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9\EVENTOS\PDAC2019\"/>
    </mc:Choice>
  </mc:AlternateContent>
  <bookViews>
    <workbookView xWindow="-105" yWindow="-105" windowWidth="23250" windowHeight="12570" tabRatio="859"/>
  </bookViews>
  <sheets>
    <sheet name="1. PRODUCCIÓN METÁLICA" sheetId="51" r:id="rId1"/>
    <sheet name="2. PRODUCCIÓN EMPRESAS " sheetId="52" r:id="rId2"/>
    <sheet name="08.5 RECAUDACION TRIB" sheetId="33" state="hidden" r:id="rId3"/>
    <sheet name="SALDO IED por SECTOR" sheetId="32" state="hidden" r:id="rId4"/>
    <sheet name="3. PRODUCCIÓN REGIONES" sheetId="53" r:id="rId5"/>
    <sheet name="4. NO METÁLICA" sheetId="54" r:id="rId6"/>
    <sheet name="4.1 NO METÁLICA REGIONES" sheetId="56" r:id="rId7"/>
    <sheet name="4.2 PRODUCCIÓN CARBONÍFERA" sheetId="57" r:id="rId8"/>
    <sheet name="03.1 EXPORTACIONES MINERAS" sheetId="3" state="hidden" r:id="rId9"/>
    <sheet name="5. MACROECONÓMICAS" sheetId="64" r:id="rId10"/>
    <sheet name="6. EXPORTACIONES" sheetId="65" r:id="rId11"/>
    <sheet name="6.1 EXPORTACIONES PART" sheetId="66" r:id="rId12"/>
    <sheet name="6.2 EXPORT PRODUCTOS" sheetId="67" r:id="rId13"/>
    <sheet name="7. INVERSIONES" sheetId="40" r:id="rId14"/>
    <sheet name="8. INVERSIONES TIPO" sheetId="41" r:id="rId15"/>
    <sheet name="9. INVERSIONES RUBRO" sheetId="42" r:id="rId16"/>
    <sheet name="10. EMPLEO" sheetId="43" r:id="rId17"/>
    <sheet name="11. TRANSFERENCIAS" sheetId="44" r:id="rId18"/>
    <sheet name="12. TRANSFERENCIAS 2" sheetId="45" r:id="rId19"/>
    <sheet name="13. CATASTRO ACTIVIDAD" sheetId="46" r:id="rId20"/>
    <sheet name="13.1 ACTIVIDAD MINERA" sheetId="63" r:id="rId21"/>
    <sheet name="14. RECAUDACION" sheetId="62" r:id="rId22"/>
    <sheet name="14. RECAUDACIÓN" sheetId="48" state="hidden" r:id="rId23"/>
  </sheets>
  <externalReferences>
    <externalReference r:id="rId24"/>
    <externalReference r:id="rId25"/>
  </externalReferences>
  <definedNames>
    <definedName name="_xlnm.Print_Area" localSheetId="0">'1. PRODUCCIÓN METÁLICA'!$A$1:$I$44</definedName>
    <definedName name="_xlnm.Print_Area" localSheetId="16">'10. EMPLEO'!$A$1:$O$61</definedName>
    <definedName name="_xlnm.Print_Area" localSheetId="17">'11. TRANSFERENCIAS'!$A$1:$K$33</definedName>
    <definedName name="_xlnm.Print_Area" localSheetId="18">'12. TRANSFERENCIAS 2'!$A$1:$K$87</definedName>
    <definedName name="_xlnm.Print_Area" localSheetId="19">'13. CATASTRO ACTIVIDAD'!#REF!</definedName>
    <definedName name="_xlnm.Print_Area" localSheetId="20">'13.1 ACTIVIDAD MINERA'!$A$1:$E$38</definedName>
    <definedName name="_xlnm.Print_Area" localSheetId="22">'14. RECAUDACIÓN'!$A$1:$F$21</definedName>
    <definedName name="_xlnm.Print_Area" localSheetId="1">'2. PRODUCCIÓN EMPRESAS '!$A$1:$H$78</definedName>
    <definedName name="_xlnm.Print_Area" localSheetId="4">'3. PRODUCCIÓN REGIONES'!#REF!</definedName>
    <definedName name="_xlnm.Print_Area" localSheetId="5">'4. NO METÁLICA'!#REF!</definedName>
    <definedName name="_xlnm.Print_Area" localSheetId="6">'4.1 NO METÁLICA REGIONES'!#REF!</definedName>
    <definedName name="_xlnm.Print_Area" localSheetId="7">'4.2 PRODUCCIÓN CARBONÍFERA'!$A$1:$I$18</definedName>
    <definedName name="_xlnm.Print_Area" localSheetId="9">'5. MACROECONÓMICAS'!$A$1:$I$69</definedName>
    <definedName name="_xlnm.Print_Area" localSheetId="10">'6. EXPORTACIONES'!$A$1:$L$116</definedName>
    <definedName name="_xlnm.Print_Area" localSheetId="11">'6.1 EXPORTACIONES PART'!$A$1:$V$25</definedName>
    <definedName name="_xlnm.Print_Area" localSheetId="12">'6.2 EXPORT PRODUCTOS'!$A$1:$C$42</definedName>
    <definedName name="_xlnm.Print_Area" localSheetId="13">'7. INVERSIONES'!$A$1:$H$50</definedName>
    <definedName name="_xlnm.Print_Area" localSheetId="14">'8. INVERSIONES TIPO'!$A$1:$I$89</definedName>
    <definedName name="_xlnm.Print_Area" localSheetId="15">'9. INVERSIONES RUBRO'!$A$1:$H$82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57" l="1"/>
  <c r="D14" i="57"/>
  <c r="G13" i="57"/>
  <c r="H13" i="57" s="1"/>
  <c r="F13" i="57"/>
  <c r="C13" i="57"/>
  <c r="B13" i="57"/>
  <c r="H12" i="57"/>
  <c r="D12" i="57"/>
  <c r="G11" i="57"/>
  <c r="I12" i="57" s="1"/>
  <c r="I11" i="57" s="1"/>
  <c r="F11" i="57"/>
  <c r="C11" i="57"/>
  <c r="D11" i="57" s="1"/>
  <c r="B11" i="57"/>
  <c r="H10" i="57"/>
  <c r="D10" i="57"/>
  <c r="H9" i="57"/>
  <c r="D9" i="57"/>
  <c r="H8" i="57"/>
  <c r="D8" i="57"/>
  <c r="H7" i="57"/>
  <c r="D7" i="57"/>
  <c r="G6" i="57"/>
  <c r="I7" i="57" s="1"/>
  <c r="F6" i="57"/>
  <c r="C6" i="57"/>
  <c r="D6" i="57" s="1"/>
  <c r="B6" i="57"/>
  <c r="H125" i="56"/>
  <c r="D125" i="56"/>
  <c r="H124" i="56"/>
  <c r="D124" i="56"/>
  <c r="H123" i="56"/>
  <c r="G122" i="56"/>
  <c r="I123" i="56" s="1"/>
  <c r="F122" i="56"/>
  <c r="C122" i="56"/>
  <c r="D122" i="56" s="1"/>
  <c r="B122" i="56"/>
  <c r="I120" i="56"/>
  <c r="I119" i="56" s="1"/>
  <c r="H120" i="56"/>
  <c r="D120" i="56"/>
  <c r="G119" i="56"/>
  <c r="I121" i="56" s="1"/>
  <c r="F119" i="56"/>
  <c r="C119" i="56"/>
  <c r="B119" i="56"/>
  <c r="H118" i="56"/>
  <c r="D118" i="56"/>
  <c r="I117" i="56"/>
  <c r="G117" i="56"/>
  <c r="H117" i="56" s="1"/>
  <c r="F117" i="56"/>
  <c r="C117" i="56"/>
  <c r="D117" i="56" s="1"/>
  <c r="B117" i="56"/>
  <c r="H116" i="56"/>
  <c r="D116" i="56"/>
  <c r="I115" i="56"/>
  <c r="G115" i="56"/>
  <c r="F115" i="56"/>
  <c r="C115" i="56"/>
  <c r="B115" i="56"/>
  <c r="I114" i="56"/>
  <c r="H114" i="56"/>
  <c r="H113" i="56"/>
  <c r="D113" i="56"/>
  <c r="H112" i="56"/>
  <c r="D112" i="56"/>
  <c r="G111" i="56"/>
  <c r="I113" i="56" s="1"/>
  <c r="F111" i="56"/>
  <c r="C111" i="56"/>
  <c r="B111" i="56"/>
  <c r="H110" i="56"/>
  <c r="H109" i="56"/>
  <c r="H108" i="56"/>
  <c r="G107" i="56"/>
  <c r="H107" i="56" s="1"/>
  <c r="F107" i="56"/>
  <c r="C107" i="56"/>
  <c r="D107" i="56" s="1"/>
  <c r="B107" i="56"/>
  <c r="H105" i="56"/>
  <c r="D105" i="56"/>
  <c r="G103" i="56"/>
  <c r="I105" i="56" s="1"/>
  <c r="F103" i="56"/>
  <c r="C103" i="56"/>
  <c r="D103" i="56" s="1"/>
  <c r="B103" i="56"/>
  <c r="H99" i="56"/>
  <c r="D99" i="56"/>
  <c r="H96" i="56"/>
  <c r="H94" i="56"/>
  <c r="D94" i="56"/>
  <c r="G93" i="56"/>
  <c r="I100" i="56" s="1"/>
  <c r="F93" i="56"/>
  <c r="C93" i="56"/>
  <c r="B93" i="56"/>
  <c r="I92" i="56"/>
  <c r="H92" i="56"/>
  <c r="D92" i="56"/>
  <c r="H91" i="56"/>
  <c r="D91" i="56"/>
  <c r="H90" i="56"/>
  <c r="G89" i="56"/>
  <c r="F89" i="56"/>
  <c r="C89" i="56"/>
  <c r="B89" i="56"/>
  <c r="H88" i="56"/>
  <c r="D88" i="56"/>
  <c r="I87" i="56"/>
  <c r="H87" i="56"/>
  <c r="G85" i="56"/>
  <c r="I86" i="56" s="1"/>
  <c r="F85" i="56"/>
  <c r="C85" i="56"/>
  <c r="B85" i="56"/>
  <c r="H84" i="56"/>
  <c r="D84" i="56"/>
  <c r="H83" i="56"/>
  <c r="D83" i="56"/>
  <c r="H82" i="56"/>
  <c r="G81" i="56"/>
  <c r="I82" i="56" s="1"/>
  <c r="F81" i="56"/>
  <c r="C81" i="56"/>
  <c r="B81" i="56"/>
  <c r="H80" i="56"/>
  <c r="D80" i="56"/>
  <c r="H79" i="56"/>
  <c r="D79" i="56"/>
  <c r="G78" i="56"/>
  <c r="I79" i="56" s="1"/>
  <c r="F78" i="56"/>
  <c r="C78" i="56"/>
  <c r="D78" i="56" s="1"/>
  <c r="B78" i="56"/>
  <c r="I77" i="56"/>
  <c r="I76" i="56" s="1"/>
  <c r="H77" i="56"/>
  <c r="G76" i="56"/>
  <c r="H76" i="56" s="1"/>
  <c r="F76" i="56"/>
  <c r="C76" i="56"/>
  <c r="B76" i="56"/>
  <c r="H75" i="56"/>
  <c r="D75" i="56"/>
  <c r="H74" i="56"/>
  <c r="D74" i="56"/>
  <c r="I73" i="56"/>
  <c r="H73" i="56"/>
  <c r="D73" i="56"/>
  <c r="H72" i="56"/>
  <c r="D72" i="56"/>
  <c r="H71" i="56"/>
  <c r="D71" i="56"/>
  <c r="G70" i="56"/>
  <c r="I74" i="56" s="1"/>
  <c r="F70" i="56"/>
  <c r="C70" i="56"/>
  <c r="D70" i="56" s="1"/>
  <c r="B70" i="56"/>
  <c r="I69" i="56"/>
  <c r="H69" i="56"/>
  <c r="D69" i="56"/>
  <c r="H68" i="56"/>
  <c r="D68" i="56"/>
  <c r="H67" i="56"/>
  <c r="D67" i="56"/>
  <c r="G66" i="56"/>
  <c r="I67" i="56" s="1"/>
  <c r="F66" i="56"/>
  <c r="C66" i="56"/>
  <c r="D66" i="56" s="1"/>
  <c r="B66" i="56"/>
  <c r="I65" i="56"/>
  <c r="I64" i="56" s="1"/>
  <c r="H65" i="56"/>
  <c r="D65" i="56"/>
  <c r="H64" i="56"/>
  <c r="G64" i="56"/>
  <c r="F64" i="56"/>
  <c r="C64" i="56"/>
  <c r="B64" i="56"/>
  <c r="I63" i="56"/>
  <c r="H63" i="56"/>
  <c r="D63" i="56"/>
  <c r="I62" i="56"/>
  <c r="H62" i="56"/>
  <c r="D62" i="56"/>
  <c r="H61" i="56"/>
  <c r="D61" i="56"/>
  <c r="H60" i="56"/>
  <c r="D60" i="56"/>
  <c r="G59" i="56"/>
  <c r="F59" i="56"/>
  <c r="C59" i="56"/>
  <c r="B59" i="56"/>
  <c r="H57" i="56"/>
  <c r="H55" i="56"/>
  <c r="D55" i="56"/>
  <c r="H54" i="56"/>
  <c r="D54" i="56"/>
  <c r="H53" i="56"/>
  <c r="D53" i="56"/>
  <c r="G52" i="56"/>
  <c r="I58" i="56" s="1"/>
  <c r="F52" i="56"/>
  <c r="D52" i="56"/>
  <c r="C52" i="56"/>
  <c r="B52" i="56"/>
  <c r="H51" i="56"/>
  <c r="D51" i="56"/>
  <c r="H49" i="56"/>
  <c r="H48" i="56"/>
  <c r="D48" i="56"/>
  <c r="I47" i="56"/>
  <c r="H47" i="56"/>
  <c r="D47" i="56"/>
  <c r="H46" i="56"/>
  <c r="D46" i="56"/>
  <c r="I45" i="56"/>
  <c r="H45" i="56"/>
  <c r="D45" i="56"/>
  <c r="G44" i="56"/>
  <c r="I49" i="56" s="1"/>
  <c r="F44" i="56"/>
  <c r="C44" i="56"/>
  <c r="B44" i="56"/>
  <c r="H43" i="56"/>
  <c r="D43" i="56"/>
  <c r="H42" i="56"/>
  <c r="D42" i="56"/>
  <c r="G41" i="56"/>
  <c r="I43" i="56" s="1"/>
  <c r="F41" i="56"/>
  <c r="C41" i="56"/>
  <c r="D41" i="56" s="1"/>
  <c r="B41" i="56"/>
  <c r="H40" i="56"/>
  <c r="D40" i="56"/>
  <c r="H39" i="56"/>
  <c r="H38" i="56"/>
  <c r="D38" i="56"/>
  <c r="H37" i="56"/>
  <c r="D37" i="56"/>
  <c r="H36" i="56"/>
  <c r="D36" i="56"/>
  <c r="H35" i="56"/>
  <c r="D35" i="56"/>
  <c r="H34" i="56"/>
  <c r="D34" i="56"/>
  <c r="G33" i="56"/>
  <c r="H33" i="56" s="1"/>
  <c r="F33" i="56"/>
  <c r="C33" i="56"/>
  <c r="D33" i="56" s="1"/>
  <c r="B33" i="56"/>
  <c r="H32" i="56"/>
  <c r="D32" i="56"/>
  <c r="H31" i="56"/>
  <c r="H29" i="56"/>
  <c r="D29" i="56"/>
  <c r="I28" i="56"/>
  <c r="H28" i="56"/>
  <c r="D28" i="56"/>
  <c r="H27" i="56"/>
  <c r="D27" i="56"/>
  <c r="I26" i="56"/>
  <c r="H26" i="56"/>
  <c r="D26" i="56"/>
  <c r="G25" i="56"/>
  <c r="F25" i="56"/>
  <c r="C25" i="56"/>
  <c r="D25" i="56" s="1"/>
  <c r="B25" i="56"/>
  <c r="H24" i="56"/>
  <c r="D24" i="56"/>
  <c r="I23" i="56"/>
  <c r="H23" i="56"/>
  <c r="D23" i="56"/>
  <c r="I21" i="56"/>
  <c r="H21" i="56"/>
  <c r="D21" i="56"/>
  <c r="G20" i="56"/>
  <c r="H20" i="56" s="1"/>
  <c r="F20" i="56"/>
  <c r="C20" i="56"/>
  <c r="B20" i="56"/>
  <c r="I19" i="56"/>
  <c r="H19" i="56"/>
  <c r="D19" i="56"/>
  <c r="I18" i="56"/>
  <c r="H18" i="56"/>
  <c r="D18" i="56"/>
  <c r="I17" i="56"/>
  <c r="H17" i="56"/>
  <c r="D17" i="56"/>
  <c r="H16" i="56"/>
  <c r="D16" i="56"/>
  <c r="I15" i="56"/>
  <c r="H15" i="56"/>
  <c r="D15" i="56"/>
  <c r="H14" i="56"/>
  <c r="G14" i="56"/>
  <c r="I16" i="56" s="1"/>
  <c r="I14" i="56" s="1"/>
  <c r="F14" i="56"/>
  <c r="C14" i="56"/>
  <c r="D14" i="56" s="1"/>
  <c r="B14" i="56"/>
  <c r="H13" i="56"/>
  <c r="D13" i="56"/>
  <c r="G12" i="56"/>
  <c r="F12" i="56"/>
  <c r="C12" i="56"/>
  <c r="B12" i="56"/>
  <c r="I11" i="56"/>
  <c r="H11" i="56"/>
  <c r="D11" i="56"/>
  <c r="H10" i="56"/>
  <c r="D10" i="56"/>
  <c r="H9" i="56"/>
  <c r="D9" i="56"/>
  <c r="H8" i="56"/>
  <c r="D8" i="56"/>
  <c r="I7" i="56"/>
  <c r="H7" i="56"/>
  <c r="D7" i="56"/>
  <c r="G6" i="56"/>
  <c r="I8" i="56" s="1"/>
  <c r="F6" i="56"/>
  <c r="C6" i="56"/>
  <c r="D6" i="56" s="1"/>
  <c r="B6" i="56"/>
  <c r="H44" i="54"/>
  <c r="D44" i="54"/>
  <c r="I43" i="54"/>
  <c r="H43" i="54"/>
  <c r="D43" i="54"/>
  <c r="I42" i="54"/>
  <c r="H42" i="54"/>
  <c r="D42" i="54"/>
  <c r="G41" i="54"/>
  <c r="I44" i="54" s="1"/>
  <c r="F41" i="54"/>
  <c r="C41" i="54"/>
  <c r="D41" i="54" s="1"/>
  <c r="B41" i="54"/>
  <c r="H40" i="54"/>
  <c r="D40" i="54"/>
  <c r="H39" i="54"/>
  <c r="D39" i="54"/>
  <c r="H38" i="54"/>
  <c r="D38" i="54"/>
  <c r="H37" i="54"/>
  <c r="H36" i="54"/>
  <c r="D36" i="54"/>
  <c r="H35" i="54"/>
  <c r="H34" i="54"/>
  <c r="D34" i="54"/>
  <c r="H32" i="54"/>
  <c r="D32" i="54"/>
  <c r="H31" i="54"/>
  <c r="D31" i="54"/>
  <c r="H30" i="54"/>
  <c r="D30" i="54"/>
  <c r="H29" i="54"/>
  <c r="D29" i="54"/>
  <c r="H28" i="54"/>
  <c r="D28" i="54"/>
  <c r="H27" i="54"/>
  <c r="D27" i="54"/>
  <c r="H26" i="54"/>
  <c r="D26" i="54"/>
  <c r="H25" i="54"/>
  <c r="D25" i="54"/>
  <c r="H24" i="54"/>
  <c r="D24" i="54"/>
  <c r="H22" i="54"/>
  <c r="H21" i="54"/>
  <c r="D21" i="54"/>
  <c r="H20" i="54"/>
  <c r="H19" i="54"/>
  <c r="D19" i="54"/>
  <c r="H18" i="54"/>
  <c r="D18" i="54"/>
  <c r="H17" i="54"/>
  <c r="D17" i="54"/>
  <c r="H16" i="54"/>
  <c r="D16" i="54"/>
  <c r="H15" i="54"/>
  <c r="D15" i="54"/>
  <c r="H14" i="54"/>
  <c r="D14" i="54"/>
  <c r="H13" i="54"/>
  <c r="D13" i="54"/>
  <c r="H12" i="54"/>
  <c r="D12" i="54"/>
  <c r="H11" i="54"/>
  <c r="D11" i="54"/>
  <c r="H10" i="54"/>
  <c r="D10" i="54"/>
  <c r="H9" i="54"/>
  <c r="D9" i="54"/>
  <c r="H8" i="54"/>
  <c r="D8" i="54"/>
  <c r="H7" i="54"/>
  <c r="D7" i="54"/>
  <c r="G6" i="54"/>
  <c r="I40" i="54" s="1"/>
  <c r="F6" i="54"/>
  <c r="C6" i="54"/>
  <c r="B6" i="54"/>
  <c r="D12" i="56" l="1"/>
  <c r="I38" i="56"/>
  <c r="H41" i="54"/>
  <c r="I36" i="56"/>
  <c r="H59" i="56"/>
  <c r="I104" i="56"/>
  <c r="I103" i="56" s="1"/>
  <c r="D111" i="56"/>
  <c r="I55" i="56"/>
  <c r="I108" i="56"/>
  <c r="D59" i="56"/>
  <c r="D13" i="57"/>
  <c r="D20" i="56"/>
  <c r="I34" i="56"/>
  <c r="I53" i="56"/>
  <c r="H111" i="56"/>
  <c r="I60" i="56"/>
  <c r="H89" i="56"/>
  <c r="I9" i="57"/>
  <c r="H12" i="56"/>
  <c r="D44" i="56"/>
  <c r="I75" i="56"/>
  <c r="H115" i="56"/>
  <c r="I9" i="56"/>
  <c r="I13" i="56"/>
  <c r="I12" i="56" s="1"/>
  <c r="I40" i="56"/>
  <c r="I50" i="56"/>
  <c r="I71" i="56"/>
  <c r="D6" i="54"/>
  <c r="D93" i="56"/>
  <c r="I41" i="54"/>
  <c r="H66" i="56"/>
  <c r="H78" i="56"/>
  <c r="D89" i="56"/>
  <c r="H6" i="54"/>
  <c r="D64" i="56"/>
  <c r="D119" i="56"/>
  <c r="H25" i="56"/>
  <c r="I31" i="56"/>
  <c r="I90" i="56"/>
  <c r="I112" i="56"/>
  <c r="I111" i="56" s="1"/>
  <c r="D115" i="56"/>
  <c r="I61" i="56"/>
  <c r="I59" i="56" s="1"/>
  <c r="I8" i="57"/>
  <c r="H11" i="57"/>
  <c r="H6" i="57"/>
  <c r="I10" i="57"/>
  <c r="H93" i="56"/>
  <c r="I99" i="56"/>
  <c r="I124" i="56"/>
  <c r="I122" i="56" s="1"/>
  <c r="I83" i="56"/>
  <c r="I22" i="56"/>
  <c r="I20" i="56" s="1"/>
  <c r="I46" i="56"/>
  <c r="I51" i="56"/>
  <c r="I80" i="56"/>
  <c r="I78" i="56" s="1"/>
  <c r="I101" i="56"/>
  <c r="I109" i="56"/>
  <c r="H6" i="56"/>
  <c r="I29" i="56"/>
  <c r="I54" i="56"/>
  <c r="I88" i="56"/>
  <c r="I85" i="56" s="1"/>
  <c r="I91" i="56"/>
  <c r="I89" i="56" s="1"/>
  <c r="I102" i="56"/>
  <c r="I106" i="56"/>
  <c r="I125" i="56"/>
  <c r="I10" i="56"/>
  <c r="I6" i="56" s="1"/>
  <c r="I30" i="56"/>
  <c r="I37" i="56"/>
  <c r="I68" i="56"/>
  <c r="I66" i="56" s="1"/>
  <c r="I84" i="56"/>
  <c r="I94" i="56"/>
  <c r="I110" i="56"/>
  <c r="I95" i="56"/>
  <c r="H41" i="56"/>
  <c r="H119" i="56"/>
  <c r="I24" i="56"/>
  <c r="H52" i="56"/>
  <c r="I72" i="56"/>
  <c r="I70" i="56" s="1"/>
  <c r="H122" i="56"/>
  <c r="H44" i="56"/>
  <c r="I56" i="56"/>
  <c r="H81" i="56"/>
  <c r="I96" i="56"/>
  <c r="I48" i="56"/>
  <c r="I97" i="56"/>
  <c r="I27" i="56"/>
  <c r="I32" i="56"/>
  <c r="I39" i="56"/>
  <c r="I57" i="56"/>
  <c r="I98" i="56"/>
  <c r="H103" i="56"/>
  <c r="I35" i="56"/>
  <c r="I33" i="56" s="1"/>
  <c r="I42" i="56"/>
  <c r="I41" i="56" s="1"/>
  <c r="H70" i="56"/>
  <c r="I23" i="54"/>
  <c r="I27" i="54"/>
  <c r="I31" i="54"/>
  <c r="I36" i="54"/>
  <c r="I10" i="54"/>
  <c r="I14" i="54"/>
  <c r="I18" i="54"/>
  <c r="I37" i="54"/>
  <c r="I24" i="54"/>
  <c r="I28" i="54"/>
  <c r="I32" i="54"/>
  <c r="I7" i="54"/>
  <c r="I11" i="54"/>
  <c r="I15" i="54"/>
  <c r="I19" i="54"/>
  <c r="I33" i="54"/>
  <c r="I38" i="54"/>
  <c r="I20" i="54"/>
  <c r="I25" i="54"/>
  <c r="I29" i="54"/>
  <c r="I8" i="54"/>
  <c r="I12" i="54"/>
  <c r="I16" i="54"/>
  <c r="I34" i="54"/>
  <c r="I39" i="54"/>
  <c r="I21" i="54"/>
  <c r="I26" i="54"/>
  <c r="I30" i="54"/>
  <c r="I35" i="54"/>
  <c r="I9" i="54"/>
  <c r="I13" i="54"/>
  <c r="I17" i="54"/>
  <c r="I22" i="54"/>
  <c r="I25" i="56" l="1"/>
  <c r="I44" i="56"/>
  <c r="I81" i="56"/>
  <c r="I6" i="57"/>
  <c r="I52" i="56"/>
  <c r="I107" i="56"/>
  <c r="I93" i="56"/>
  <c r="I6" i="54"/>
  <c r="B31" i="43" l="1"/>
  <c r="N59" i="43"/>
  <c r="G92" i="53"/>
  <c r="D92" i="53"/>
  <c r="H91" i="53"/>
  <c r="G91" i="53"/>
  <c r="D91" i="53"/>
  <c r="H90" i="53"/>
  <c r="G90" i="53"/>
  <c r="D90" i="53"/>
  <c r="G89" i="53"/>
  <c r="D89" i="53"/>
  <c r="G88" i="53"/>
  <c r="D88" i="53"/>
  <c r="H87" i="53"/>
  <c r="G87" i="53"/>
  <c r="D87" i="53"/>
  <c r="H86" i="53"/>
  <c r="G86" i="53"/>
  <c r="D86" i="53"/>
  <c r="F85" i="53"/>
  <c r="H89" i="53" s="1"/>
  <c r="E85" i="53"/>
  <c r="C85" i="53"/>
  <c r="B85" i="53"/>
  <c r="G84" i="53"/>
  <c r="D84" i="53"/>
  <c r="F83" i="53"/>
  <c r="H84" i="53" s="1"/>
  <c r="H83" i="53" s="1"/>
  <c r="E83" i="53"/>
  <c r="C83" i="53"/>
  <c r="D83" i="53" s="1"/>
  <c r="B83" i="53"/>
  <c r="G82" i="53"/>
  <c r="D82" i="53"/>
  <c r="F81" i="53"/>
  <c r="E81" i="53"/>
  <c r="C81" i="53"/>
  <c r="B81" i="53"/>
  <c r="G80" i="53"/>
  <c r="D80" i="53"/>
  <c r="H79" i="53"/>
  <c r="G79" i="53"/>
  <c r="G78" i="53"/>
  <c r="D78" i="53"/>
  <c r="G77" i="53"/>
  <c r="D77" i="53"/>
  <c r="G76" i="53"/>
  <c r="D76" i="53"/>
  <c r="G75" i="53"/>
  <c r="D75" i="53"/>
  <c r="G74" i="53"/>
  <c r="D74" i="53"/>
  <c r="G73" i="53"/>
  <c r="D73" i="53"/>
  <c r="G72" i="53"/>
  <c r="D72" i="53"/>
  <c r="G71" i="53"/>
  <c r="D71" i="53"/>
  <c r="G70" i="53"/>
  <c r="D70" i="53"/>
  <c r="H69" i="53"/>
  <c r="G69" i="53"/>
  <c r="D69" i="53"/>
  <c r="G68" i="53"/>
  <c r="D68" i="53"/>
  <c r="G67" i="53"/>
  <c r="D67" i="53"/>
  <c r="G66" i="53"/>
  <c r="D66" i="53"/>
  <c r="G65" i="53"/>
  <c r="D65" i="53"/>
  <c r="F64" i="53"/>
  <c r="H78" i="53" s="1"/>
  <c r="E64" i="53"/>
  <c r="C64" i="53"/>
  <c r="B64" i="53"/>
  <c r="G63" i="53"/>
  <c r="G62" i="53"/>
  <c r="D62" i="53"/>
  <c r="G61" i="53"/>
  <c r="D61" i="53"/>
  <c r="G60" i="53"/>
  <c r="D60" i="53"/>
  <c r="G59" i="53"/>
  <c r="D59" i="53"/>
  <c r="G58" i="53"/>
  <c r="D58" i="53"/>
  <c r="G57" i="53"/>
  <c r="D57" i="53"/>
  <c r="G56" i="53"/>
  <c r="D56" i="53"/>
  <c r="G55" i="53"/>
  <c r="D55" i="53"/>
  <c r="G54" i="53"/>
  <c r="D54" i="53"/>
  <c r="G53" i="53"/>
  <c r="D53" i="53"/>
  <c r="F52" i="53"/>
  <c r="G52" i="53" s="1"/>
  <c r="E52" i="53"/>
  <c r="C52" i="53"/>
  <c r="D52" i="53" s="1"/>
  <c r="B52" i="53"/>
  <c r="G51" i="53"/>
  <c r="G50" i="53"/>
  <c r="D50" i="53"/>
  <c r="G49" i="53"/>
  <c r="D49" i="53"/>
  <c r="G48" i="53"/>
  <c r="D48" i="53"/>
  <c r="G47" i="53"/>
  <c r="D47" i="53"/>
  <c r="G46" i="53"/>
  <c r="G45" i="53"/>
  <c r="D45" i="53"/>
  <c r="G44" i="53"/>
  <c r="D44" i="53"/>
  <c r="H43" i="53"/>
  <c r="G43" i="53"/>
  <c r="D43" i="53"/>
  <c r="G42" i="53"/>
  <c r="D42" i="53"/>
  <c r="G41" i="53"/>
  <c r="D41" i="53"/>
  <c r="F40" i="53"/>
  <c r="H48" i="53" s="1"/>
  <c r="E40" i="53"/>
  <c r="C40" i="53"/>
  <c r="D40" i="53" s="1"/>
  <c r="B40" i="53"/>
  <c r="G39" i="53"/>
  <c r="G38" i="53"/>
  <c r="D38" i="53"/>
  <c r="G37" i="53"/>
  <c r="D37" i="53"/>
  <c r="G36" i="53"/>
  <c r="D36" i="53"/>
  <c r="H35" i="53"/>
  <c r="G35" i="53"/>
  <c r="D35" i="53"/>
  <c r="G34" i="53"/>
  <c r="D34" i="53"/>
  <c r="G33" i="53"/>
  <c r="D33" i="53"/>
  <c r="G32" i="53"/>
  <c r="D32" i="53"/>
  <c r="G31" i="53"/>
  <c r="D31" i="53"/>
  <c r="G30" i="53"/>
  <c r="D30" i="53"/>
  <c r="H29" i="53"/>
  <c r="G29" i="53"/>
  <c r="D29" i="53"/>
  <c r="G28" i="53"/>
  <c r="D28" i="53"/>
  <c r="G27" i="53"/>
  <c r="D27" i="53"/>
  <c r="G26" i="53"/>
  <c r="D26" i="53"/>
  <c r="H25" i="53"/>
  <c r="G25" i="53"/>
  <c r="D25" i="53"/>
  <c r="G24" i="53"/>
  <c r="D24" i="53"/>
  <c r="G23" i="53"/>
  <c r="D23" i="53"/>
  <c r="F22" i="53"/>
  <c r="H36" i="53" s="1"/>
  <c r="E22" i="53"/>
  <c r="C22" i="53"/>
  <c r="B22" i="53"/>
  <c r="H21" i="53"/>
  <c r="G21" i="53"/>
  <c r="H20" i="53"/>
  <c r="G20" i="53"/>
  <c r="D20" i="53"/>
  <c r="G19" i="53"/>
  <c r="D19" i="53"/>
  <c r="G18" i="53"/>
  <c r="D18" i="53"/>
  <c r="H17" i="53"/>
  <c r="G17" i="53"/>
  <c r="D17" i="53"/>
  <c r="H16" i="53"/>
  <c r="G16" i="53"/>
  <c r="D16" i="53"/>
  <c r="G15" i="53"/>
  <c r="D15" i="53"/>
  <c r="G14" i="53"/>
  <c r="D14" i="53"/>
  <c r="H13" i="53"/>
  <c r="G13" i="53"/>
  <c r="D13" i="53"/>
  <c r="H12" i="53"/>
  <c r="G12" i="53"/>
  <c r="D12" i="53"/>
  <c r="G11" i="53"/>
  <c r="D11" i="53"/>
  <c r="G10" i="53"/>
  <c r="D10" i="53"/>
  <c r="H9" i="53"/>
  <c r="G9" i="53"/>
  <c r="D9" i="53"/>
  <c r="H8" i="53"/>
  <c r="G8" i="53"/>
  <c r="D8" i="53"/>
  <c r="G7" i="53"/>
  <c r="D7" i="53"/>
  <c r="F6" i="53"/>
  <c r="G6" i="53" s="1"/>
  <c r="E6" i="53"/>
  <c r="C6" i="53"/>
  <c r="B6" i="53"/>
  <c r="G77" i="52"/>
  <c r="D77" i="52"/>
  <c r="G76" i="52"/>
  <c r="D76" i="52"/>
  <c r="G75" i="52"/>
  <c r="D75" i="52"/>
  <c r="G74" i="52"/>
  <c r="D74" i="52"/>
  <c r="G73" i="52"/>
  <c r="D73" i="52"/>
  <c r="H72" i="52"/>
  <c r="G72" i="52"/>
  <c r="D72" i="52"/>
  <c r="F71" i="52"/>
  <c r="H75" i="52" s="1"/>
  <c r="E71" i="52"/>
  <c r="C71" i="52"/>
  <c r="D71" i="52" s="1"/>
  <c r="B71" i="52"/>
  <c r="G70" i="52"/>
  <c r="D70" i="52"/>
  <c r="F69" i="52"/>
  <c r="E69" i="52"/>
  <c r="C69" i="52"/>
  <c r="B69" i="52"/>
  <c r="G68" i="52"/>
  <c r="D68" i="52"/>
  <c r="G67" i="52"/>
  <c r="D67" i="52"/>
  <c r="F66" i="52"/>
  <c r="E66" i="52"/>
  <c r="C66" i="52"/>
  <c r="B66" i="52"/>
  <c r="H65" i="52"/>
  <c r="G65" i="52"/>
  <c r="D65" i="52"/>
  <c r="G64" i="52"/>
  <c r="D64" i="52"/>
  <c r="G63" i="52"/>
  <c r="D63" i="52"/>
  <c r="G62" i="52"/>
  <c r="D62" i="52"/>
  <c r="H61" i="52"/>
  <c r="G61" i="52"/>
  <c r="D61" i="52"/>
  <c r="G60" i="52"/>
  <c r="D60" i="52"/>
  <c r="G59" i="52"/>
  <c r="D59" i="52"/>
  <c r="G58" i="52"/>
  <c r="D58" i="52"/>
  <c r="H57" i="52"/>
  <c r="G57" i="52"/>
  <c r="D57" i="52"/>
  <c r="G56" i="52"/>
  <c r="D56" i="52"/>
  <c r="G55" i="52"/>
  <c r="D55" i="52"/>
  <c r="F54" i="52"/>
  <c r="H64" i="52" s="1"/>
  <c r="E54" i="52"/>
  <c r="G54" i="52" s="1"/>
  <c r="C54" i="52"/>
  <c r="B54" i="52"/>
  <c r="G53" i="52"/>
  <c r="D53" i="52"/>
  <c r="G52" i="52"/>
  <c r="D52" i="52"/>
  <c r="G51" i="52"/>
  <c r="D51" i="52"/>
  <c r="G50" i="52"/>
  <c r="D50" i="52"/>
  <c r="G49" i="52"/>
  <c r="D49" i="52"/>
  <c r="G48" i="52"/>
  <c r="D48" i="52"/>
  <c r="G47" i="52"/>
  <c r="D47" i="52"/>
  <c r="G46" i="52"/>
  <c r="D46" i="52"/>
  <c r="G45" i="52"/>
  <c r="D45" i="52"/>
  <c r="G44" i="52"/>
  <c r="D44" i="52"/>
  <c r="G43" i="52"/>
  <c r="D43" i="52"/>
  <c r="F42" i="52"/>
  <c r="H53" i="52" s="1"/>
  <c r="E42" i="52"/>
  <c r="C42" i="52"/>
  <c r="D42" i="52" s="1"/>
  <c r="B42" i="52"/>
  <c r="G41" i="52"/>
  <c r="D41" i="52"/>
  <c r="G40" i="52"/>
  <c r="D40" i="52"/>
  <c r="G39" i="52"/>
  <c r="D39" i="52"/>
  <c r="G38" i="52"/>
  <c r="D38" i="52"/>
  <c r="H37" i="52"/>
  <c r="G37" i="52"/>
  <c r="G36" i="52"/>
  <c r="D36" i="52"/>
  <c r="G35" i="52"/>
  <c r="D35" i="52"/>
  <c r="G34" i="52"/>
  <c r="D34" i="52"/>
  <c r="H33" i="52"/>
  <c r="G33" i="52"/>
  <c r="D33" i="52"/>
  <c r="G32" i="52"/>
  <c r="D32" i="52"/>
  <c r="G31" i="52"/>
  <c r="D31" i="52"/>
  <c r="F30" i="52"/>
  <c r="H38" i="52" s="1"/>
  <c r="E30" i="52"/>
  <c r="C30" i="52"/>
  <c r="B30" i="52"/>
  <c r="D30" i="52" s="1"/>
  <c r="G29" i="52"/>
  <c r="D29" i="52"/>
  <c r="G28" i="52"/>
  <c r="D28" i="52"/>
  <c r="G27" i="52"/>
  <c r="D27" i="52"/>
  <c r="G26" i="52"/>
  <c r="D26" i="52"/>
  <c r="G25" i="52"/>
  <c r="D25" i="52"/>
  <c r="G24" i="52"/>
  <c r="D24" i="52"/>
  <c r="G23" i="52"/>
  <c r="D23" i="52"/>
  <c r="G22" i="52"/>
  <c r="D22" i="52"/>
  <c r="G21" i="52"/>
  <c r="D21" i="52"/>
  <c r="G20" i="52"/>
  <c r="D20" i="52"/>
  <c r="G19" i="52"/>
  <c r="D19" i="52"/>
  <c r="F18" i="52"/>
  <c r="H28" i="52" s="1"/>
  <c r="E18" i="52"/>
  <c r="C18" i="52"/>
  <c r="D18" i="52" s="1"/>
  <c r="B18" i="52"/>
  <c r="G17" i="52"/>
  <c r="D17" i="52"/>
  <c r="G16" i="52"/>
  <c r="D16" i="52"/>
  <c r="G15" i="52"/>
  <c r="D15" i="52"/>
  <c r="G14" i="52"/>
  <c r="D14" i="52"/>
  <c r="H13" i="52"/>
  <c r="G13" i="52"/>
  <c r="D13" i="52"/>
  <c r="G12" i="52"/>
  <c r="D12" i="52"/>
  <c r="G11" i="52"/>
  <c r="D11" i="52"/>
  <c r="G10" i="52"/>
  <c r="D10" i="52"/>
  <c r="H9" i="52"/>
  <c r="G9" i="52"/>
  <c r="D9" i="52"/>
  <c r="G8" i="52"/>
  <c r="D8" i="52"/>
  <c r="G7" i="52"/>
  <c r="D7" i="52"/>
  <c r="F6" i="52"/>
  <c r="H16" i="52" s="1"/>
  <c r="E6" i="52"/>
  <c r="C6" i="52"/>
  <c r="D6" i="52" s="1"/>
  <c r="B6" i="52"/>
  <c r="G42" i="51"/>
  <c r="F42" i="51"/>
  <c r="E42" i="51"/>
  <c r="I41" i="51"/>
  <c r="H41" i="51"/>
  <c r="G41" i="51"/>
  <c r="F41" i="51"/>
  <c r="E41" i="51"/>
  <c r="D41" i="51"/>
  <c r="D42" i="51" s="1"/>
  <c r="C41" i="51"/>
  <c r="C42" i="51" s="1"/>
  <c r="B41" i="51"/>
  <c r="B42" i="51" s="1"/>
  <c r="A41" i="51"/>
  <c r="I40" i="51"/>
  <c r="I42" i="51" s="1"/>
  <c r="H40" i="51"/>
  <c r="H42" i="51" s="1"/>
  <c r="G40" i="51"/>
  <c r="F40" i="51"/>
  <c r="E40" i="51"/>
  <c r="D40" i="51"/>
  <c r="C40" i="51"/>
  <c r="B40" i="51"/>
  <c r="I37" i="51"/>
  <c r="H37" i="51"/>
  <c r="G37" i="51"/>
  <c r="F37" i="51"/>
  <c r="E37" i="51"/>
  <c r="D37" i="51"/>
  <c r="C37" i="51"/>
  <c r="B37" i="51"/>
  <c r="I32" i="51"/>
  <c r="H32" i="51"/>
  <c r="G32" i="51"/>
  <c r="F32" i="51"/>
  <c r="E32" i="51"/>
  <c r="D32" i="51"/>
  <c r="C32" i="51"/>
  <c r="B32" i="51"/>
  <c r="I16" i="51"/>
  <c r="H16" i="51"/>
  <c r="G16" i="51"/>
  <c r="F16" i="51"/>
  <c r="E16" i="51"/>
  <c r="D16" i="51"/>
  <c r="C16" i="51"/>
  <c r="B16" i="51"/>
  <c r="D69" i="52" l="1"/>
  <c r="G69" i="52"/>
  <c r="D6" i="53"/>
  <c r="H44" i="53"/>
  <c r="H49" i="53"/>
  <c r="H65" i="53"/>
  <c r="H34" i="52"/>
  <c r="D66" i="52"/>
  <c r="D22" i="53"/>
  <c r="H75" i="53"/>
  <c r="H39" i="52"/>
  <c r="H58" i="52"/>
  <c r="H62" i="52"/>
  <c r="H31" i="53"/>
  <c r="D81" i="53"/>
  <c r="G66" i="52"/>
  <c r="H70" i="52"/>
  <c r="H69" i="52" s="1"/>
  <c r="H10" i="53"/>
  <c r="H14" i="53"/>
  <c r="H18" i="53"/>
  <c r="H41" i="53"/>
  <c r="H45" i="53"/>
  <c r="H71" i="53"/>
  <c r="H31" i="52"/>
  <c r="H35" i="52"/>
  <c r="H27" i="53"/>
  <c r="H51" i="53"/>
  <c r="G81" i="53"/>
  <c r="D85" i="53"/>
  <c r="G83" i="53"/>
  <c r="H55" i="52"/>
  <c r="H59" i="52"/>
  <c r="H63" i="52"/>
  <c r="H37" i="53"/>
  <c r="H67" i="53"/>
  <c r="H88" i="53"/>
  <c r="H85" i="53" s="1"/>
  <c r="H92" i="53"/>
  <c r="D54" i="52"/>
  <c r="H67" i="52"/>
  <c r="H7" i="53"/>
  <c r="H11" i="53"/>
  <c r="H15" i="53"/>
  <c r="H19" i="53"/>
  <c r="H23" i="53"/>
  <c r="H42" i="53"/>
  <c r="H77" i="53"/>
  <c r="H17" i="52"/>
  <c r="H32" i="52"/>
  <c r="H36" i="52"/>
  <c r="H41" i="52"/>
  <c r="H33" i="53"/>
  <c r="H47" i="53"/>
  <c r="D64" i="53"/>
  <c r="H82" i="53"/>
  <c r="H81" i="53" s="1"/>
  <c r="G85" i="53"/>
  <c r="H56" i="52"/>
  <c r="H60" i="52"/>
  <c r="H76" i="52"/>
  <c r="H73" i="53"/>
  <c r="G22" i="53"/>
  <c r="H56" i="53"/>
  <c r="H60" i="53"/>
  <c r="H26" i="53"/>
  <c r="H30" i="53"/>
  <c r="H34" i="53"/>
  <c r="H38" i="53"/>
  <c r="G64" i="53"/>
  <c r="H80" i="53"/>
  <c r="H39" i="53"/>
  <c r="H46" i="53"/>
  <c r="H50" i="53"/>
  <c r="H53" i="53"/>
  <c r="H57" i="53"/>
  <c r="H61" i="53"/>
  <c r="H68" i="53"/>
  <c r="H72" i="53"/>
  <c r="H76" i="53"/>
  <c r="H62" i="53"/>
  <c r="H54" i="53"/>
  <c r="H58" i="53"/>
  <c r="H24" i="53"/>
  <c r="H28" i="53"/>
  <c r="H22" i="53" s="1"/>
  <c r="H32" i="53"/>
  <c r="H63" i="53"/>
  <c r="G40" i="53"/>
  <c r="H55" i="53"/>
  <c r="H59" i="53"/>
  <c r="H66" i="53"/>
  <c r="H70" i="53"/>
  <c r="H74" i="53"/>
  <c r="H24" i="52"/>
  <c r="G42" i="52"/>
  <c r="G6" i="52"/>
  <c r="H46" i="52"/>
  <c r="H50" i="52"/>
  <c r="H10" i="52"/>
  <c r="H14" i="52"/>
  <c r="H73" i="52"/>
  <c r="H77" i="52"/>
  <c r="H21" i="52"/>
  <c r="H25" i="52"/>
  <c r="H29" i="52"/>
  <c r="H40" i="52"/>
  <c r="H30" i="52" s="1"/>
  <c r="H68" i="52"/>
  <c r="H66" i="52" s="1"/>
  <c r="H43" i="52"/>
  <c r="H47" i="52"/>
  <c r="H51" i="52"/>
  <c r="H7" i="52"/>
  <c r="H11" i="52"/>
  <c r="H15" i="52"/>
  <c r="G18" i="52"/>
  <c r="H74" i="52"/>
  <c r="H26" i="52"/>
  <c r="H52" i="52"/>
  <c r="H22" i="52"/>
  <c r="H44" i="52"/>
  <c r="H48" i="52"/>
  <c r="G71" i="52"/>
  <c r="H8" i="52"/>
  <c r="H12" i="52"/>
  <c r="H19" i="52"/>
  <c r="H23" i="52"/>
  <c r="H27" i="52"/>
  <c r="G30" i="52"/>
  <c r="H45" i="52"/>
  <c r="H49" i="52"/>
  <c r="H20" i="52"/>
  <c r="B32" i="43"/>
  <c r="C31" i="43"/>
  <c r="C32" i="43" s="1"/>
  <c r="G30" i="43"/>
  <c r="H24" i="43" s="1"/>
  <c r="D30" i="43"/>
  <c r="D27" i="43"/>
  <c r="D26" i="43"/>
  <c r="D25" i="43"/>
  <c r="D24" i="43"/>
  <c r="H23" i="43"/>
  <c r="D23" i="43"/>
  <c r="H22" i="43"/>
  <c r="D22" i="43"/>
  <c r="D21" i="43"/>
  <c r="D20" i="43"/>
  <c r="D19" i="43"/>
  <c r="D18" i="43"/>
  <c r="D17" i="43"/>
  <c r="H16" i="43"/>
  <c r="C16" i="43"/>
  <c r="B16" i="43"/>
  <c r="D15" i="43"/>
  <c r="D14" i="43"/>
  <c r="D13" i="43"/>
  <c r="D12" i="43"/>
  <c r="D11" i="43"/>
  <c r="H10" i="43"/>
  <c r="D10" i="43"/>
  <c r="D9" i="43"/>
  <c r="D8" i="43"/>
  <c r="D7" i="43"/>
  <c r="D6" i="43"/>
  <c r="H54" i="52" l="1"/>
  <c r="H64" i="53"/>
  <c r="H12" i="43"/>
  <c r="H26" i="43"/>
  <c r="H6" i="53"/>
  <c r="H11" i="43"/>
  <c r="H6" i="43"/>
  <c r="H14" i="43"/>
  <c r="H71" i="52"/>
  <c r="H17" i="43"/>
  <c r="D16" i="43"/>
  <c r="H20" i="43"/>
  <c r="H8" i="43"/>
  <c r="H27" i="43"/>
  <c r="H15" i="43"/>
  <c r="H21" i="43"/>
  <c r="H29" i="43"/>
  <c r="D31" i="43"/>
  <c r="D32" i="43" s="1"/>
  <c r="H25" i="43"/>
  <c r="H19" i="43"/>
  <c r="H9" i="43"/>
  <c r="H52" i="53"/>
  <c r="H40" i="53"/>
  <c r="H42" i="52"/>
  <c r="H18" i="52"/>
  <c r="H6" i="52"/>
  <c r="H28" i="43"/>
  <c r="H30" i="43"/>
  <c r="H7" i="43"/>
  <c r="H13" i="43"/>
  <c r="H18" i="43"/>
  <c r="H78" i="42"/>
  <c r="G78" i="42"/>
  <c r="D78" i="42"/>
  <c r="H77" i="42"/>
  <c r="G77" i="42"/>
  <c r="D77" i="42"/>
  <c r="G76" i="42"/>
  <c r="D76" i="42"/>
  <c r="G75" i="42"/>
  <c r="D75" i="42"/>
  <c r="H74" i="42"/>
  <c r="G74" i="42"/>
  <c r="D74" i="42"/>
  <c r="H73" i="42"/>
  <c r="G73" i="42"/>
  <c r="D73" i="42"/>
  <c r="G72" i="42"/>
  <c r="D72" i="42"/>
  <c r="G71" i="42"/>
  <c r="D71" i="42"/>
  <c r="H70" i="42"/>
  <c r="G70" i="42"/>
  <c r="D70" i="42"/>
  <c r="H69" i="42"/>
  <c r="G69" i="42"/>
  <c r="D69" i="42"/>
  <c r="G68" i="42"/>
  <c r="D68" i="42"/>
  <c r="F67" i="42"/>
  <c r="E67" i="42"/>
  <c r="C67" i="42"/>
  <c r="B67" i="42"/>
  <c r="G66" i="42"/>
  <c r="D66" i="42"/>
  <c r="G65" i="42"/>
  <c r="D65" i="42"/>
  <c r="G64" i="42"/>
  <c r="D64" i="42"/>
  <c r="G63" i="42"/>
  <c r="D63" i="42"/>
  <c r="G61" i="42"/>
  <c r="D61" i="42"/>
  <c r="G60" i="42"/>
  <c r="D60" i="42"/>
  <c r="G59" i="42"/>
  <c r="D59" i="42"/>
  <c r="G58" i="42"/>
  <c r="D58" i="42"/>
  <c r="G57" i="42"/>
  <c r="D57" i="42"/>
  <c r="G56" i="42"/>
  <c r="D56" i="42"/>
  <c r="F55" i="42"/>
  <c r="H64" i="42" s="1"/>
  <c r="E55" i="42"/>
  <c r="E79" i="42" s="1"/>
  <c r="D55" i="42"/>
  <c r="C55" i="42"/>
  <c r="B55" i="42"/>
  <c r="G54" i="42"/>
  <c r="D54" i="42"/>
  <c r="G53" i="42"/>
  <c r="D53" i="42"/>
  <c r="G52" i="42"/>
  <c r="D52" i="42"/>
  <c r="H51" i="42"/>
  <c r="G51" i="42"/>
  <c r="D51" i="42"/>
  <c r="G50" i="42"/>
  <c r="D50" i="42"/>
  <c r="G49" i="42"/>
  <c r="G48" i="42"/>
  <c r="D48" i="42"/>
  <c r="H47" i="42"/>
  <c r="G47" i="42"/>
  <c r="D47" i="42"/>
  <c r="G46" i="42"/>
  <c r="D46" i="42"/>
  <c r="G45" i="42"/>
  <c r="D45" i="42"/>
  <c r="G44" i="42"/>
  <c r="D44" i="42"/>
  <c r="H43" i="42"/>
  <c r="G43" i="42"/>
  <c r="F43" i="42"/>
  <c r="H46" i="42" s="1"/>
  <c r="E43" i="42"/>
  <c r="C43" i="42"/>
  <c r="B43" i="42"/>
  <c r="G42" i="42"/>
  <c r="D42" i="42"/>
  <c r="G41" i="42"/>
  <c r="D41" i="42"/>
  <c r="H40" i="42"/>
  <c r="G40" i="42"/>
  <c r="D40" i="42"/>
  <c r="G39" i="42"/>
  <c r="D39" i="42"/>
  <c r="G38" i="42"/>
  <c r="D38" i="42"/>
  <c r="G37" i="42"/>
  <c r="D37" i="42"/>
  <c r="G36" i="42"/>
  <c r="D36" i="42"/>
  <c r="G35" i="42"/>
  <c r="D35" i="42"/>
  <c r="G34" i="42"/>
  <c r="D34" i="42"/>
  <c r="G33" i="42"/>
  <c r="D33" i="42"/>
  <c r="G32" i="42"/>
  <c r="D32" i="42"/>
  <c r="F31" i="42"/>
  <c r="H34" i="42" s="1"/>
  <c r="E31" i="42"/>
  <c r="C31" i="42"/>
  <c r="B31" i="42"/>
  <c r="G30" i="42"/>
  <c r="D30" i="42"/>
  <c r="G29" i="42"/>
  <c r="G28" i="42"/>
  <c r="D28" i="42"/>
  <c r="G27" i="42"/>
  <c r="D27" i="42"/>
  <c r="G26" i="42"/>
  <c r="D26" i="42"/>
  <c r="G25" i="42"/>
  <c r="D25" i="42"/>
  <c r="G24" i="42"/>
  <c r="D24" i="42"/>
  <c r="G23" i="42"/>
  <c r="D23" i="42"/>
  <c r="G22" i="42"/>
  <c r="D22" i="42"/>
  <c r="G20" i="42"/>
  <c r="D20" i="42"/>
  <c r="F19" i="42"/>
  <c r="E19" i="42"/>
  <c r="C19" i="42"/>
  <c r="B19" i="42"/>
  <c r="H18" i="42"/>
  <c r="G18" i="42"/>
  <c r="D18" i="42"/>
  <c r="G17" i="42"/>
  <c r="D17" i="42"/>
  <c r="G16" i="42"/>
  <c r="D16" i="42"/>
  <c r="H15" i="42"/>
  <c r="G15" i="42"/>
  <c r="D15" i="42"/>
  <c r="H14" i="42"/>
  <c r="G14" i="42"/>
  <c r="G13" i="42"/>
  <c r="D13" i="42"/>
  <c r="G12" i="42"/>
  <c r="D12" i="42"/>
  <c r="G11" i="42"/>
  <c r="D11" i="42"/>
  <c r="H10" i="42"/>
  <c r="G10" i="42"/>
  <c r="D10" i="42"/>
  <c r="H9" i="42"/>
  <c r="G8" i="42"/>
  <c r="D8" i="42"/>
  <c r="F7" i="42"/>
  <c r="H11" i="42" s="1"/>
  <c r="E7" i="42"/>
  <c r="C7" i="42"/>
  <c r="B7" i="42"/>
  <c r="G86" i="41"/>
  <c r="I69" i="41" s="1"/>
  <c r="F86" i="41"/>
  <c r="E86" i="41"/>
  <c r="D86" i="41"/>
  <c r="C86" i="41"/>
  <c r="H85" i="41"/>
  <c r="E85" i="41"/>
  <c r="H84" i="41"/>
  <c r="E84" i="41"/>
  <c r="H83" i="41"/>
  <c r="E83" i="41"/>
  <c r="H82" i="41"/>
  <c r="E82" i="41"/>
  <c r="H81" i="41"/>
  <c r="E81" i="41"/>
  <c r="H80" i="41"/>
  <c r="E80" i="41"/>
  <c r="H79" i="41"/>
  <c r="E79" i="41"/>
  <c r="H78" i="41"/>
  <c r="E78" i="41"/>
  <c r="H77" i="41"/>
  <c r="H76" i="41"/>
  <c r="E76" i="41"/>
  <c r="H75" i="41"/>
  <c r="E75" i="41"/>
  <c r="H74" i="41"/>
  <c r="E74" i="41"/>
  <c r="H73" i="41"/>
  <c r="H72" i="41"/>
  <c r="E72" i="41"/>
  <c r="H71" i="41"/>
  <c r="E71" i="41"/>
  <c r="H70" i="41"/>
  <c r="E70" i="41"/>
  <c r="H69" i="41"/>
  <c r="E69" i="41"/>
  <c r="H68" i="41"/>
  <c r="E68" i="41"/>
  <c r="H67" i="41"/>
  <c r="E67" i="41"/>
  <c r="H66" i="41"/>
  <c r="E66" i="41"/>
  <c r="H65" i="41"/>
  <c r="E65" i="41"/>
  <c r="H64" i="41"/>
  <c r="E64" i="41"/>
  <c r="H63" i="41"/>
  <c r="E63" i="41"/>
  <c r="H62" i="41"/>
  <c r="E62" i="41"/>
  <c r="H61" i="41"/>
  <c r="E61" i="41"/>
  <c r="H60" i="41"/>
  <c r="E60" i="41"/>
  <c r="H59" i="41"/>
  <c r="E59" i="41"/>
  <c r="H58" i="41"/>
  <c r="E58" i="41"/>
  <c r="H57" i="41"/>
  <c r="E57" i="41"/>
  <c r="I56" i="41"/>
  <c r="H56" i="41"/>
  <c r="E56" i="41"/>
  <c r="H55" i="41"/>
  <c r="E55" i="41"/>
  <c r="H54" i="41"/>
  <c r="E54" i="41"/>
  <c r="H53" i="41"/>
  <c r="E53" i="41"/>
  <c r="H52" i="41"/>
  <c r="E52" i="41"/>
  <c r="H51" i="41"/>
  <c r="E51" i="41"/>
  <c r="H50" i="41"/>
  <c r="E50" i="41"/>
  <c r="H49" i="41"/>
  <c r="E49" i="41"/>
  <c r="H48" i="41"/>
  <c r="E48" i="41"/>
  <c r="H47" i="41"/>
  <c r="E47" i="41"/>
  <c r="H46" i="41"/>
  <c r="E46" i="41"/>
  <c r="H45" i="41"/>
  <c r="E45" i="41"/>
  <c r="H44" i="41"/>
  <c r="E44" i="41"/>
  <c r="H43" i="41"/>
  <c r="E43" i="41"/>
  <c r="I42" i="41"/>
  <c r="H42" i="41"/>
  <c r="E42" i="41"/>
  <c r="H41" i="41"/>
  <c r="E41" i="41"/>
  <c r="H40" i="41"/>
  <c r="E40" i="41"/>
  <c r="H39" i="41"/>
  <c r="E39" i="41"/>
  <c r="H38" i="41"/>
  <c r="E38" i="41"/>
  <c r="H37" i="41"/>
  <c r="E37" i="41"/>
  <c r="H36" i="41"/>
  <c r="E36" i="41"/>
  <c r="H35" i="41"/>
  <c r="E35" i="41"/>
  <c r="G30" i="41"/>
  <c r="I10" i="41" s="1"/>
  <c r="F30" i="41"/>
  <c r="D30" i="41"/>
  <c r="C30" i="41"/>
  <c r="H28" i="41"/>
  <c r="E28" i="41"/>
  <c r="H27" i="41"/>
  <c r="E27" i="41"/>
  <c r="H26" i="41"/>
  <c r="E26" i="41"/>
  <c r="H25" i="41"/>
  <c r="H24" i="41"/>
  <c r="E24" i="41"/>
  <c r="H23" i="41"/>
  <c r="E23" i="41"/>
  <c r="H22" i="41"/>
  <c r="E22" i="41"/>
  <c r="H21" i="41"/>
  <c r="E21" i="41"/>
  <c r="H20" i="41"/>
  <c r="E20" i="41"/>
  <c r="H19" i="41"/>
  <c r="E19" i="41"/>
  <c r="H18" i="41"/>
  <c r="E18" i="41"/>
  <c r="H17" i="41"/>
  <c r="E17" i="41"/>
  <c r="H16" i="41"/>
  <c r="E16" i="41"/>
  <c r="H15" i="41"/>
  <c r="E15" i="41"/>
  <c r="H14" i="41"/>
  <c r="E14" i="41"/>
  <c r="H13" i="41"/>
  <c r="E13" i="41"/>
  <c r="H12" i="41"/>
  <c r="E12" i="41"/>
  <c r="H11" i="41"/>
  <c r="E11" i="41"/>
  <c r="H10" i="41"/>
  <c r="E10" i="41"/>
  <c r="H9" i="41"/>
  <c r="E9" i="41"/>
  <c r="H8" i="41"/>
  <c r="E8" i="41"/>
  <c r="H7" i="41"/>
  <c r="E7" i="41"/>
  <c r="H39" i="40"/>
  <c r="G39" i="40"/>
  <c r="G40" i="40" s="1"/>
  <c r="F39" i="40"/>
  <c r="F40" i="40" s="1"/>
  <c r="E39" i="40"/>
  <c r="E40" i="40" s="1"/>
  <c r="D39" i="40"/>
  <c r="D40" i="40" s="1"/>
  <c r="C39" i="40"/>
  <c r="B39" i="40"/>
  <c r="G38" i="40"/>
  <c r="F38" i="40"/>
  <c r="E38" i="40"/>
  <c r="D38" i="40"/>
  <c r="C38" i="40"/>
  <c r="B38" i="40"/>
  <c r="G35" i="40"/>
  <c r="F35" i="40"/>
  <c r="E35" i="40"/>
  <c r="D35" i="40"/>
  <c r="G34" i="40"/>
  <c r="F34" i="40"/>
  <c r="E34" i="40"/>
  <c r="D34" i="40"/>
  <c r="C34" i="40"/>
  <c r="C35" i="40" s="1"/>
  <c r="B34" i="40"/>
  <c r="B35" i="40" s="1"/>
  <c r="H33" i="40"/>
  <c r="F30" i="40"/>
  <c r="G29" i="40"/>
  <c r="G30" i="40" s="1"/>
  <c r="F29" i="40"/>
  <c r="H28" i="40"/>
  <c r="H26" i="40"/>
  <c r="H25" i="40"/>
  <c r="H38" i="40" s="1"/>
  <c r="H40" i="40" s="1"/>
  <c r="H24" i="40"/>
  <c r="H23" i="40"/>
  <c r="H22" i="40"/>
  <c r="H21" i="40"/>
  <c r="H20" i="40"/>
  <c r="H19" i="40"/>
  <c r="H18" i="40"/>
  <c r="H17" i="40"/>
  <c r="H16" i="40"/>
  <c r="G15" i="40"/>
  <c r="F15" i="40"/>
  <c r="E15" i="40"/>
  <c r="E29" i="40" s="1"/>
  <c r="E30" i="40" s="1"/>
  <c r="D15" i="40"/>
  <c r="D29" i="40" s="1"/>
  <c r="D30" i="40" s="1"/>
  <c r="C15" i="40"/>
  <c r="C29" i="40" s="1"/>
  <c r="C30" i="40" s="1"/>
  <c r="B15" i="40"/>
  <c r="B29" i="40" s="1"/>
  <c r="H29" i="40" s="1"/>
  <c r="H30" i="40" s="1"/>
  <c r="I14" i="40"/>
  <c r="I13" i="40"/>
  <c r="I12" i="40"/>
  <c r="I11" i="40"/>
  <c r="I10" i="40"/>
  <c r="I9" i="40"/>
  <c r="I8" i="40"/>
  <c r="I7" i="40"/>
  <c r="I6" i="40"/>
  <c r="I5" i="40"/>
  <c r="I82" i="41" l="1"/>
  <c r="I52" i="41"/>
  <c r="C40" i="40"/>
  <c r="I46" i="41"/>
  <c r="I76" i="41"/>
  <c r="B79" i="42"/>
  <c r="D79" i="42" s="1"/>
  <c r="I62" i="41"/>
  <c r="I78" i="41"/>
  <c r="D7" i="42"/>
  <c r="G31" i="42"/>
  <c r="H52" i="42"/>
  <c r="H60" i="42"/>
  <c r="C79" i="42"/>
  <c r="I48" i="41"/>
  <c r="G19" i="42"/>
  <c r="H36" i="42"/>
  <c r="H44" i="42"/>
  <c r="H48" i="42"/>
  <c r="I38" i="41"/>
  <c r="I58" i="41"/>
  <c r="H56" i="42"/>
  <c r="G67" i="42"/>
  <c r="D31" i="42"/>
  <c r="I44" i="41"/>
  <c r="I74" i="41"/>
  <c r="I84" i="41"/>
  <c r="G7" i="42"/>
  <c r="H16" i="42"/>
  <c r="H32" i="42"/>
  <c r="H49" i="42"/>
  <c r="H53" i="42"/>
  <c r="H67" i="42"/>
  <c r="H71" i="42"/>
  <c r="H75" i="42"/>
  <c r="I66" i="41"/>
  <c r="H15" i="40"/>
  <c r="I15" i="40" s="1"/>
  <c r="I54" i="41"/>
  <c r="H7" i="42"/>
  <c r="H12" i="42"/>
  <c r="H42" i="42"/>
  <c r="H45" i="42"/>
  <c r="I40" i="41"/>
  <c r="I64" i="41"/>
  <c r="I80" i="41"/>
  <c r="D19" i="42"/>
  <c r="I50" i="41"/>
  <c r="H17" i="42"/>
  <c r="H38" i="42"/>
  <c r="D43" i="42"/>
  <c r="H50" i="42"/>
  <c r="H54" i="42"/>
  <c r="H68" i="42"/>
  <c r="H72" i="42"/>
  <c r="H76" i="42"/>
  <c r="E30" i="41"/>
  <c r="B40" i="40"/>
  <c r="I36" i="41"/>
  <c r="I60" i="41"/>
  <c r="I70" i="41"/>
  <c r="H8" i="42"/>
  <c r="H13" i="42"/>
  <c r="H58" i="42"/>
  <c r="H27" i="42"/>
  <c r="H19" i="42"/>
  <c r="H65" i="42"/>
  <c r="F79" i="42"/>
  <c r="H24" i="42"/>
  <c r="H28" i="42"/>
  <c r="H31" i="42"/>
  <c r="H35" i="42"/>
  <c r="H39" i="42"/>
  <c r="H57" i="42"/>
  <c r="H61" i="42"/>
  <c r="H20" i="42"/>
  <c r="H29" i="42"/>
  <c r="H62" i="42"/>
  <c r="H66" i="42"/>
  <c r="H25" i="42"/>
  <c r="H30" i="42"/>
  <c r="H21" i="42"/>
  <c r="H63" i="42"/>
  <c r="D67" i="42"/>
  <c r="H22" i="42"/>
  <c r="H26" i="42"/>
  <c r="H33" i="42"/>
  <c r="H37" i="42"/>
  <c r="H41" i="42"/>
  <c r="G55" i="42"/>
  <c r="H55" i="42"/>
  <c r="H59" i="42"/>
  <c r="H23" i="42"/>
  <c r="I14" i="41"/>
  <c r="I18" i="41"/>
  <c r="I22" i="41"/>
  <c r="H30" i="41"/>
  <c r="I30" i="41"/>
  <c r="I27" i="41"/>
  <c r="I79" i="41"/>
  <c r="I83" i="41"/>
  <c r="H86" i="41"/>
  <c r="I7" i="41"/>
  <c r="I11" i="41"/>
  <c r="I15" i="41"/>
  <c r="I19" i="41"/>
  <c r="I23" i="41"/>
  <c r="I75" i="41"/>
  <c r="I86" i="41"/>
  <c r="I35" i="41"/>
  <c r="I39" i="41"/>
  <c r="I43" i="41"/>
  <c r="I47" i="41"/>
  <c r="I51" i="41"/>
  <c r="I55" i="41"/>
  <c r="I59" i="41"/>
  <c r="I63" i="41"/>
  <c r="I67" i="41"/>
  <c r="I71" i="41"/>
  <c r="I8" i="41"/>
  <c r="I16" i="41"/>
  <c r="I29" i="41"/>
  <c r="I28" i="41"/>
  <c r="I12" i="41"/>
  <c r="I20" i="41"/>
  <c r="I24" i="41"/>
  <c r="I68" i="41"/>
  <c r="I72" i="41"/>
  <c r="I25" i="41"/>
  <c r="I77" i="41"/>
  <c r="I81" i="41"/>
  <c r="I85" i="41"/>
  <c r="I9" i="41"/>
  <c r="I13" i="41"/>
  <c r="I17" i="41"/>
  <c r="I21" i="41"/>
  <c r="I73" i="41"/>
  <c r="I37" i="41"/>
  <c r="I41" i="41"/>
  <c r="I45" i="41"/>
  <c r="I49" i="41"/>
  <c r="I53" i="41"/>
  <c r="I57" i="41"/>
  <c r="I61" i="41"/>
  <c r="I65" i="41"/>
  <c r="I26" i="41"/>
  <c r="B30" i="40"/>
  <c r="H34" i="40"/>
  <c r="H35" i="40" s="1"/>
  <c r="H79" i="42" l="1"/>
  <c r="G79" i="42"/>
  <c r="C10" i="63" l="1"/>
  <c r="D10" i="63" s="1"/>
  <c r="A10" i="63"/>
  <c r="D9" i="63"/>
  <c r="D8" i="63"/>
  <c r="D7" i="63"/>
  <c r="D6" i="63"/>
  <c r="D5" i="63"/>
  <c r="D4" i="63"/>
  <c r="F25" i="62" l="1"/>
  <c r="C14" i="62"/>
  <c r="D14" i="62"/>
  <c r="B14" i="62"/>
  <c r="B39" i="67"/>
  <c r="B37" i="67"/>
  <c r="B36" i="67"/>
  <c r="B35" i="67"/>
  <c r="B34" i="67"/>
  <c r="C34" i="67" s="1"/>
  <c r="B33" i="67"/>
  <c r="C33" i="67" s="1"/>
  <c r="B32" i="67"/>
  <c r="C32" i="67" s="1"/>
  <c r="B31" i="67"/>
  <c r="C31" i="67" s="1"/>
  <c r="B30" i="67"/>
  <c r="B29" i="67"/>
  <c r="B28" i="67"/>
  <c r="B21" i="67"/>
  <c r="C12" i="67" s="1"/>
  <c r="C19" i="67"/>
  <c r="C16" i="67"/>
  <c r="C15" i="67"/>
  <c r="C14" i="67"/>
  <c r="C13" i="67"/>
  <c r="C8" i="67"/>
  <c r="C6" i="67"/>
  <c r="B6" i="67"/>
  <c r="T23" i="66"/>
  <c r="S23" i="66"/>
  <c r="R23" i="66"/>
  <c r="Q23" i="66"/>
  <c r="P23" i="66"/>
  <c r="O23" i="66"/>
  <c r="N23" i="66"/>
  <c r="M23" i="66"/>
  <c r="L23" i="66"/>
  <c r="K23" i="66"/>
  <c r="J23" i="66"/>
  <c r="I23" i="66"/>
  <c r="H23" i="66"/>
  <c r="G23" i="66"/>
  <c r="F23" i="66"/>
  <c r="E23" i="66"/>
  <c r="D23" i="66"/>
  <c r="C23" i="66"/>
  <c r="B23" i="66"/>
  <c r="T21" i="66"/>
  <c r="S21" i="66"/>
  <c r="R21" i="66"/>
  <c r="Q21" i="66"/>
  <c r="P21" i="66"/>
  <c r="O21" i="66"/>
  <c r="N21" i="66"/>
  <c r="M21" i="66"/>
  <c r="L21" i="66"/>
  <c r="K21" i="66"/>
  <c r="J21" i="66"/>
  <c r="I21" i="66"/>
  <c r="H21" i="66"/>
  <c r="G21" i="66"/>
  <c r="F21" i="66"/>
  <c r="E21" i="66"/>
  <c r="D21" i="66"/>
  <c r="C21" i="66"/>
  <c r="B21" i="66"/>
  <c r="U18" i="66"/>
  <c r="U17" i="66"/>
  <c r="U16" i="66"/>
  <c r="U15" i="66"/>
  <c r="U14" i="66"/>
  <c r="U13" i="66"/>
  <c r="U12" i="66"/>
  <c r="U11" i="66"/>
  <c r="U10" i="66"/>
  <c r="U9" i="66"/>
  <c r="U8" i="66"/>
  <c r="U7" i="66"/>
  <c r="U6" i="66"/>
  <c r="I96" i="65"/>
  <c r="I97" i="65" s="1"/>
  <c r="H96" i="65"/>
  <c r="G96" i="65"/>
  <c r="G97" i="65" s="1"/>
  <c r="F96" i="65"/>
  <c r="F97" i="65" s="1"/>
  <c r="E96" i="65"/>
  <c r="E97" i="65" s="1"/>
  <c r="D96" i="65"/>
  <c r="D97" i="65" s="1"/>
  <c r="C96" i="65"/>
  <c r="B96" i="65"/>
  <c r="I95" i="65"/>
  <c r="H95" i="65"/>
  <c r="G95" i="65"/>
  <c r="F95" i="65"/>
  <c r="E95" i="65"/>
  <c r="D95" i="65"/>
  <c r="C95" i="65"/>
  <c r="B95" i="65"/>
  <c r="I87" i="65"/>
  <c r="D87" i="65"/>
  <c r="I86" i="65"/>
  <c r="H86" i="65"/>
  <c r="H87" i="65" s="1"/>
  <c r="G86" i="65"/>
  <c r="G87" i="65" s="1"/>
  <c r="F86" i="65"/>
  <c r="F87" i="65" s="1"/>
  <c r="E86" i="65"/>
  <c r="E87" i="65" s="1"/>
  <c r="D86" i="65"/>
  <c r="C86" i="65"/>
  <c r="C87" i="65" s="1"/>
  <c r="B86" i="65"/>
  <c r="B87" i="65" s="1"/>
  <c r="I72" i="65"/>
  <c r="I91" i="65" s="1"/>
  <c r="I92" i="65" s="1"/>
  <c r="H72" i="65"/>
  <c r="H91" i="65" s="1"/>
  <c r="H92" i="65" s="1"/>
  <c r="G72" i="65"/>
  <c r="G91" i="65" s="1"/>
  <c r="G92" i="65" s="1"/>
  <c r="F72" i="65"/>
  <c r="F91" i="65" s="1"/>
  <c r="F92" i="65" s="1"/>
  <c r="E72" i="65"/>
  <c r="E91" i="65" s="1"/>
  <c r="E92" i="65" s="1"/>
  <c r="D72" i="65"/>
  <c r="D91" i="65" s="1"/>
  <c r="D92" i="65" s="1"/>
  <c r="C72" i="65"/>
  <c r="C91" i="65" s="1"/>
  <c r="C92" i="65" s="1"/>
  <c r="B72" i="65"/>
  <c r="B91" i="65" s="1"/>
  <c r="B92" i="65" s="1"/>
  <c r="J39" i="65"/>
  <c r="I39" i="65"/>
  <c r="I40" i="65" s="1"/>
  <c r="H39" i="65"/>
  <c r="G39" i="65"/>
  <c r="F39" i="65"/>
  <c r="F40" i="65" s="1"/>
  <c r="E39" i="65"/>
  <c r="D39" i="65"/>
  <c r="C39" i="65"/>
  <c r="B39" i="65"/>
  <c r="J38" i="65"/>
  <c r="I38" i="65"/>
  <c r="H38" i="65"/>
  <c r="G38" i="65"/>
  <c r="F38" i="65"/>
  <c r="E38" i="65"/>
  <c r="E40" i="65" s="1"/>
  <c r="D38" i="65"/>
  <c r="C38" i="65"/>
  <c r="B38" i="65"/>
  <c r="K33" i="65"/>
  <c r="J30" i="65"/>
  <c r="D30" i="65"/>
  <c r="B30" i="65"/>
  <c r="J29" i="65"/>
  <c r="I29" i="65"/>
  <c r="I30" i="65" s="1"/>
  <c r="H29" i="65"/>
  <c r="H30" i="65" s="1"/>
  <c r="G29" i="65"/>
  <c r="G30" i="65" s="1"/>
  <c r="F29" i="65"/>
  <c r="F30" i="65" s="1"/>
  <c r="E29" i="65"/>
  <c r="E30" i="65" s="1"/>
  <c r="D29" i="65"/>
  <c r="C29" i="65"/>
  <c r="C30" i="65" s="1"/>
  <c r="B29" i="65"/>
  <c r="K28" i="65"/>
  <c r="K25" i="65"/>
  <c r="K24" i="65"/>
  <c r="K23" i="65"/>
  <c r="K22" i="65"/>
  <c r="K21" i="65"/>
  <c r="K20" i="65"/>
  <c r="K19" i="65"/>
  <c r="K18" i="65"/>
  <c r="K17" i="65"/>
  <c r="K16" i="65"/>
  <c r="J15" i="65"/>
  <c r="J34" i="65" s="1"/>
  <c r="J35" i="65" s="1"/>
  <c r="I15" i="65"/>
  <c r="I34" i="65" s="1"/>
  <c r="I35" i="65" s="1"/>
  <c r="H15" i="65"/>
  <c r="H34" i="65" s="1"/>
  <c r="H35" i="65" s="1"/>
  <c r="G15" i="65"/>
  <c r="G34" i="65" s="1"/>
  <c r="G35" i="65" s="1"/>
  <c r="F15" i="65"/>
  <c r="F34" i="65" s="1"/>
  <c r="F35" i="65" s="1"/>
  <c r="E15" i="65"/>
  <c r="E34" i="65" s="1"/>
  <c r="E35" i="65" s="1"/>
  <c r="D15" i="65"/>
  <c r="D34" i="65" s="1"/>
  <c r="D35" i="65" s="1"/>
  <c r="C15" i="65"/>
  <c r="C34" i="65" s="1"/>
  <c r="C35" i="65" s="1"/>
  <c r="B15" i="65"/>
  <c r="B34" i="65" s="1"/>
  <c r="K14" i="65"/>
  <c r="K13" i="65"/>
  <c r="K12" i="65"/>
  <c r="K11" i="65"/>
  <c r="K10" i="65"/>
  <c r="K9" i="65"/>
  <c r="K8" i="65"/>
  <c r="K7" i="65"/>
  <c r="K6" i="65"/>
  <c r="N43" i="46"/>
  <c r="N42" i="46"/>
  <c r="N30" i="46"/>
  <c r="N29" i="46"/>
  <c r="N17" i="46"/>
  <c r="N16" i="46"/>
  <c r="K15" i="65" l="1"/>
  <c r="G40" i="65"/>
  <c r="J40" i="65"/>
  <c r="H97" i="65"/>
  <c r="C35" i="67"/>
  <c r="H40" i="65"/>
  <c r="V15" i="66"/>
  <c r="C36" i="67"/>
  <c r="V16" i="66"/>
  <c r="C37" i="67"/>
  <c r="K29" i="65"/>
  <c r="K30" i="65" s="1"/>
  <c r="C40" i="65"/>
  <c r="U21" i="66"/>
  <c r="V12" i="66" s="1"/>
  <c r="C28" i="67"/>
  <c r="D40" i="65"/>
  <c r="B97" i="65"/>
  <c r="C29" i="67"/>
  <c r="K38" i="65"/>
  <c r="C97" i="65"/>
  <c r="U23" i="66"/>
  <c r="B27" i="67"/>
  <c r="C27" i="67" s="1"/>
  <c r="C30" i="67"/>
  <c r="C9" i="67"/>
  <c r="C10" i="67"/>
  <c r="C11" i="67"/>
  <c r="V18" i="66"/>
  <c r="V23" i="66"/>
  <c r="V10" i="66"/>
  <c r="V8" i="66"/>
  <c r="V9" i="66"/>
  <c r="V11" i="66"/>
  <c r="B35" i="65"/>
  <c r="K34" i="65"/>
  <c r="K35" i="65" s="1"/>
  <c r="K39" i="65"/>
  <c r="B40" i="65"/>
  <c r="V14" i="66" l="1"/>
  <c r="V6" i="66"/>
  <c r="K40" i="65"/>
  <c r="V17" i="66"/>
  <c r="V13" i="66"/>
  <c r="V7" i="66"/>
  <c r="B26" i="62"/>
  <c r="F24" i="62"/>
  <c r="F23" i="62"/>
  <c r="F15" i="62"/>
  <c r="F16" i="62"/>
  <c r="F17" i="62"/>
  <c r="F18" i="62"/>
  <c r="F13" i="62" l="1"/>
  <c r="F20" i="62" l="1"/>
  <c r="F21" i="62"/>
  <c r="F22" i="62"/>
  <c r="K57" i="45" l="1"/>
  <c r="C26" i="62" l="1"/>
  <c r="D26" i="62"/>
  <c r="K6" i="44" l="1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5" i="44"/>
  <c r="K31" i="44" l="1"/>
  <c r="L12" i="44" s="1"/>
  <c r="J57" i="45"/>
  <c r="I57" i="45"/>
  <c r="H57" i="45"/>
  <c r="G57" i="45"/>
  <c r="F57" i="45"/>
  <c r="E57" i="45"/>
  <c r="D57" i="45"/>
  <c r="C57" i="45"/>
  <c r="B57" i="45"/>
  <c r="K31" i="45"/>
  <c r="J31" i="45"/>
  <c r="I31" i="45"/>
  <c r="H31" i="45"/>
  <c r="G31" i="45"/>
  <c r="F31" i="45"/>
  <c r="E31" i="45"/>
  <c r="D31" i="45"/>
  <c r="C31" i="45"/>
  <c r="B31" i="45"/>
  <c r="K5" i="45"/>
  <c r="J5" i="45"/>
  <c r="I5" i="45"/>
  <c r="H5" i="45"/>
  <c r="G5" i="45"/>
  <c r="F5" i="45"/>
  <c r="E5" i="45"/>
  <c r="D5" i="45"/>
  <c r="C5" i="45"/>
  <c r="B5" i="45"/>
  <c r="J31" i="44"/>
  <c r="I31" i="44"/>
  <c r="H31" i="44"/>
  <c r="G31" i="44"/>
  <c r="F31" i="44"/>
  <c r="E31" i="44"/>
  <c r="D31" i="44"/>
  <c r="C31" i="44"/>
  <c r="B31" i="44"/>
  <c r="L10" i="44" l="1"/>
  <c r="L5" i="44"/>
  <c r="L8" i="44"/>
  <c r="L23" i="44"/>
  <c r="L17" i="44"/>
  <c r="L7" i="44"/>
  <c r="L15" i="44"/>
  <c r="L22" i="44"/>
  <c r="L24" i="44"/>
  <c r="L27" i="44"/>
  <c r="L9" i="44"/>
  <c r="L6" i="44"/>
  <c r="L18" i="44"/>
  <c r="L21" i="44"/>
  <c r="L11" i="44"/>
  <c r="L25" i="44"/>
  <c r="L16" i="44"/>
  <c r="L28" i="44"/>
  <c r="L19" i="44"/>
  <c r="L20" i="44"/>
  <c r="L14" i="44"/>
  <c r="L31" i="44"/>
  <c r="L29" i="44"/>
  <c r="L30" i="44"/>
  <c r="L13" i="44"/>
  <c r="L26" i="44"/>
  <c r="C14" i="48"/>
  <c r="D14" i="48"/>
  <c r="E14" i="48"/>
  <c r="B14" i="48"/>
  <c r="F16" i="48"/>
  <c r="F15" i="48"/>
  <c r="F14" i="48" s="1"/>
  <c r="B18" i="48" l="1"/>
  <c r="F13" i="48"/>
  <c r="E18" i="48" l="1"/>
  <c r="C18" i="48" l="1"/>
  <c r="D18" i="48"/>
  <c r="F18" i="48" l="1"/>
  <c r="AC9" i="3" l="1"/>
  <c r="AC8" i="3"/>
  <c r="N69" i="3" l="1"/>
  <c r="N68" i="3"/>
  <c r="N67" i="3"/>
  <c r="N66" i="3"/>
  <c r="N65" i="3"/>
  <c r="N64" i="3"/>
  <c r="N63" i="3"/>
  <c r="N62" i="3"/>
  <c r="N58" i="3"/>
  <c r="N57" i="3"/>
  <c r="N56" i="3"/>
  <c r="N55" i="3"/>
  <c r="N54" i="3"/>
  <c r="N53" i="3"/>
  <c r="N52" i="3"/>
  <c r="N51" i="3"/>
  <c r="N50" i="3"/>
  <c r="N42" i="3"/>
  <c r="N59" i="3" l="1"/>
  <c r="AB69" i="3" l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M69" i="3"/>
  <c r="L69" i="3"/>
  <c r="K69" i="3"/>
  <c r="J69" i="3"/>
  <c r="I69" i="3"/>
  <c r="H69" i="3"/>
  <c r="G69" i="3"/>
  <c r="F69" i="3"/>
  <c r="E69" i="3"/>
  <c r="D69" i="3"/>
  <c r="C69" i="3"/>
  <c r="B69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M68" i="3"/>
  <c r="L68" i="3"/>
  <c r="K68" i="3"/>
  <c r="J68" i="3"/>
  <c r="I68" i="3"/>
  <c r="H68" i="3"/>
  <c r="G68" i="3"/>
  <c r="F68" i="3"/>
  <c r="E68" i="3"/>
  <c r="D68" i="3"/>
  <c r="C68" i="3"/>
  <c r="B68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M67" i="3"/>
  <c r="L67" i="3"/>
  <c r="K67" i="3"/>
  <c r="J67" i="3"/>
  <c r="I67" i="3"/>
  <c r="H67" i="3"/>
  <c r="G67" i="3"/>
  <c r="F67" i="3"/>
  <c r="E67" i="3"/>
  <c r="D67" i="3"/>
  <c r="C67" i="3"/>
  <c r="B67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M66" i="3"/>
  <c r="L66" i="3"/>
  <c r="K66" i="3"/>
  <c r="J66" i="3"/>
  <c r="I66" i="3"/>
  <c r="H66" i="3"/>
  <c r="G66" i="3"/>
  <c r="F66" i="3"/>
  <c r="E66" i="3"/>
  <c r="D66" i="3"/>
  <c r="C66" i="3"/>
  <c r="B66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M65" i="3"/>
  <c r="L65" i="3"/>
  <c r="K65" i="3"/>
  <c r="J65" i="3"/>
  <c r="I65" i="3"/>
  <c r="H65" i="3"/>
  <c r="G65" i="3"/>
  <c r="F65" i="3"/>
  <c r="E65" i="3"/>
  <c r="D65" i="3"/>
  <c r="C65" i="3"/>
  <c r="B65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M64" i="3"/>
  <c r="L64" i="3"/>
  <c r="K64" i="3"/>
  <c r="J64" i="3"/>
  <c r="I64" i="3"/>
  <c r="H64" i="3"/>
  <c r="G64" i="3"/>
  <c r="F64" i="3"/>
  <c r="E64" i="3"/>
  <c r="D64" i="3"/>
  <c r="C64" i="3"/>
  <c r="B64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M63" i="3"/>
  <c r="L63" i="3"/>
  <c r="K63" i="3"/>
  <c r="J63" i="3"/>
  <c r="I63" i="3"/>
  <c r="H63" i="3"/>
  <c r="G63" i="3"/>
  <c r="F63" i="3"/>
  <c r="E63" i="3"/>
  <c r="D63" i="3"/>
  <c r="C63" i="3"/>
  <c r="B63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M62" i="3"/>
  <c r="L62" i="3"/>
  <c r="K62" i="3"/>
  <c r="J62" i="3"/>
  <c r="I62" i="3"/>
  <c r="H62" i="3"/>
  <c r="G62" i="3"/>
  <c r="F62" i="3"/>
  <c r="E62" i="3"/>
  <c r="D62" i="3"/>
  <c r="C62" i="3"/>
  <c r="B62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M42" i="3"/>
  <c r="L42" i="3"/>
  <c r="K42" i="3"/>
  <c r="J42" i="3"/>
  <c r="I42" i="3"/>
  <c r="H42" i="3"/>
  <c r="G42" i="3"/>
  <c r="F42" i="3"/>
  <c r="E42" i="3"/>
  <c r="D42" i="3"/>
  <c r="AC40" i="3"/>
  <c r="AC38" i="3"/>
  <c r="AC37" i="3"/>
  <c r="AC36" i="3"/>
  <c r="AC34" i="3"/>
  <c r="AC33" i="3"/>
  <c r="AC32" i="3"/>
  <c r="AC30" i="3"/>
  <c r="AC29" i="3"/>
  <c r="AC28" i="3"/>
  <c r="AC26" i="3"/>
  <c r="AC25" i="3"/>
  <c r="AC24" i="3"/>
  <c r="AC22" i="3"/>
  <c r="AC21" i="3"/>
  <c r="AC20" i="3"/>
  <c r="AC18" i="3"/>
  <c r="AC17" i="3"/>
  <c r="AC16" i="3"/>
  <c r="AC14" i="3"/>
  <c r="AC13" i="3"/>
  <c r="AC12" i="3"/>
  <c r="AC10" i="3"/>
  <c r="L32" i="32"/>
  <c r="K32" i="32"/>
  <c r="J32" i="32"/>
  <c r="I32" i="32"/>
  <c r="H32" i="32"/>
  <c r="G32" i="32"/>
  <c r="F32" i="32"/>
  <c r="E32" i="32"/>
  <c r="D32" i="32"/>
  <c r="C32" i="32"/>
  <c r="B32" i="32"/>
  <c r="G89" i="33"/>
  <c r="F89" i="33"/>
  <c r="E89" i="33"/>
  <c r="D89" i="33"/>
  <c r="H84" i="33"/>
  <c r="H83" i="33"/>
  <c r="H82" i="33"/>
  <c r="H81" i="33"/>
  <c r="H80" i="33"/>
  <c r="H79" i="33"/>
  <c r="H78" i="33"/>
  <c r="H77" i="33"/>
  <c r="G76" i="33"/>
  <c r="F76" i="33"/>
  <c r="E76" i="33"/>
  <c r="D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G63" i="33"/>
  <c r="F63" i="33"/>
  <c r="E63" i="33"/>
  <c r="D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G50" i="33"/>
  <c r="F50" i="33"/>
  <c r="E50" i="33"/>
  <c r="D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G37" i="33"/>
  <c r="F37" i="33"/>
  <c r="E37" i="33"/>
  <c r="D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G24" i="33"/>
  <c r="F24" i="33"/>
  <c r="E24" i="33"/>
  <c r="D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G11" i="33"/>
  <c r="F11" i="33"/>
  <c r="E11" i="33"/>
  <c r="D11" i="33"/>
  <c r="H10" i="33"/>
  <c r="H9" i="33"/>
  <c r="H8" i="33"/>
  <c r="G91" i="33" l="1"/>
  <c r="J59" i="3"/>
  <c r="H59" i="3"/>
  <c r="D91" i="33"/>
  <c r="H50" i="33"/>
  <c r="H89" i="33"/>
  <c r="H37" i="33"/>
  <c r="H76" i="33"/>
  <c r="K59" i="3"/>
  <c r="X59" i="3"/>
  <c r="I59" i="3"/>
  <c r="Y59" i="3"/>
  <c r="M59" i="3"/>
  <c r="Z59" i="3"/>
  <c r="L59" i="3"/>
  <c r="E91" i="33"/>
  <c r="D59" i="3"/>
  <c r="Q59" i="3"/>
  <c r="E59" i="3"/>
  <c r="F91" i="33"/>
  <c r="F59" i="3"/>
  <c r="H24" i="33"/>
  <c r="H63" i="33"/>
  <c r="G59" i="3"/>
  <c r="T59" i="3"/>
  <c r="AC63" i="3"/>
  <c r="AC65" i="3"/>
  <c r="AC66" i="3"/>
  <c r="P59" i="3"/>
  <c r="H11" i="33"/>
  <c r="AC52" i="3"/>
  <c r="AC68" i="3"/>
  <c r="AC53" i="3"/>
  <c r="AC55" i="3"/>
  <c r="AC64" i="3"/>
  <c r="AC67" i="3"/>
  <c r="AC42" i="3"/>
  <c r="AC57" i="3"/>
  <c r="AC69" i="3"/>
  <c r="AC58" i="3"/>
  <c r="AC56" i="3"/>
  <c r="AC54" i="3"/>
  <c r="AC62" i="3"/>
  <c r="AB59" i="3"/>
  <c r="AC50" i="3"/>
  <c r="O59" i="3"/>
  <c r="R59" i="3"/>
  <c r="S59" i="3"/>
  <c r="U59" i="3"/>
  <c r="V59" i="3"/>
  <c r="W59" i="3"/>
  <c r="AC51" i="3"/>
  <c r="AA59" i="3"/>
  <c r="H91" i="33" l="1"/>
  <c r="AC59" i="3"/>
  <c r="E26" i="62" l="1"/>
  <c r="E14" i="62"/>
  <c r="E19" i="62"/>
  <c r="F19" i="62"/>
  <c r="F14" i="62"/>
  <c r="F26" i="62"/>
</calcChain>
</file>

<file path=xl/sharedStrings.xml><?xml version="1.0" encoding="utf-8"?>
<sst xmlns="http://schemas.openxmlformats.org/spreadsheetml/2006/main" count="1493" uniqueCount="587">
  <si>
    <t>Cobre</t>
  </si>
  <si>
    <t>Valor</t>
  </si>
  <si>
    <t>(US$MM)</t>
  </si>
  <si>
    <t>Cantidad</t>
  </si>
  <si>
    <t>Precio*</t>
  </si>
  <si>
    <t xml:space="preserve"> (Ctvs US$/Lb.)</t>
  </si>
  <si>
    <t>Oro</t>
  </si>
  <si>
    <t>(Miles Oz. Tr.)</t>
  </si>
  <si>
    <t>(US$/Oz Tr.)</t>
  </si>
  <si>
    <t>Zinc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</si>
  <si>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</si>
  <si>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</si>
  <si>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</si>
  <si>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</si>
  <si>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</si>
  <si>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</si>
  <si>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</si>
  <si>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</si>
  <si>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</si>
  <si>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</si>
  <si>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</si>
  <si>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</si>
  <si>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</si>
  <si>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</si>
  <si>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YANACOCHA S.R.L.</t>
  </si>
  <si>
    <t>GOLD FIELDS LA CIMA S.A.</t>
  </si>
  <si>
    <t>OTROS</t>
  </si>
  <si>
    <t>MINERA BARRICK MISQUICHILCA S.A.</t>
  </si>
  <si>
    <t>MADRE DE DIOS</t>
  </si>
  <si>
    <t>CONSORCIO MINERO HORIZONTE S.A.</t>
  </si>
  <si>
    <t>LA ARENA S.A.</t>
  </si>
  <si>
    <t>VOLCAN COMPAÑÍA MINERA S.A.A.</t>
  </si>
  <si>
    <t>SOCIEDAD MINERA CORONA S.A.</t>
  </si>
  <si>
    <t>CATALINA HUANCA SOCIEDAD MINERA S.A.C.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</si>
  <si>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</si>
  <si>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</si>
  <si>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</si>
  <si>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</si>
  <si>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</si>
  <si>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</si>
  <si>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</si>
  <si>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</si>
  <si>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HUANCAVELICA</t>
  </si>
  <si>
    <t>PUNO</t>
  </si>
  <si>
    <t>LA LIBERTAD</t>
  </si>
  <si>
    <t>AYACUCHO</t>
  </si>
  <si>
    <t>PRODUCTO / EMPRESA</t>
  </si>
  <si>
    <t>CHINA</t>
  </si>
  <si>
    <t>JAPON</t>
  </si>
  <si>
    <t>ALEMANIA</t>
  </si>
  <si>
    <t>ITALIA</t>
  </si>
  <si>
    <t>BRASIL</t>
  </si>
  <si>
    <t>ESPAÑA</t>
  </si>
  <si>
    <t>Acum. Anual US$ Millones</t>
  </si>
  <si>
    <t>-</t>
  </si>
  <si>
    <t>TOTAL</t>
  </si>
  <si>
    <t>SUIZA</t>
  </si>
  <si>
    <t>CANADA</t>
  </si>
  <si>
    <t>REINO UNIDO</t>
  </si>
  <si>
    <t>CHILE</t>
  </si>
  <si>
    <t>COLOMBIA</t>
  </si>
  <si>
    <t xml:space="preserve">EXPORTACIONES MINERAS POR PRINCIPALES PRODUCTOS </t>
  </si>
  <si>
    <r>
      <t xml:space="preserve">Tabla 14 / </t>
    </r>
    <r>
      <rPr>
        <b/>
        <i/>
        <sz val="11"/>
        <color indexed="23"/>
        <rFont val="Calibri"/>
        <family val="2"/>
      </rPr>
      <t>Table 14</t>
    </r>
  </si>
  <si>
    <t>Registered taxpayers according to economic activity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</si>
  <si>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</si>
  <si>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</si>
  <si>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</si>
  <si>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</si>
  <si>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</si>
  <si>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</si>
  <si>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</si>
  <si>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</si>
  <si>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</si>
  <si>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</si>
  <si>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</si>
  <si>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</si>
  <si>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</si>
  <si>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</si>
  <si>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</si>
  <si>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</si>
  <si>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</si>
  <si>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</si>
  <si>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</si>
  <si>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</si>
  <si>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</si>
  <si>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</si>
  <si>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</si>
  <si>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</si>
  <si>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</si>
  <si>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</si>
  <si>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</si>
  <si>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</si>
  <si>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</si>
  <si>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</si>
  <si>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</si>
  <si>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</si>
  <si>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</si>
  <si>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</si>
  <si>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</si>
  <si>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</si>
  <si>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</si>
  <si>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</si>
  <si>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</si>
  <si>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</si>
  <si>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</si>
  <si>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</si>
  <si>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</si>
  <si>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</si>
  <si>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</si>
  <si>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</si>
  <si>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</si>
  <si>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</si>
  <si>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</si>
  <si>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</si>
  <si>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</si>
  <si>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</si>
  <si>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</si>
  <si>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ENE</t>
  </si>
  <si>
    <t>FEB</t>
  </si>
  <si>
    <t>Var(%)</t>
  </si>
  <si>
    <t>Abr</t>
  </si>
  <si>
    <t>EXPORTACIONES</t>
  </si>
  <si>
    <t>UNIDAD</t>
  </si>
  <si>
    <t>Tabla 03</t>
  </si>
  <si>
    <t>MAR</t>
  </si>
  <si>
    <t>COMPAÑÍA DE MINAS BUENAVENTURA S.A.A.</t>
  </si>
  <si>
    <t>ABR</t>
  </si>
  <si>
    <t>MAY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</si>
  <si>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</si>
  <si>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</si>
  <si>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</si>
  <si>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</si>
  <si>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</si>
  <si>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</si>
  <si>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</si>
  <si>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</si>
  <si>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</si>
  <si>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</si>
  <si>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</si>
  <si>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</si>
  <si>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</si>
  <si>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</si>
  <si>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</si>
  <si>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</si>
  <si>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</si>
  <si>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</si>
  <si>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</si>
  <si>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</si>
  <si>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</si>
  <si>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</si>
  <si>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</si>
  <si>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</si>
  <si>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</si>
  <si>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</si>
  <si>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Set.</t>
  </si>
  <si>
    <t>AGO</t>
  </si>
  <si>
    <t>SET</t>
  </si>
  <si>
    <t>OCT</t>
  </si>
  <si>
    <t>NOV</t>
  </si>
  <si>
    <t>DIC</t>
  </si>
  <si>
    <t>MINERA LAS BAMBAS S.A.</t>
  </si>
  <si>
    <t>MINSUR S.A.</t>
  </si>
  <si>
    <t>PIURA</t>
  </si>
  <si>
    <t>Set</t>
  </si>
  <si>
    <t xml:space="preserve">Feb. </t>
  </si>
  <si>
    <t>Las exportaciones de cobre del país en términos de valor se vienen incrementando en 33% en lo que va del año, debido a un incremento acumulado de 24.04% en el precio del metal, así como un mayor de volumen de exportación (7.53%).</t>
  </si>
  <si>
    <t>La cotización del rojo metal alcanzó un promedio mensual de Ctvs.US$/lb 293.68 en el mes de agosto; sin embargo alcanzó su mayor precio del año el día 5 de setiembre al cotizar en Ctvs.US$/lb 313.16.</t>
  </si>
  <si>
    <t>Las ventas nacionales de oro crecieron en 3.69% en el periodo enero-julio debido a mayores envios (4.03%), respecto al mismo periodo en el año anterior.</t>
  </si>
  <si>
    <t>EVOLUCIÓN ANUAL</t>
  </si>
  <si>
    <t>(Miles TM.)</t>
  </si>
  <si>
    <t>(Miles TM)</t>
  </si>
  <si>
    <t>Ingresos del Gobierno Central (Millones de Soles)</t>
  </si>
  <si>
    <t>RECAUDACIÓN POR RÉGIMEN TRIBUTARIO DE LA MINERÍA</t>
  </si>
  <si>
    <t>En los resultados acumulados al mes de julio, las exportaciones de productos metálicos se incrementaron en 22.9% en valor; explicado por los incrementos registrados en el cobre y el oro que juntos representan el 73% de la oferta minera del Perú y el 47.3% del total de las exportaciones nacionales.</t>
  </si>
  <si>
    <t>CALIZA / DOLOMITA</t>
  </si>
  <si>
    <t>FOSFATOS</t>
  </si>
  <si>
    <t>CALCITA</t>
  </si>
  <si>
    <t>ARENA (GRUESA/FINA)</t>
  </si>
  <si>
    <t>SAL</t>
  </si>
  <si>
    <t>ARCILLAS</t>
  </si>
  <si>
    <t>PUZOLANA</t>
  </si>
  <si>
    <t>CONCHUELAS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</si>
  <si>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</si>
  <si>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</si>
  <si>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</si>
  <si>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</si>
  <si>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</si>
  <si>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</si>
  <si>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</si>
  <si>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TALCO</t>
  </si>
  <si>
    <t>DIATOMITAS</t>
  </si>
  <si>
    <t>FELDESPATOS</t>
  </si>
  <si>
    <t>BARITINA</t>
  </si>
  <si>
    <t>PIEDRA LAJA</t>
  </si>
  <si>
    <t>BENTONITA</t>
  </si>
  <si>
    <t>MICA</t>
  </si>
  <si>
    <t>SULFATOS</t>
  </si>
  <si>
    <t>GRANODIORITA ORNAMENTAL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</si>
  <si>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</si>
  <si>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</si>
  <si>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</si>
  <si>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</si>
  <si>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</si>
  <si>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</si>
  <si>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</si>
  <si>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</si>
  <si>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</si>
  <si>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</si>
  <si>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</si>
  <si>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Enero</t>
  </si>
  <si>
    <t>Variación respecto al mes anterior</t>
  </si>
  <si>
    <t>Var. %</t>
  </si>
  <si>
    <t>Part. %</t>
  </si>
  <si>
    <t>PRODUCTO / REGIÓN</t>
  </si>
  <si>
    <t>PRODUCTO</t>
  </si>
  <si>
    <t>NO METÁLICO (TM)</t>
  </si>
  <si>
    <t>VOLUMEN DE LA PRODUCCIÓN MINERA METÁLICA*</t>
  </si>
  <si>
    <t>PRODUCCIÓN MINERA METÁLICA SEGÚN EMPRESA*</t>
  </si>
  <si>
    <t>Tabla 2</t>
  </si>
  <si>
    <t>Tabla 3</t>
  </si>
  <si>
    <t>PRODUCCIÓN MINERA METÁLICA SEGÚN REGIÓN*</t>
  </si>
  <si>
    <t>Tabla 4</t>
  </si>
  <si>
    <t>PRINCIPALES INDICADORES MACROECONÓMICOS*</t>
  </si>
  <si>
    <t xml:space="preserve">PBI   </t>
  </si>
  <si>
    <t>PBI MINERO</t>
  </si>
  <si>
    <t>INFLACIÓN</t>
  </si>
  <si>
    <t>TIPO DE CAMBIO *</t>
  </si>
  <si>
    <t>IMPORTACIONES</t>
  </si>
  <si>
    <t>BALANZA COMERCIAL</t>
  </si>
  <si>
    <t>Millones US$</t>
  </si>
  <si>
    <t>Feb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</si>
  <si>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</si>
  <si>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</si>
  <si>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</si>
  <si>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</si>
  <si>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</si>
  <si>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</si>
  <si>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</si>
  <si>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</si>
  <si>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</si>
  <si>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</si>
  <si>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</si>
  <si>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</si>
  <si>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</si>
  <si>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</si>
  <si>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</si>
  <si>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</si>
  <si>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Tabla 05</t>
  </si>
  <si>
    <t>PERIODO</t>
  </si>
  <si>
    <t>Var%</t>
  </si>
  <si>
    <t>EVOLUCIÓN DE LAS EXPORTACIONES MINERAS METÁLICAS / US$ MILLONES</t>
  </si>
  <si>
    <t>Tabla 6</t>
  </si>
  <si>
    <t>EXPORTACIONES METÁLICAS</t>
  </si>
  <si>
    <t>(Miles toneladas)</t>
  </si>
  <si>
    <t>(Millones oz tr)</t>
  </si>
  <si>
    <t>VARIACIÓN % DE LAS EXPORTACIONES MINERAS METÁLICAS (VOLUMEN (*)) / VAR%</t>
  </si>
  <si>
    <t>VOLUMEN DE LAS EXPORTACIONES METÁLICAS</t>
  </si>
  <si>
    <t>(Miles oz tr)</t>
  </si>
  <si>
    <t>Año</t>
  </si>
  <si>
    <t>Total</t>
  </si>
  <si>
    <t>Tabla 7</t>
  </si>
  <si>
    <t>INVERSIONES MINERAS (US$)</t>
  </si>
  <si>
    <t>Tabla 8</t>
  </si>
  <si>
    <t>LAMBAYEQUE</t>
  </si>
  <si>
    <t>CALLAO</t>
  </si>
  <si>
    <t>AMAZONAS</t>
  </si>
  <si>
    <t>LORETO</t>
  </si>
  <si>
    <t>TUMBES</t>
  </si>
  <si>
    <t>SEGÚN REGIÓN</t>
  </si>
  <si>
    <t>SHAHUINDO S.A.C.</t>
  </si>
  <si>
    <t>ANGLO AMERICAN QUELLAVECO S.A.</t>
  </si>
  <si>
    <t>MARCOBRE S.A.C.</t>
  </si>
  <si>
    <t>EMPRESA MINERA LOS QUENUALES S.A.</t>
  </si>
  <si>
    <t>MINERA BATEAS S.A.C.</t>
  </si>
  <si>
    <t>PAN AMERICAN SILVER HUARON S.A.</t>
  </si>
  <si>
    <t>SEGÚN EMPRESA</t>
  </si>
  <si>
    <t>PART%</t>
  </si>
  <si>
    <t>EQUIPAMIENTO MINERO</t>
  </si>
  <si>
    <t>EXPLORACIÓN</t>
  </si>
  <si>
    <t>EXPLOTACIÓN</t>
  </si>
  <si>
    <t>INFRAESTRUCTURA</t>
  </si>
  <si>
    <t>SEGÚN RUBRO DE INVERSIÓN</t>
  </si>
  <si>
    <t>RUBRO / EMPRESA</t>
  </si>
  <si>
    <t>REGIÓN</t>
  </si>
  <si>
    <t>PERSONAS</t>
  </si>
  <si>
    <t>Tabla 9</t>
  </si>
  <si>
    <t>EMPLEO DIRECTO EN MINERÍA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</si>
  <si>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</si>
  <si>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</si>
  <si>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</si>
  <si>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</si>
  <si>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</si>
  <si>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</si>
  <si>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</si>
  <si>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</si>
  <si>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</si>
  <si>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 xml:space="preserve">ACCIDENTES MORTALES EN EL SECTOR MINERO
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</si>
  <si>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</si>
  <si>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</si>
  <si>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</si>
  <si>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</si>
  <si>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</si>
  <si>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</si>
  <si>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</si>
  <si>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</si>
  <si>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</si>
  <si>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</si>
  <si>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</si>
  <si>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</si>
  <si>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</si>
  <si>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</si>
  <si>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</si>
  <si>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</si>
  <si>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</si>
  <si>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</si>
  <si>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</si>
  <si>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</si>
  <si>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</si>
  <si>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</si>
  <si>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</si>
  <si>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</si>
  <si>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</si>
  <si>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</si>
  <si>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</si>
  <si>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Tabla 11</t>
  </si>
  <si>
    <t>TRANSFERENCIA DE RECURSOS (CANON, REGALÍAS Y DERECHO DE VIGENCIA) 
GENERADOS POR LA MINERÍA HACIA LAS REGIONES (Soles)</t>
  </si>
  <si>
    <t>CANON MINERO**</t>
  </si>
  <si>
    <t>DERECHO VIGENCIA</t>
  </si>
  <si>
    <t>CANTIDAD DE SOLICITUDES DE PETITORIOS MINEROS A NIVEL NACIONAL*</t>
  </si>
  <si>
    <t>Tabla 13</t>
  </si>
  <si>
    <t>PETITORIOS, CATASTRO Y ACTIVIDAD MINERA</t>
  </si>
  <si>
    <t>UNIDADES</t>
  </si>
  <si>
    <t>SITUACIÓN</t>
  </si>
  <si>
    <t>% DEL PERÚ</t>
  </si>
  <si>
    <t>CATEO Y PROSPECCIÓN</t>
  </si>
  <si>
    <t>CONSTRUCCIÓN</t>
  </si>
  <si>
    <t>BENEFICIO</t>
  </si>
  <si>
    <t>UNIDADES MINERAS EN ACTIVIDAD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</si>
  <si>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</si>
  <si>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</si>
  <si>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</si>
  <si>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</si>
  <si>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</si>
  <si>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</si>
  <si>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</si>
  <si>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</si>
  <si>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Tabla 14</t>
  </si>
  <si>
    <t>RECAUDACIÓN DEL RÉGIMEN TRIBUTARIO MINERO* (Millones de soles)</t>
  </si>
  <si>
    <t>HECTÁREAS</t>
  </si>
  <si>
    <t>VALOR DE LAS EXPORTACIONES METÁLICAS (US$ MILLONES)</t>
  </si>
  <si>
    <t>Tabla 10</t>
  </si>
  <si>
    <t>Tabla 12</t>
  </si>
  <si>
    <t>Var.% anual</t>
  </si>
  <si>
    <t>Soles por U.S.$</t>
  </si>
  <si>
    <t>COTIZACIONES DE LOS PRINCIPALES METALES</t>
  </si>
  <si>
    <t>Ene</t>
  </si>
  <si>
    <t>SEGÚN TIPO DE EMPLEADOR (PROMEDIO)</t>
  </si>
  <si>
    <t>EXPORT. MIN.**</t>
  </si>
  <si>
    <t>PLANTA BENEFICIO</t>
  </si>
  <si>
    <t>MINERA AURIFERA RETAMAS S.A.</t>
  </si>
  <si>
    <t>REGALIAS MINERAS***</t>
  </si>
  <si>
    <t>*** Incluye Regalías Contractuales Mineras.</t>
  </si>
  <si>
    <t>TÍTULOS DE CONCESIONES OTORGADAS POR INGEMMET *</t>
  </si>
  <si>
    <t>ZINC / TMF</t>
  </si>
  <si>
    <t>Acum. Ene-Mar</t>
  </si>
  <si>
    <t>COBRE / TMF</t>
  </si>
  <si>
    <t>ORO / G FINOS</t>
  </si>
  <si>
    <t>PLOMO / TMF</t>
  </si>
  <si>
    <t>PLATA / KG FINOS</t>
  </si>
  <si>
    <t>HIERRO / TMF</t>
  </si>
  <si>
    <t>ESTAÑO / TMF</t>
  </si>
  <si>
    <t>MOLIBDENO / TMF</t>
  </si>
  <si>
    <t>DESARROLLO Y PREPARACIÓN</t>
  </si>
  <si>
    <t>DOLOMITA</t>
  </si>
  <si>
    <t>n.d</t>
  </si>
  <si>
    <t>EMPRESA</t>
  </si>
  <si>
    <t>UNION ANDINA DE CEMENTOS S.A.A.</t>
  </si>
  <si>
    <t>COMPAÑÍA</t>
  </si>
  <si>
    <t>CONTRATISTAS</t>
  </si>
  <si>
    <t>ÁNCASH</t>
  </si>
  <si>
    <t>APURÍMAC</t>
  </si>
  <si>
    <t>JUNÍN</t>
  </si>
  <si>
    <t>HUÁNUCO</t>
  </si>
  <si>
    <t>PRODUCCIÓN MINERA NO METÁLICA Y CARBONÍFERA*</t>
  </si>
  <si>
    <t>SAN MARTÍN</t>
  </si>
  <si>
    <t>SOLICITUDES DE PETITORIOS MINEROS A NIVEL NACIONAL *</t>
  </si>
  <si>
    <t xml:space="preserve">PRODUCTO / REGIÓN </t>
  </si>
  <si>
    <t>CALIZA / DOLOMITA (TM)</t>
  </si>
  <si>
    <t>FOSFATOS (TM)</t>
  </si>
  <si>
    <t>HORMIGÓN (TM)</t>
  </si>
  <si>
    <t>CALCITA (TM)</t>
  </si>
  <si>
    <t>SAL (TM)</t>
  </si>
  <si>
    <t>CONCHUELAS (TM)</t>
  </si>
  <si>
    <t>ARENA (GRUESA/FINA) (TM)</t>
  </si>
  <si>
    <t>PIEDRA (CONSTRUCCIÓN) (TM)</t>
  </si>
  <si>
    <t>ARCILLAS (TM)</t>
  </si>
  <si>
    <t>PUZOLANA (TM)</t>
  </si>
  <si>
    <t>ANDALUCITA (TM)</t>
  </si>
  <si>
    <t>SÍLICE (TM)</t>
  </si>
  <si>
    <t>YESO (TM)</t>
  </si>
  <si>
    <t>TRAVERTINO (TM)</t>
  </si>
  <si>
    <t>ARENISCA / CUARCITA (TM)</t>
  </si>
  <si>
    <t>PIZARRA (TM)</t>
  </si>
  <si>
    <t>PIROFILITA (TM)</t>
  </si>
  <si>
    <t>FELDESPATOS (TM)</t>
  </si>
  <si>
    <t>CAOLÍN (TM)</t>
  </si>
  <si>
    <t>TALCO (TM)</t>
  </si>
  <si>
    <t>CARBÓN ANTRACITA</t>
  </si>
  <si>
    <t>CARBÓN BITUMINOSO</t>
  </si>
  <si>
    <t>CARBÓN GRAFITO</t>
  </si>
  <si>
    <t>Tabla 4.1</t>
  </si>
  <si>
    <t>Tabla 4.2</t>
  </si>
  <si>
    <t>MINERA CHINALCO PERU S.A.</t>
  </si>
  <si>
    <t>HUDBAY PERU S.A.C.</t>
  </si>
  <si>
    <t>COMPAÑIA MINERA ARES S.A.C.</t>
  </si>
  <si>
    <t>COMPAÑIA MINERA ANTAMINA S.A.</t>
  </si>
  <si>
    <t>SOUTHERN PERU COPPER CORPORATION SUCURSAL DEL PERU</t>
  </si>
  <si>
    <t>COMPAÑIA MINERA ANTAPACCAY S.A.</t>
  </si>
  <si>
    <t>COMPAÑIA MINERA PODEROSA S.A.</t>
  </si>
  <si>
    <t>COMPAÑIA MINERA CHUNGAR S.A.C.</t>
  </si>
  <si>
    <t>COMPAÑIA MINERA RAURA S.A.</t>
  </si>
  <si>
    <t>SHOUGANG HIERRO PERU S.A.A.</t>
  </si>
  <si>
    <t>COMPAÑIA MINERA KOLPA S.A.</t>
  </si>
  <si>
    <t>TREVALI PERU S.A.C.</t>
  </si>
  <si>
    <t>COMPAÑIA MINERA CONDESTABLE S.A.</t>
  </si>
  <si>
    <t>COMPAÑIA MINERA ZAFRANAL S.A.C.</t>
  </si>
  <si>
    <t>COMPAÑIA MINERA MISKI MAYO S.R.L.</t>
  </si>
  <si>
    <t>ONIX</t>
  </si>
  <si>
    <t>CARBONÍFERA  (TM)</t>
  </si>
  <si>
    <t>TÍTULOS DE CONCESIONES OTORGADAS POR INGEMMET (HECTÁREAS)*</t>
  </si>
  <si>
    <t>COMPAÑIA MINERA COIMOLACHE S.A.</t>
  </si>
  <si>
    <t>MINERA SHOUXIN PERU S.A.</t>
  </si>
  <si>
    <t>ANDESITA (TM)</t>
  </si>
  <si>
    <t>NEXA RESOURCES PERU S.A.A.</t>
  </si>
  <si>
    <t>NEXA RESOURCES ATACOCHA S.A.A.</t>
  </si>
  <si>
    <t>NEXA RESOURCES EL PORVENIR S.A.C.</t>
  </si>
  <si>
    <t>PARDO VILLAORDUÑA ENRIQUE EDWIN</t>
  </si>
  <si>
    <t>VARIACIÓN RESPECTO AL MES ANTERIOR</t>
  </si>
  <si>
    <t>CIERRE POST-CIERRE (DEFINITIVO)</t>
  </si>
  <si>
    <t>PIEDRA (CONSTRUCCION)</t>
  </si>
  <si>
    <t>DOLOMITA (TM)</t>
  </si>
  <si>
    <t>BARITINA (TM)</t>
  </si>
  <si>
    <t>2019 (Ene)</t>
  </si>
  <si>
    <t>YURA S.A.</t>
  </si>
  <si>
    <t>COMPAÑIA MINERA LINCUNA S.A.</t>
  </si>
  <si>
    <t>EL MOLLE VERDE S.A.C.</t>
  </si>
  <si>
    <t>2019*</t>
  </si>
  <si>
    <t>(*) Información disponible a la fecha de elaboración de este boletín. N.d: Información no disponible en la fecha de elaboración del presente boletín.</t>
  </si>
  <si>
    <t>VAR. %</t>
  </si>
  <si>
    <t>PART. %</t>
  </si>
  <si>
    <t>(*) Información preliminar</t>
  </si>
  <si>
    <t>VAR %</t>
  </si>
  <si>
    <t xml:space="preserve">Tabla 1  </t>
  </si>
  <si>
    <t>Febrero</t>
  </si>
  <si>
    <t>COBRE (TMF)</t>
  </si>
  <si>
    <t>ORO (g finos)</t>
  </si>
  <si>
    <t>ZINC (TMF)</t>
  </si>
  <si>
    <t>PLOMO (TMF)</t>
  </si>
  <si>
    <t>PLATA (kg finos)</t>
  </si>
  <si>
    <t>COMPAÑIA MINERA ARGENTUM S.A.</t>
  </si>
  <si>
    <t>HIERRO (TMF)</t>
  </si>
  <si>
    <t>ESTAÑO (TMF)</t>
  </si>
  <si>
    <t>MOLIBDENO (TMF)</t>
  </si>
  <si>
    <t>SILICATOS</t>
  </si>
  <si>
    <t>MARMOL</t>
  </si>
  <si>
    <t>CARBON ANTRACITA</t>
  </si>
  <si>
    <t>CARBON BITUMINOSO</t>
  </si>
  <si>
    <t>CARBON GRAFITO</t>
  </si>
  <si>
    <t xml:space="preserve">Fuente: SUNAT, Nota Tributaria. Elaborado por Ministerio de Energía y Minas.
Fecha de consulta:  28 de marzo del 2019
</t>
  </si>
  <si>
    <t>ARIANA OPERACIONES MINERAS S.A.C.</t>
  </si>
  <si>
    <t>Mar</t>
  </si>
  <si>
    <t xml:space="preserve">VARIACIÓN RESPECTO AL MES ANTERIOR* EN MILLONES DE US$ </t>
  </si>
  <si>
    <t>(Millones toneladas)</t>
  </si>
  <si>
    <t xml:space="preserve">VARIACIÓN RESPECTO AL MES ANTERIOR- VOLUMEN* </t>
  </si>
  <si>
    <t>Marzo</t>
  </si>
  <si>
    <t>ANABI S.A.C.</t>
  </si>
  <si>
    <t>S.M.R.L. SANTA BARBARA DE TRUJILLO</t>
  </si>
  <si>
    <t>BEAR CREEK MINING S.A.C.</t>
  </si>
  <si>
    <t>Abril</t>
  </si>
  <si>
    <t>EVOLUCIÓN ANUAL DE LAS INVERSIONES MINERAS
(US$ MILLONES)</t>
  </si>
  <si>
    <t>Mayo</t>
  </si>
  <si>
    <t>May</t>
  </si>
  <si>
    <t>Junio</t>
  </si>
  <si>
    <t>CORI PUNO S.A.C.</t>
  </si>
  <si>
    <t>Jun</t>
  </si>
  <si>
    <t>GRANITO</t>
  </si>
  <si>
    <t>Julio</t>
  </si>
  <si>
    <t>Jul</t>
  </si>
  <si>
    <t xml:space="preserve">* Promedio del cambio interbancario. 
** Incluye valor de exportaciones metálicas y no metálicas.
Nd: No disponible a la fecha.
Fuente: BCRP, Cuadros Estadísticos Mensuales. Elaborado por el Ministerio de Energía y Minas. 
Información disponible a la fecha de elaboración de este boletín.
</t>
  </si>
  <si>
    <t xml:space="preserve"> </t>
  </si>
  <si>
    <t>PRODUCCIÓN MINERA NO METÁLICA SEGÚN REGIÓN*</t>
  </si>
  <si>
    <t>PRODUCCIÓN MINERA CARBON SEGÚN REGIÓN*</t>
  </si>
  <si>
    <t>Tabla 06.1</t>
  </si>
  <si>
    <t>ESTRUCTURA DEL VALOR DE LAS EXPORTACIONES PERUANAS</t>
  </si>
  <si>
    <t>RUBRO</t>
  </si>
  <si>
    <t>Part%</t>
  </si>
  <si>
    <t>Mineros Metálicos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</si>
  <si>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</si>
  <si>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</si>
  <si>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</si>
  <si>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</si>
  <si>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</si>
  <si>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</si>
  <si>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</si>
  <si>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</si>
  <si>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Minerales no metálicos</t>
  </si>
  <si>
    <t>Sidero-metalúrgicos y joyería</t>
  </si>
  <si>
    <t>Metal-mecánicos</t>
  </si>
  <si>
    <t>TOTAL EXPORTACIONES</t>
  </si>
  <si>
    <t>TOTAL EXPORTACIONES MINERAS</t>
  </si>
  <si>
    <t>Tabla 6.2</t>
  </si>
  <si>
    <t>VALOR DE EXPORTACIONES DE PRINCIPALES PRODUCTOS MINEROS (Millones de US$)</t>
  </si>
  <si>
    <t>Productos Metálicos</t>
  </si>
  <si>
    <t>PARTICIPACIÓN DE PRODUCTOS MINEROS EN EL VALOR DE EXPORTACIONES NACIONALES (Millones de US$)</t>
  </si>
  <si>
    <t>TOTAL PROD. MINEROS</t>
  </si>
  <si>
    <t>Minerales No Metálicos</t>
  </si>
  <si>
    <t>TOTAL EXPORTACIONES NACIONALES</t>
  </si>
  <si>
    <t>Agosto</t>
  </si>
  <si>
    <t>BORATOS / ULEXITA</t>
  </si>
  <si>
    <t>BORATOS / ULEXITA  (TM)</t>
  </si>
  <si>
    <t>SEP</t>
  </si>
  <si>
    <t>Setiembre</t>
  </si>
  <si>
    <t xml:space="preserve">** Incluye Canon Minero y Canon Regional. Mediante DS N°033-2019-EF de fecha 30 de enero del 2019, se aprobó el adelanto de Canon Minero a las regiones. </t>
  </si>
  <si>
    <t>HUANUCO</t>
  </si>
  <si>
    <t>JUNIN</t>
  </si>
  <si>
    <t>ANCASH</t>
  </si>
  <si>
    <t>HORMIGÓN</t>
  </si>
  <si>
    <t>SÍLICE</t>
  </si>
  <si>
    <t>SAN MARTIN</t>
  </si>
  <si>
    <t>BENTONITA (TM)</t>
  </si>
  <si>
    <t>Septiembre</t>
  </si>
  <si>
    <t>Sep. 2019</t>
  </si>
  <si>
    <t>APURIMAC</t>
  </si>
  <si>
    <t>Octubre</t>
  </si>
  <si>
    <t>Oct. 2018</t>
  </si>
  <si>
    <t>Oct. 2019</t>
  </si>
  <si>
    <t>CAOLÍN</t>
  </si>
  <si>
    <t>DIATOMITAS (TM)</t>
  </si>
  <si>
    <t>Fuente: INGEMMET y Ministerio de Energía y Minas.   /    Fecha de consulta: 17 de diciembre de 2019.</t>
  </si>
  <si>
    <t>Nov</t>
  </si>
  <si>
    <t>2019 (Ene. - Oct.)</t>
  </si>
  <si>
    <t>VARIACIÓN INTERANUAL * EN MILLONES DE US$ /OCTUBRE</t>
  </si>
  <si>
    <t>VARIACIÓN INTERANUAL ACUMULADA* EN MILLONES DE US$ / ENERO-OCTUBRE</t>
  </si>
  <si>
    <t>Ene.- Oct.  2018</t>
  </si>
  <si>
    <t>Ene.- Oct. 2019</t>
  </si>
  <si>
    <t>VARIACIÓN INTERANUAL VOLUMEN * /OCTUBRE</t>
  </si>
  <si>
    <t>Oct.2018</t>
  </si>
  <si>
    <t>VARIACIÓN INTERANUAL ACUMULADA - VOLUMEN* / ENERO-OCTUBRE</t>
  </si>
  <si>
    <t xml:space="preserve">Fuente: BCRP, Cuadros Estadísticos Mensuales. Elaborado por el Ministerio de Energía y Minas
Fecha de consulta: 9 de diciembre de 2019.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</si>
  <si>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Fuente: BCRP, Cuadros Estadísticos Mensuales. Elaborado por el Ministerio de Energía y Minas
Fecha de consulta: 9 de diciembre de 2019</t>
  </si>
  <si>
    <t>Ene.-Oct. 2019</t>
  </si>
  <si>
    <t xml:space="preserve">Fuente: SUNAT, Nota Tributaria. Elaborado por Ministerio de Energía y Minas.
Fecha de consulta: 17 de diciembre del 2019
</t>
  </si>
  <si>
    <r>
      <t>UNIDADES MINERAS EN ACTIVIDAD - NOVIEMBRE</t>
    </r>
    <r>
      <rPr>
        <b/>
        <sz val="12"/>
        <rFont val="Calibri"/>
        <family val="2"/>
        <scheme val="minor"/>
      </rPr>
      <t xml:space="preserve"> 20</t>
    </r>
    <r>
      <rPr>
        <b/>
        <sz val="12"/>
        <color theme="1"/>
        <rFont val="Calibri"/>
        <family val="2"/>
        <scheme val="minor"/>
      </rPr>
      <t>19</t>
    </r>
  </si>
  <si>
    <t>Fuente:  Ministerio de Energía y Minas.   /    Fecha de consulta: 17 de diciembre de 2019.</t>
  </si>
  <si>
    <t>Fuente: MEF, Portal de Transparencia Económica; INGEMMET. Elaborado por Ministerio de Energía y Minas. 
Fecha de consulta:  18 de diciembre
   Canon y Regalías Legales - Datos a diciembre del 2019
   Regalías Contractuales - Datos a noviembre del 2019
   Derecho de Vigencia - Datos a octubre del 2019</t>
  </si>
  <si>
    <t>Fuente: MEF, Portal de Transparencia Económica. Elaborado por Ministerio de Energía y Minas. 
Instituto Geológico Minero y Metalúrgico (INGEMMET)
Fecha de consulta:  18 de diciembre
   Canon y Regalías Legales - Datos a diciembre del 2019
   Regalías Contractuales - Datos a noviembre del 2019
   Derecho de Vigencia - Datos a octubre del 2019</t>
  </si>
  <si>
    <t>2019 (Ene-Nov)</t>
  </si>
  <si>
    <t>Noviembre</t>
  </si>
  <si>
    <t>VARIACIÓN ACUMULADA / ENERO - NOVIEMBRE</t>
  </si>
  <si>
    <t>Ene-Nov 2018</t>
  </si>
  <si>
    <t>Ene-Nov 2019</t>
  </si>
  <si>
    <t>VARIACIÓN INTERANUAL / NOVIEMBRE</t>
  </si>
  <si>
    <t>Nov. 2018</t>
  </si>
  <si>
    <t>Nov. 2019</t>
  </si>
  <si>
    <t>Fuente: Dirección de Promoción Minera - Ministerio de Energía y Minas.
- Información proporcionada por los Titulares Mineros a través del ESTAMIN.
- Las cifras han sido ajustadas a lo reportado por los Titulares Mineros al 16 de diciembre de 2019.</t>
  </si>
  <si>
    <t>Enero-Noviembre</t>
  </si>
  <si>
    <t>ALPAYANA S.A.</t>
  </si>
  <si>
    <t>MINERA COLQUISIRI S.A.</t>
  </si>
  <si>
    <t>OTROS (2018: 474 titulares mineros, 2019: 338 titulares mineros)</t>
  </si>
  <si>
    <t>OTROS (2018: 123 titulares mineros, 2019: 99 titulares mineros)</t>
  </si>
  <si>
    <t>OTROS (2018: 229 titulares mineros, 2019: 158 titulares mineros)</t>
  </si>
  <si>
    <t>OTROS (2018: 314 titulares mineros, 2019: 227 titulares mineros)</t>
  </si>
  <si>
    <t>OTROS (2018: 260 titulares mineros, 2019: 201 titulares mineros)</t>
  </si>
  <si>
    <t>OTROS (2018: 230 titulares mineros, 2019: 162 titulares mineros)</t>
  </si>
  <si>
    <t>OTROS (2018: 299 titulares mineros, 2019: 163 titulares mineros)</t>
  </si>
  <si>
    <t>SEGÚN REGIÓN - NOVIEMBRE 2019</t>
  </si>
  <si>
    <t>Variación Interanual - Noviembre</t>
  </si>
  <si>
    <t>Fuente: Dirección de Promoción Minera - Ministerio de Energía y Minas.
- 2009-2018:  Información proporcionada por los Titulares Mineros a través de la Declaración Anual Consolidada (DAC).
- 2019:  Información proporcionada por los Titulares Mineros a través del Declaración Estadística Mensual (ESTAMIN).
- Las cifras han sido ajustadas a lo reportado por los Titulares Mineros al 16 de diciembre de 2019.</t>
  </si>
  <si>
    <t>Fuente: Declaración Estadística Mensual - Ministerio de Energía y Minas.
- Las cifras han sido ajustadas a lo reportado por los Titulares Mineros al 16 de diciembre de 2019.</t>
  </si>
  <si>
    <t>Variación interanual / noviembre</t>
  </si>
  <si>
    <t>Variación acumulada / enero - noviembre</t>
  </si>
  <si>
    <t>Fuente:  Dirección de Gestión Minera, DGM/  Fecha de consulta: 19 de diciembre de 2019.
Elaboración: Dirección de Promoción Minera, DGPSM.
(*) Información preliminar. Incluye producción aurífera estimada de mineros artesanales de Madre de Dios, Puno, Piura y Arequipa.</t>
  </si>
  <si>
    <t>NOVIEMBRE</t>
  </si>
  <si>
    <t>ENERO-NOVIEMBRE</t>
  </si>
  <si>
    <t>ENERO - NOVIEMBRE</t>
  </si>
  <si>
    <t>Fuente:  Dirección de Gestión Minera, DGM /    Fecha de consulta: 19 de diciembre del 2019.
Elaboración: Dirección de Promoción Minera, DGPSM.</t>
  </si>
  <si>
    <t>Fuente:  Dirección de Gestión Minera, DGM /    Fecha de consulta: 19 de diciembre del 2019.
Elaboración: Dirección de Promoción Minera, DGPSM.                                                                                                                                                                                                 (*) Información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</si>
</sst>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_(* #,##0.00_);_(* \(#,##0.00\);_(* &quot;-&quot;??_);_(@_)"/>
    <numFmt numFmtId="168" formatCode="_([$€]\ * #,##0.00_);_([$€]\ * \(#,##0.00\);_([$€]\ * &quot;-&quot;??_);_(@_)"/>
    <numFmt numFmtId="169" formatCode="_-* #,##0.00\ _P_t_s_-;\-* #,##0.00\ _P_t_s_-;_-* &quot;-&quot;??\ _P_t_s_-;_-@_-"/>
    <numFmt numFmtId="170" formatCode="_-* #,##0.00\ [$€]_-;\-* #,##0.00\ [$€]_-;_-* &quot;-&quot;??\ [$€]_-;_-@_-"/>
    <numFmt numFmtId="171" formatCode="_ * #,##0.0_ ;_ * \-#,##0.0_ ;_ * &quot;-&quot;??_ ;_ @_ "/>
    <numFmt numFmtId="172" formatCode="0.0%"/>
    <numFmt numFmtId="173" formatCode="General_)"/>
    <numFmt numFmtId="174" formatCode="#,##0.00_ ;\-#,##0.00\ "/>
    <numFmt numFmtId="175" formatCode="#,##0_ ;\-#,##0\ "/>
    <numFmt numFmtId="176" formatCode="0.000%"/>
    <numFmt numFmtId="177" formatCode="#,##0;[Red]#,##0"/>
    <numFmt numFmtId="178" formatCode="[$-1010409]###,##0"/>
    <numFmt numFmtId="179" formatCode="_-* #,##0_-;\-* #,##0_-;_-* &quot;-&quot;??_-;_-@_-"/>
    <numFmt numFmtId="180" formatCode="0.0"/>
    <numFmt numFmtId="181" formatCode="_(* #,##0_);_(* \(#,##0\);_(* &quot;-&quot;??_);_(@_)"/>
    <numFmt numFmtId="182" formatCode="#,##0.0,,"/>
    <numFmt numFmtId="183" formatCode="#,###"/>
    <numFmt numFmtId="184" formatCode="0.0000%"/>
    <numFmt numFmtId="185" formatCode="_-* #,##0.00\ _€_-;\-* #,##0.00\ _€_-;_-* &quot;-&quot;??\ _€_-;_-@_-"/>
  </numFmts>
  <fonts count="9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23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Arial"/>
      <family val="2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sz val="7"/>
      <color theme="1"/>
      <name val="Arial"/>
      <family val="2"/>
    </font>
    <font>
      <sz val="8"/>
      <name val="Arial"/>
      <family val="2"/>
    </font>
    <font>
      <b/>
      <u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" fontId="8" fillId="0" borderId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18" borderId="4">
      <alignment wrapText="1"/>
    </xf>
    <xf numFmtId="167" fontId="14" fillId="0" borderId="0" applyFont="0" applyFill="0" applyBorder="0" applyAlignment="0" applyProtection="0"/>
    <xf numFmtId="173" fontId="30" fillId="0" borderId="0"/>
    <xf numFmtId="173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7" borderId="1" applyNumberFormat="0" applyAlignment="0" applyProtection="0"/>
    <xf numFmtId="168" fontId="14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7" fillId="3" borderId="0" applyNumberFormat="0" applyBorder="0" applyAlignment="0" applyProtection="0"/>
    <xf numFmtId="164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4" fillId="0" borderId="0"/>
    <xf numFmtId="0" fontId="6" fillId="0" borderId="0"/>
    <xf numFmtId="0" fontId="27" fillId="0" borderId="0"/>
    <xf numFmtId="0" fontId="35" fillId="0" borderId="0"/>
    <xf numFmtId="173" fontId="32" fillId="0" borderId="0"/>
    <xf numFmtId="0" fontId="14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1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3" fillId="25" borderId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26" borderId="0">
      <alignment horizontal="left"/>
    </xf>
    <xf numFmtId="173" fontId="34" fillId="0" borderId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68" fillId="0" borderId="0"/>
    <xf numFmtId="0" fontId="68" fillId="0" borderId="0"/>
    <xf numFmtId="0" fontId="74" fillId="0" borderId="0" applyNumberFormat="0" applyFill="0" applyBorder="0" applyAlignment="0" applyProtection="0"/>
    <xf numFmtId="0" fontId="75" fillId="0" borderId="59" applyNumberFormat="0" applyFill="0" applyAlignment="0" applyProtection="0"/>
    <xf numFmtId="0" fontId="76" fillId="0" borderId="60" applyNumberFormat="0" applyFill="0" applyAlignment="0" applyProtection="0"/>
    <xf numFmtId="0" fontId="77" fillId="0" borderId="61" applyNumberFormat="0" applyFill="0" applyAlignment="0" applyProtection="0"/>
    <xf numFmtId="0" fontId="77" fillId="0" borderId="0" applyNumberFormat="0" applyFill="0" applyBorder="0" applyAlignment="0" applyProtection="0"/>
    <xf numFmtId="0" fontId="78" fillId="37" borderId="0" applyNumberFormat="0" applyBorder="0" applyAlignment="0" applyProtection="0"/>
    <xf numFmtId="0" fontId="79" fillId="38" borderId="0" applyNumberFormat="0" applyBorder="0" applyAlignment="0" applyProtection="0"/>
    <xf numFmtId="0" fontId="80" fillId="39" borderId="0" applyNumberFormat="0" applyBorder="0" applyAlignment="0" applyProtection="0"/>
    <xf numFmtId="0" fontId="81" fillId="40" borderId="62" applyNumberFormat="0" applyAlignment="0" applyProtection="0"/>
    <xf numFmtId="0" fontId="82" fillId="41" borderId="63" applyNumberFormat="0" applyAlignment="0" applyProtection="0"/>
    <xf numFmtId="0" fontId="83" fillId="41" borderId="62" applyNumberFormat="0" applyAlignment="0" applyProtection="0"/>
    <xf numFmtId="0" fontId="84" fillId="0" borderId="64" applyNumberFormat="0" applyFill="0" applyAlignment="0" applyProtection="0"/>
    <xf numFmtId="0" fontId="56" fillId="42" borderId="65" applyNumberFormat="0" applyAlignment="0" applyProtection="0"/>
    <xf numFmtId="0" fontId="69" fillId="0" borderId="0" applyNumberFormat="0" applyFill="0" applyBorder="0" applyAlignment="0" applyProtection="0"/>
    <xf numFmtId="0" fontId="36" fillId="43" borderId="66" applyNumberFormat="0" applyFont="0" applyAlignment="0" applyProtection="0"/>
    <xf numFmtId="0" fontId="85" fillId="0" borderId="0" applyNumberFormat="0" applyFill="0" applyBorder="0" applyAlignment="0" applyProtection="0"/>
    <xf numFmtId="0" fontId="38" fillId="0" borderId="67" applyNumberFormat="0" applyFill="0" applyAlignment="0" applyProtection="0"/>
    <xf numFmtId="0" fontId="55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55" fillId="67" borderId="0" applyNumberFormat="0" applyBorder="0" applyAlignment="0" applyProtection="0"/>
    <xf numFmtId="0" fontId="86" fillId="0" borderId="0"/>
    <xf numFmtId="43" fontId="86" fillId="0" borderId="0" applyFont="0" applyFill="0" applyBorder="0" applyAlignment="0" applyProtection="0"/>
    <xf numFmtId="0" fontId="68" fillId="0" borderId="0"/>
    <xf numFmtId="167" fontId="36" fillId="0" borderId="0" applyFont="0" applyFill="0" applyBorder="0" applyAlignment="0" applyProtection="0"/>
    <xf numFmtId="0" fontId="68" fillId="0" borderId="0"/>
    <xf numFmtId="0" fontId="89" fillId="0" borderId="0"/>
    <xf numFmtId="164" fontId="36" fillId="0" borderId="0" applyFont="0" applyFill="0" applyBorder="0" applyAlignment="0" applyProtection="0"/>
    <xf numFmtId="0" fontId="68" fillId="0" borderId="0"/>
  </cellStyleXfs>
  <cellXfs count="835">
    <xf numFmtId="0" fontId="0" fillId="0" borderId="0" xfId="0"/>
    <xf numFmtId="0" fontId="38" fillId="26" borderId="0" xfId="0" applyFont="1" applyFill="1"/>
    <xf numFmtId="0" fontId="37" fillId="26" borderId="11" xfId="0" applyFont="1" applyFill="1" applyBorder="1" applyAlignment="1">
      <alignment horizontal="left"/>
    </xf>
    <xf numFmtId="0" fontId="37" fillId="26" borderId="11" xfId="0" applyFont="1" applyFill="1" applyBorder="1" applyAlignment="1">
      <alignment horizontal="center"/>
    </xf>
    <xf numFmtId="0" fontId="37" fillId="26" borderId="0" xfId="107">
      <alignment horizontal="left"/>
    </xf>
    <xf numFmtId="0" fontId="39" fillId="26" borderId="0" xfId="107" applyFont="1">
      <alignment horizontal="left"/>
    </xf>
    <xf numFmtId="0" fontId="37" fillId="26" borderId="0" xfId="107" applyAlignment="1">
      <alignment horizontal="center"/>
    </xf>
    <xf numFmtId="0" fontId="39" fillId="26" borderId="0" xfId="107" applyFont="1" applyAlignment="1">
      <alignment horizontal="center"/>
    </xf>
    <xf numFmtId="0" fontId="38" fillId="26" borderId="0" xfId="0" applyFont="1" applyFill="1" applyAlignment="1">
      <alignment horizontal="left"/>
    </xf>
    <xf numFmtId="0" fontId="39" fillId="26" borderId="11" xfId="107" applyFont="1" applyBorder="1" applyAlignment="1">
      <alignment horizontal="center"/>
    </xf>
    <xf numFmtId="4" fontId="37" fillId="26" borderId="0" xfId="107" applyNumberFormat="1" applyAlignment="1">
      <alignment horizontal="center"/>
    </xf>
    <xf numFmtId="0" fontId="40" fillId="27" borderId="0" xfId="107" applyFont="1" applyFill="1" applyAlignment="1">
      <alignment horizontal="center"/>
    </xf>
    <xf numFmtId="10" fontId="37" fillId="26" borderId="0" xfId="94" applyNumberFormat="1" applyFont="1" applyFill="1" applyAlignment="1">
      <alignment horizontal="center"/>
    </xf>
    <xf numFmtId="3" fontId="37" fillId="26" borderId="0" xfId="47" applyNumberFormat="1" applyFont="1" applyFill="1" applyAlignment="1">
      <alignment horizontal="center"/>
    </xf>
    <xf numFmtId="3" fontId="37" fillId="26" borderId="0" xfId="107" applyNumberFormat="1" applyBorder="1" applyAlignment="1">
      <alignment horizontal="center"/>
    </xf>
    <xf numFmtId="0" fontId="39" fillId="26" borderId="12" xfId="107" applyFont="1" applyBorder="1" applyAlignment="1">
      <alignment horizontal="center"/>
    </xf>
    <xf numFmtId="0" fontId="37" fillId="26" borderId="0" xfId="107" applyBorder="1" applyAlignment="1">
      <alignment horizontal="center"/>
    </xf>
    <xf numFmtId="0" fontId="37" fillId="26" borderId="0" xfId="107" applyFill="1">
      <alignment horizontal="left"/>
    </xf>
    <xf numFmtId="0" fontId="37" fillId="26" borderId="0" xfId="107" applyAlignment="1"/>
    <xf numFmtId="0" fontId="38" fillId="26" borderId="0" xfId="0" applyFont="1" applyFill="1" applyAlignment="1"/>
    <xf numFmtId="0" fontId="41" fillId="28" borderId="0" xfId="0" applyFont="1" applyFill="1"/>
    <xf numFmtId="0" fontId="42" fillId="28" borderId="0" xfId="0" applyFont="1" applyFill="1" applyAlignment="1">
      <alignment horizontal="center"/>
    </xf>
    <xf numFmtId="0" fontId="43" fillId="26" borderId="0" xfId="107" applyFont="1" applyAlignment="1">
      <alignment horizontal="center"/>
    </xf>
    <xf numFmtId="0" fontId="43" fillId="26" borderId="0" xfId="0" applyFont="1" applyFill="1" applyBorder="1" applyAlignment="1">
      <alignment horizontal="left"/>
    </xf>
    <xf numFmtId="4" fontId="42" fillId="28" borderId="0" xfId="0" applyNumberFormat="1" applyFont="1" applyFill="1" applyAlignment="1">
      <alignment horizontal="center"/>
    </xf>
    <xf numFmtId="0" fontId="43" fillId="26" borderId="0" xfId="107" applyFont="1">
      <alignment horizontal="left"/>
    </xf>
    <xf numFmtId="0" fontId="44" fillId="26" borderId="0" xfId="107" applyFont="1">
      <alignment horizontal="left"/>
    </xf>
    <xf numFmtId="0" fontId="45" fillId="26" borderId="0" xfId="107" applyFont="1">
      <alignment horizontal="left"/>
    </xf>
    <xf numFmtId="0" fontId="43" fillId="26" borderId="0" xfId="0" applyFont="1" applyFill="1" applyBorder="1" applyAlignment="1">
      <alignment horizontal="center"/>
    </xf>
    <xf numFmtId="0" fontId="43" fillId="26" borderId="0" xfId="107" applyFont="1" applyAlignment="1"/>
    <xf numFmtId="4" fontId="43" fillId="26" borderId="0" xfId="107" applyNumberFormat="1" applyFont="1" applyAlignment="1">
      <alignment horizontal="center"/>
    </xf>
    <xf numFmtId="0" fontId="45" fillId="26" borderId="0" xfId="107" applyFont="1" applyAlignment="1">
      <alignment horizontal="center"/>
    </xf>
    <xf numFmtId="0" fontId="46" fillId="26" borderId="0" xfId="107" applyFont="1" applyAlignment="1">
      <alignment horizontal="left"/>
    </xf>
    <xf numFmtId="0" fontId="46" fillId="26" borderId="0" xfId="107" applyFont="1" applyAlignment="1">
      <alignment horizontal="center"/>
    </xf>
    <xf numFmtId="0" fontId="46" fillId="26" borderId="0" xfId="107" applyFont="1">
      <alignment horizontal="left"/>
    </xf>
    <xf numFmtId="4" fontId="45" fillId="26" borderId="0" xfId="107" applyNumberFormat="1" applyFont="1" applyAlignment="1">
      <alignment horizontal="center"/>
    </xf>
    <xf numFmtId="0" fontId="47" fillId="26" borderId="0" xfId="107" applyFont="1">
      <alignment horizontal="left"/>
    </xf>
    <xf numFmtId="166" fontId="37" fillId="26" borderId="0" xfId="107" applyNumberFormat="1" applyAlignment="1">
      <alignment horizontal="center"/>
    </xf>
    <xf numFmtId="0" fontId="46" fillId="26" borderId="0" xfId="0" applyFont="1" applyFill="1" applyAlignment="1"/>
    <xf numFmtId="166" fontId="37" fillId="26" borderId="14" xfId="107" applyNumberFormat="1" applyBorder="1" applyAlignment="1">
      <alignment horizontal="center"/>
    </xf>
    <xf numFmtId="166" fontId="37" fillId="26" borderId="15" xfId="107" applyNumberFormat="1" applyBorder="1" applyAlignment="1">
      <alignment horizontal="center"/>
    </xf>
    <xf numFmtId="166" fontId="37" fillId="26" borderId="16" xfId="107" applyNumberFormat="1" applyBorder="1" applyAlignment="1">
      <alignment horizontal="center"/>
    </xf>
    <xf numFmtId="0" fontId="40" fillId="29" borderId="17" xfId="107" applyFont="1" applyFill="1" applyBorder="1" applyAlignment="1">
      <alignment horizontal="center"/>
    </xf>
    <xf numFmtId="3" fontId="37" fillId="26" borderId="18" xfId="47" applyNumberFormat="1" applyFont="1" applyFill="1" applyBorder="1" applyAlignment="1">
      <alignment horizontal="center"/>
    </xf>
    <xf numFmtId="3" fontId="37" fillId="26" borderId="19" xfId="47" applyNumberFormat="1" applyFont="1" applyFill="1" applyBorder="1" applyAlignment="1">
      <alignment horizontal="center"/>
    </xf>
    <xf numFmtId="166" fontId="37" fillId="26" borderId="0" xfId="107" applyNumberFormat="1" applyAlignment="1">
      <alignment horizontal="left"/>
    </xf>
    <xf numFmtId="3" fontId="37" fillId="26" borderId="20" xfId="47" applyNumberFormat="1" applyFont="1" applyFill="1" applyBorder="1" applyAlignment="1">
      <alignment horizontal="center"/>
    </xf>
    <xf numFmtId="3" fontId="37" fillId="26" borderId="21" xfId="47" applyNumberFormat="1" applyFont="1" applyFill="1" applyBorder="1" applyAlignment="1">
      <alignment horizontal="center"/>
    </xf>
    <xf numFmtId="3" fontId="37" fillId="26" borderId="22" xfId="47" applyNumberFormat="1" applyFont="1" applyFill="1" applyBorder="1" applyAlignment="1">
      <alignment horizontal="center"/>
    </xf>
    <xf numFmtId="3" fontId="37" fillId="26" borderId="23" xfId="47" applyNumberFormat="1" applyFont="1" applyFill="1" applyBorder="1" applyAlignment="1">
      <alignment horizontal="center"/>
    </xf>
    <xf numFmtId="0" fontId="39" fillId="26" borderId="24" xfId="107" applyFont="1" applyBorder="1" applyAlignment="1">
      <alignment horizontal="center"/>
    </xf>
    <xf numFmtId="3" fontId="37" fillId="26" borderId="25" xfId="107" applyNumberFormat="1" applyBorder="1" applyAlignment="1">
      <alignment horizontal="center"/>
    </xf>
    <xf numFmtId="3" fontId="39" fillId="26" borderId="26" xfId="107" applyNumberFormat="1" applyFont="1" applyBorder="1" applyAlignment="1">
      <alignment horizontal="center"/>
    </xf>
    <xf numFmtId="3" fontId="39" fillId="26" borderId="27" xfId="107" applyNumberFormat="1" applyFont="1" applyBorder="1" applyAlignment="1">
      <alignment horizontal="center"/>
    </xf>
    <xf numFmtId="0" fontId="40" fillId="26" borderId="0" xfId="107" applyFont="1" applyFill="1" applyAlignment="1"/>
    <xf numFmtId="1" fontId="37" fillId="26" borderId="13" xfId="107" applyNumberFormat="1" applyFill="1" applyBorder="1" applyAlignment="1">
      <alignment horizontal="center"/>
    </xf>
    <xf numFmtId="0" fontId="4" fillId="0" borderId="0" xfId="58"/>
    <xf numFmtId="0" fontId="4" fillId="26" borderId="18" xfId="58" applyFill="1" applyBorder="1" applyAlignment="1">
      <alignment horizontal="center" vertical="center"/>
    </xf>
    <xf numFmtId="0" fontId="4" fillId="26" borderId="19" xfId="58" applyFill="1" applyBorder="1" applyAlignment="1">
      <alignment vertical="center"/>
    </xf>
    <xf numFmtId="169" fontId="4" fillId="26" borderId="19" xfId="52" applyNumberFormat="1" applyFont="1" applyFill="1" applyBorder="1" applyAlignment="1">
      <alignment horizontal="center" vertical="center"/>
    </xf>
    <xf numFmtId="169" fontId="4" fillId="26" borderId="16" xfId="52" applyNumberFormat="1" applyFont="1" applyFill="1" applyBorder="1" applyAlignment="1">
      <alignment horizontal="center" vertical="center"/>
    </xf>
    <xf numFmtId="0" fontId="4" fillId="26" borderId="29" xfId="58" applyFill="1" applyBorder="1" applyAlignment="1">
      <alignment horizontal="center" vertical="center"/>
    </xf>
    <xf numFmtId="0" fontId="4" fillId="26" borderId="0" xfId="58" applyFill="1" applyBorder="1" applyAlignment="1">
      <alignment vertical="center"/>
    </xf>
    <xf numFmtId="169" fontId="4" fillId="26" borderId="0" xfId="52" applyNumberFormat="1" applyFont="1" applyFill="1" applyBorder="1" applyAlignment="1">
      <alignment horizontal="center" vertical="center"/>
    </xf>
    <xf numFmtId="169" fontId="4" fillId="26" borderId="14" xfId="52" applyNumberFormat="1" applyFont="1" applyFill="1" applyBorder="1" applyAlignment="1">
      <alignment horizontal="center" vertical="center"/>
    </xf>
    <xf numFmtId="0" fontId="4" fillId="26" borderId="30" xfId="58" applyFill="1" applyBorder="1" applyAlignment="1">
      <alignment horizontal="center" vertical="center"/>
    </xf>
    <xf numFmtId="0" fontId="4" fillId="26" borderId="31" xfId="58" applyFill="1" applyBorder="1" applyAlignment="1">
      <alignment vertical="center"/>
    </xf>
    <xf numFmtId="169" fontId="4" fillId="26" borderId="31" xfId="52" applyNumberFormat="1" applyFont="1" applyFill="1" applyBorder="1" applyAlignment="1">
      <alignment horizontal="center" vertical="center"/>
    </xf>
    <xf numFmtId="169" fontId="4" fillId="26" borderId="15" xfId="52" applyNumberFormat="1" applyFont="1" applyFill="1" applyBorder="1" applyAlignment="1">
      <alignment horizontal="center" vertical="center"/>
    </xf>
    <xf numFmtId="0" fontId="4" fillId="26" borderId="11" xfId="58" applyFill="1" applyBorder="1" applyAlignment="1">
      <alignment horizontal="center" vertical="center"/>
    </xf>
    <xf numFmtId="0" fontId="4" fillId="26" borderId="11" xfId="58" applyFill="1" applyBorder="1" applyAlignment="1">
      <alignment vertical="center"/>
    </xf>
    <xf numFmtId="0" fontId="4" fillId="26" borderId="11" xfId="58" applyFont="1" applyFill="1" applyBorder="1" applyAlignment="1">
      <alignment horizontal="left" vertical="center"/>
    </xf>
    <xf numFmtId="9" fontId="37" fillId="26" borderId="0" xfId="94" applyFont="1" applyFill="1" applyAlignment="1">
      <alignment horizontal="left"/>
    </xf>
    <xf numFmtId="9" fontId="46" fillId="26" borderId="0" xfId="94" applyFont="1" applyFill="1" applyAlignment="1">
      <alignment horizontal="left"/>
    </xf>
    <xf numFmtId="9" fontId="37" fillId="26" borderId="11" xfId="94" applyFont="1" applyFill="1" applyBorder="1" applyAlignment="1">
      <alignment horizontal="center"/>
    </xf>
    <xf numFmtId="9" fontId="43" fillId="26" borderId="0" xfId="94" applyFont="1" applyFill="1" applyAlignment="1">
      <alignment horizontal="left"/>
    </xf>
    <xf numFmtId="3" fontId="37" fillId="30" borderId="0" xfId="107" applyNumberFormat="1" applyFill="1" applyBorder="1" applyAlignment="1">
      <alignment horizontal="center"/>
    </xf>
    <xf numFmtId="1" fontId="37" fillId="30" borderId="25" xfId="107" applyNumberFormat="1" applyFill="1" applyBorder="1" applyAlignment="1">
      <alignment horizontal="center"/>
    </xf>
    <xf numFmtId="3" fontId="37" fillId="30" borderId="13" xfId="107" applyNumberFormat="1" applyFill="1" applyBorder="1" applyAlignment="1">
      <alignment horizontal="center"/>
    </xf>
    <xf numFmtId="0" fontId="40" fillId="29" borderId="32" xfId="107" applyFont="1" applyFill="1" applyBorder="1" applyAlignment="1">
      <alignment horizontal="left"/>
    </xf>
    <xf numFmtId="0" fontId="50" fillId="29" borderId="32" xfId="107" applyFont="1" applyFill="1" applyBorder="1" applyAlignment="1">
      <alignment horizontal="left"/>
    </xf>
    <xf numFmtId="0" fontId="40" fillId="29" borderId="32" xfId="107" applyFont="1" applyFill="1" applyBorder="1" applyAlignment="1">
      <alignment horizontal="center"/>
    </xf>
    <xf numFmtId="9" fontId="40" fillId="29" borderId="32" xfId="94" applyFont="1" applyFill="1" applyBorder="1" applyAlignment="1">
      <alignment horizontal="center"/>
    </xf>
    <xf numFmtId="0" fontId="51" fillId="31" borderId="0" xfId="58" applyFont="1" applyFill="1" applyAlignment="1">
      <alignment horizontal="center" vertical="center"/>
    </xf>
    <xf numFmtId="0" fontId="51" fillId="31" borderId="0" xfId="58" applyFont="1" applyFill="1" applyAlignment="1">
      <alignment vertical="center"/>
    </xf>
    <xf numFmtId="0" fontId="51" fillId="31" borderId="0" xfId="58" applyFont="1" applyFill="1" applyAlignment="1">
      <alignment horizontal="center" vertical="center" wrapText="1"/>
    </xf>
    <xf numFmtId="171" fontId="37" fillId="30" borderId="25" xfId="47" applyNumberFormat="1" applyFont="1" applyFill="1" applyBorder="1" applyAlignment="1">
      <alignment horizontal="center"/>
    </xf>
    <xf numFmtId="171" fontId="37" fillId="30" borderId="13" xfId="47" applyNumberFormat="1" applyFont="1" applyFill="1" applyBorder="1" applyAlignment="1">
      <alignment horizontal="center"/>
    </xf>
    <xf numFmtId="171" fontId="37" fillId="30" borderId="0" xfId="47" applyNumberFormat="1" applyFont="1" applyFill="1" applyBorder="1" applyAlignment="1">
      <alignment horizontal="center"/>
    </xf>
    <xf numFmtId="171" fontId="37" fillId="26" borderId="13" xfId="47" applyNumberFormat="1" applyFont="1" applyFill="1" applyBorder="1" applyAlignment="1">
      <alignment horizontal="center"/>
    </xf>
    <xf numFmtId="165" fontId="37" fillId="30" borderId="25" xfId="47" applyNumberFormat="1" applyFont="1" applyFill="1" applyBorder="1" applyAlignment="1">
      <alignment horizontal="center"/>
    </xf>
    <xf numFmtId="165" fontId="37" fillId="30" borderId="13" xfId="47" applyNumberFormat="1" applyFont="1" applyFill="1" applyBorder="1" applyAlignment="1">
      <alignment horizontal="center"/>
    </xf>
    <xf numFmtId="165" fontId="37" fillId="30" borderId="0" xfId="47" applyNumberFormat="1" applyFont="1" applyFill="1" applyBorder="1" applyAlignment="1">
      <alignment horizontal="center"/>
    </xf>
    <xf numFmtId="165" fontId="37" fillId="26" borderId="13" xfId="47" applyNumberFormat="1" applyFont="1" applyFill="1" applyBorder="1" applyAlignment="1">
      <alignment horizontal="center"/>
    </xf>
    <xf numFmtId="165" fontId="37" fillId="26" borderId="0" xfId="47" applyNumberFormat="1" applyFont="1" applyFill="1" applyAlignment="1">
      <alignment horizontal="left"/>
    </xf>
    <xf numFmtId="165" fontId="39" fillId="26" borderId="28" xfId="47" applyNumberFormat="1" applyFont="1" applyFill="1" applyBorder="1" applyAlignment="1">
      <alignment horizontal="center"/>
    </xf>
    <xf numFmtId="165" fontId="37" fillId="26" borderId="0" xfId="47" applyNumberFormat="1" applyFont="1" applyFill="1" applyAlignment="1">
      <alignment horizontal="center"/>
    </xf>
    <xf numFmtId="171" fontId="37" fillId="26" borderId="0" xfId="47" applyNumberFormat="1" applyFont="1" applyFill="1" applyBorder="1" applyAlignment="1">
      <alignment horizontal="center"/>
    </xf>
    <xf numFmtId="165" fontId="37" fillId="26" borderId="0" xfId="47" applyNumberFormat="1" applyFont="1" applyFill="1" applyBorder="1" applyAlignment="1">
      <alignment horizontal="center"/>
    </xf>
    <xf numFmtId="9" fontId="37" fillId="32" borderId="33" xfId="94" applyFont="1" applyFill="1" applyBorder="1" applyAlignment="1">
      <alignment horizontal="center"/>
    </xf>
    <xf numFmtId="10" fontId="37" fillId="32" borderId="33" xfId="94" applyNumberFormat="1" applyFont="1" applyFill="1" applyBorder="1" applyAlignment="1">
      <alignment horizontal="center"/>
    </xf>
    <xf numFmtId="10" fontId="37" fillId="32" borderId="34" xfId="94" applyNumberFormat="1" applyFont="1" applyFill="1" applyBorder="1" applyAlignment="1">
      <alignment horizontal="center"/>
    </xf>
    <xf numFmtId="0" fontId="37" fillId="26" borderId="23" xfId="107" applyBorder="1" applyAlignment="1">
      <alignment horizontal="center"/>
    </xf>
    <xf numFmtId="3" fontId="37" fillId="26" borderId="23" xfId="107" applyNumberFormat="1" applyBorder="1" applyAlignment="1">
      <alignment horizontal="center"/>
    </xf>
    <xf numFmtId="165" fontId="37" fillId="30" borderId="23" xfId="47" applyNumberFormat="1" applyFont="1" applyFill="1" applyBorder="1" applyAlignment="1">
      <alignment horizontal="center"/>
    </xf>
    <xf numFmtId="165" fontId="37" fillId="26" borderId="23" xfId="47" applyNumberFormat="1" applyFont="1" applyFill="1" applyBorder="1" applyAlignment="1">
      <alignment horizontal="center"/>
    </xf>
    <xf numFmtId="3" fontId="39" fillId="26" borderId="23" xfId="107" applyNumberFormat="1" applyFont="1" applyBorder="1" applyAlignment="1">
      <alignment horizontal="center"/>
    </xf>
    <xf numFmtId="3" fontId="39" fillId="26" borderId="23" xfId="107" applyNumberFormat="1" applyFont="1" applyBorder="1" applyAlignment="1">
      <alignment horizontal="right"/>
    </xf>
    <xf numFmtId="10" fontId="37" fillId="26" borderId="23" xfId="94" applyNumberFormat="1" applyFont="1" applyFill="1" applyBorder="1" applyAlignment="1">
      <alignment horizontal="center"/>
    </xf>
    <xf numFmtId="0" fontId="38" fillId="0" borderId="35" xfId="0" applyFont="1" applyBorder="1"/>
    <xf numFmtId="0" fontId="29" fillId="26" borderId="36" xfId="58" applyFont="1" applyFill="1" applyBorder="1" applyAlignment="1">
      <alignment vertical="center"/>
    </xf>
    <xf numFmtId="169" fontId="29" fillId="26" borderId="36" xfId="52" applyNumberFormat="1" applyFont="1" applyFill="1" applyBorder="1" applyAlignment="1">
      <alignment horizontal="center" vertical="center"/>
    </xf>
    <xf numFmtId="0" fontId="38" fillId="30" borderId="11" xfId="0" applyFont="1" applyFill="1" applyBorder="1"/>
    <xf numFmtId="0" fontId="29" fillId="30" borderId="11" xfId="58" applyFont="1" applyFill="1" applyBorder="1" applyAlignment="1">
      <alignment vertical="center"/>
    </xf>
    <xf numFmtId="169" fontId="29" fillId="30" borderId="11" xfId="52" applyNumberFormat="1" applyFont="1" applyFill="1" applyBorder="1" applyAlignment="1">
      <alignment horizontal="center" vertical="center"/>
    </xf>
    <xf numFmtId="0" fontId="38" fillId="30" borderId="0" xfId="0" applyFont="1" applyFill="1"/>
    <xf numFmtId="0" fontId="29" fillId="30" borderId="0" xfId="58" applyFont="1" applyFill="1" applyBorder="1" applyAlignment="1">
      <alignment vertical="center"/>
    </xf>
    <xf numFmtId="169" fontId="29" fillId="30" borderId="31" xfId="52" applyNumberFormat="1" applyFont="1" applyFill="1" applyBorder="1" applyAlignment="1">
      <alignment horizontal="center" vertical="center"/>
    </xf>
    <xf numFmtId="0" fontId="29" fillId="30" borderId="29" xfId="58" applyFont="1" applyFill="1" applyBorder="1" applyAlignment="1">
      <alignment horizontal="center" vertical="center"/>
    </xf>
    <xf numFmtId="169" fontId="29" fillId="30" borderId="0" xfId="5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1" fontId="37" fillId="26" borderId="0" xfId="47" applyNumberFormat="1" applyFont="1" applyFill="1" applyAlignment="1">
      <alignment horizontal="left"/>
    </xf>
    <xf numFmtId="0" fontId="37" fillId="26" borderId="37" xfId="107" applyBorder="1" applyAlignment="1">
      <alignment horizontal="center"/>
    </xf>
    <xf numFmtId="0" fontId="37" fillId="26" borderId="31" xfId="107" applyBorder="1" applyAlignment="1">
      <alignment horizontal="center"/>
    </xf>
    <xf numFmtId="0" fontId="40" fillId="31" borderId="0" xfId="107" applyFont="1" applyFill="1" applyAlignment="1">
      <alignment horizontal="center"/>
    </xf>
    <xf numFmtId="172" fontId="37" fillId="26" borderId="0" xfId="94" applyNumberFormat="1" applyFont="1" applyFill="1" applyAlignment="1">
      <alignment horizontal="center"/>
    </xf>
    <xf numFmtId="165" fontId="52" fillId="26" borderId="0" xfId="47" applyNumberFormat="1" applyFont="1" applyFill="1" applyAlignment="1">
      <alignment horizontal="center"/>
    </xf>
    <xf numFmtId="165" fontId="52" fillId="26" borderId="0" xfId="47" applyNumberFormat="1" applyFont="1" applyFill="1" applyAlignment="1">
      <alignment horizontal="left"/>
    </xf>
    <xf numFmtId="171" fontId="52" fillId="26" borderId="0" xfId="47" applyNumberFormat="1" applyFont="1" applyFill="1" applyAlignment="1">
      <alignment horizontal="left"/>
    </xf>
    <xf numFmtId="10" fontId="39" fillId="26" borderId="23" xfId="94" applyNumberFormat="1" applyFont="1" applyFill="1" applyBorder="1" applyAlignment="1">
      <alignment horizontal="center"/>
    </xf>
    <xf numFmtId="43" fontId="37" fillId="26" borderId="0" xfId="107" applyNumberFormat="1">
      <alignment horizontal="left"/>
    </xf>
    <xf numFmtId="164" fontId="37" fillId="26" borderId="0" xfId="47" applyFont="1" applyFill="1" applyAlignment="1">
      <alignment horizontal="left"/>
    </xf>
    <xf numFmtId="171" fontId="37" fillId="26" borderId="0" xfId="47" applyNumberFormat="1" applyFont="1" applyFill="1" applyAlignment="1">
      <alignment horizontal="center"/>
    </xf>
    <xf numFmtId="172" fontId="37" fillId="26" borderId="0" xfId="94" applyNumberFormat="1" applyFont="1" applyFill="1" applyAlignment="1">
      <alignment horizontal="left"/>
    </xf>
    <xf numFmtId="0" fontId="53" fillId="26" borderId="0" xfId="0" applyFont="1" applyFill="1" applyAlignment="1">
      <alignment horizontal="left"/>
    </xf>
    <xf numFmtId="165" fontId="48" fillId="26" borderId="0" xfId="47" applyNumberFormat="1" applyFont="1" applyFill="1" applyAlignment="1">
      <alignment horizontal="center"/>
    </xf>
    <xf numFmtId="10" fontId="48" fillId="26" borderId="0" xfId="94" applyNumberFormat="1" applyFont="1" applyFill="1" applyAlignment="1">
      <alignment horizontal="right"/>
    </xf>
    <xf numFmtId="0" fontId="37" fillId="26" borderId="0" xfId="107" applyFont="1" applyAlignment="1">
      <alignment horizontal="center"/>
    </xf>
    <xf numFmtId="0" fontId="37" fillId="26" borderId="0" xfId="107" applyFont="1">
      <alignment horizontal="left"/>
    </xf>
    <xf numFmtId="4" fontId="37" fillId="26" borderId="0" xfId="107" applyNumberFormat="1" applyFont="1" applyAlignment="1">
      <alignment horizontal="center"/>
    </xf>
    <xf numFmtId="0" fontId="0" fillId="26" borderId="0" xfId="0" applyFont="1" applyFill="1" applyAlignment="1">
      <alignment horizontal="center"/>
    </xf>
    <xf numFmtId="0" fontId="0" fillId="26" borderId="0" xfId="0" applyFont="1" applyFill="1"/>
    <xf numFmtId="0" fontId="55" fillId="29" borderId="0" xfId="0" applyFont="1" applyFill="1" applyAlignment="1">
      <alignment horizontal="left"/>
    </xf>
    <xf numFmtId="0" fontId="55" fillId="29" borderId="0" xfId="0" applyFont="1" applyFill="1" applyAlignment="1">
      <alignment horizontal="center"/>
    </xf>
    <xf numFmtId="0" fontId="0" fillId="26" borderId="0" xfId="0" applyFont="1" applyFill="1" applyAlignment="1">
      <alignment horizontal="left"/>
    </xf>
    <xf numFmtId="0" fontId="53" fillId="0" borderId="0" xfId="0" applyFont="1" applyAlignment="1">
      <alignment vertical="center"/>
    </xf>
    <xf numFmtId="0" fontId="38" fillId="26" borderId="11" xfId="0" applyFont="1" applyFill="1" applyBorder="1" applyAlignment="1">
      <alignment horizontal="left"/>
    </xf>
    <xf numFmtId="3" fontId="56" fillId="29" borderId="0" xfId="0" applyNumberFormat="1" applyFont="1" applyFill="1" applyAlignment="1">
      <alignment horizontal="center"/>
    </xf>
    <xf numFmtId="0" fontId="56" fillId="29" borderId="0" xfId="0" applyFont="1" applyFill="1" applyAlignment="1">
      <alignment horizontal="left"/>
    </xf>
    <xf numFmtId="165" fontId="48" fillId="26" borderId="25" xfId="47" applyNumberFormat="1" applyFont="1" applyFill="1" applyBorder="1" applyAlignment="1">
      <alignment horizontal="center" vertical="center"/>
    </xf>
    <xf numFmtId="165" fontId="48" fillId="26" borderId="25" xfId="47" applyNumberFormat="1" applyFont="1" applyFill="1" applyBorder="1" applyAlignment="1">
      <alignment horizontal="left" vertical="center"/>
    </xf>
    <xf numFmtId="0" fontId="0" fillId="26" borderId="0" xfId="0" applyFill="1"/>
    <xf numFmtId="0" fontId="48" fillId="26" borderId="0" xfId="0" applyFont="1" applyFill="1"/>
    <xf numFmtId="0" fontId="57" fillId="26" borderId="0" xfId="0" applyFont="1" applyFill="1" applyAlignment="1">
      <alignment horizontal="left"/>
    </xf>
    <xf numFmtId="0" fontId="57" fillId="26" borderId="0" xfId="0" applyFont="1" applyFill="1"/>
    <xf numFmtId="0" fontId="48" fillId="26" borderId="0" xfId="0" applyFont="1" applyFill="1" applyAlignment="1">
      <alignment vertical="center"/>
    </xf>
    <xf numFmtId="0" fontId="57" fillId="26" borderId="0" xfId="0" applyFont="1" applyFill="1" applyAlignment="1">
      <alignment horizontal="left" vertical="center"/>
    </xf>
    <xf numFmtId="0" fontId="57" fillId="26" borderId="0" xfId="0" applyFont="1" applyFill="1" applyAlignment="1">
      <alignment vertical="center"/>
    </xf>
    <xf numFmtId="0" fontId="59" fillId="29" borderId="0" xfId="0" applyFont="1" applyFill="1" applyAlignment="1">
      <alignment horizontal="left"/>
    </xf>
    <xf numFmtId="0" fontId="48" fillId="26" borderId="0" xfId="0" applyFont="1" applyFill="1" applyAlignment="1">
      <alignment horizontal="left"/>
    </xf>
    <xf numFmtId="3" fontId="48" fillId="26" borderId="0" xfId="0" applyNumberFormat="1" applyFont="1" applyFill="1"/>
    <xf numFmtId="3" fontId="48" fillId="26" borderId="0" xfId="0" applyNumberFormat="1" applyFont="1" applyFill="1" applyAlignment="1">
      <alignment horizontal="right"/>
    </xf>
    <xf numFmtId="0" fontId="57" fillId="26" borderId="11" xfId="0" applyFont="1" applyFill="1" applyBorder="1" applyAlignment="1">
      <alignment horizontal="left"/>
    </xf>
    <xf numFmtId="0" fontId="48" fillId="26" borderId="11" xfId="0" applyFont="1" applyFill="1" applyBorder="1"/>
    <xf numFmtId="0" fontId="57" fillId="30" borderId="0" xfId="0" applyFont="1" applyFill="1" applyAlignment="1">
      <alignment horizontal="left"/>
    </xf>
    <xf numFmtId="0" fontId="57" fillId="30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61" fillId="26" borderId="0" xfId="0" applyFont="1" applyFill="1"/>
    <xf numFmtId="10" fontId="62" fillId="26" borderId="0" xfId="94" applyNumberFormat="1" applyFont="1" applyFill="1" applyAlignment="1">
      <alignment horizontal="right"/>
    </xf>
    <xf numFmtId="0" fontId="63" fillId="26" borderId="0" xfId="0" applyFont="1" applyFill="1" applyAlignment="1">
      <alignment horizontal="left"/>
    </xf>
    <xf numFmtId="165" fontId="62" fillId="26" borderId="0" xfId="47" applyNumberFormat="1" applyFont="1" applyFill="1" applyAlignment="1">
      <alignment horizontal="center"/>
    </xf>
    <xf numFmtId="0" fontId="58" fillId="26" borderId="0" xfId="0" applyFont="1" applyFill="1" applyAlignment="1">
      <alignment horizontal="left"/>
    </xf>
    <xf numFmtId="0" fontId="61" fillId="26" borderId="0" xfId="0" applyFont="1" applyFill="1" applyAlignment="1">
      <alignment horizontal="left"/>
    </xf>
    <xf numFmtId="0" fontId="48" fillId="26" borderId="0" xfId="0" applyFont="1" applyFill="1" applyAlignment="1">
      <alignment horizontal="center"/>
    </xf>
    <xf numFmtId="0" fontId="54" fillId="29" borderId="0" xfId="0" applyFont="1" applyFill="1" applyAlignment="1">
      <alignment horizontal="left"/>
    </xf>
    <xf numFmtId="0" fontId="54" fillId="29" borderId="0" xfId="0" applyFont="1" applyFill="1" applyAlignment="1">
      <alignment horizontal="center"/>
    </xf>
    <xf numFmtId="0" fontId="49" fillId="26" borderId="32" xfId="0" applyFont="1" applyFill="1" applyBorder="1" applyAlignment="1">
      <alignment horizontal="left"/>
    </xf>
    <xf numFmtId="0" fontId="49" fillId="26" borderId="32" xfId="0" applyFont="1" applyFill="1" applyBorder="1" applyAlignment="1">
      <alignment horizontal="center"/>
    </xf>
    <xf numFmtId="10" fontId="48" fillId="26" borderId="0" xfId="94" applyNumberFormat="1" applyFont="1" applyFill="1" applyAlignment="1">
      <alignment horizontal="center"/>
    </xf>
    <xf numFmtId="10" fontId="48" fillId="26" borderId="0" xfId="0" applyNumberFormat="1" applyFont="1" applyFill="1" applyAlignment="1">
      <alignment horizontal="center"/>
    </xf>
    <xf numFmtId="3" fontId="48" fillId="26" borderId="0" xfId="0" applyNumberFormat="1" applyFont="1" applyFill="1" applyAlignment="1">
      <alignment horizontal="center"/>
    </xf>
    <xf numFmtId="0" fontId="65" fillId="26" borderId="0" xfId="0" applyFont="1" applyFill="1" applyAlignment="1">
      <alignment horizontal="left"/>
    </xf>
    <xf numFmtId="3" fontId="65" fillId="26" borderId="0" xfId="0" applyNumberFormat="1" applyFont="1" applyFill="1" applyAlignment="1">
      <alignment horizontal="center"/>
    </xf>
    <xf numFmtId="10" fontId="65" fillId="26" borderId="0" xfId="0" applyNumberFormat="1" applyFont="1" applyFill="1" applyAlignment="1">
      <alignment horizontal="center"/>
    </xf>
    <xf numFmtId="3" fontId="65" fillId="26" borderId="0" xfId="94" applyNumberFormat="1" applyFont="1" applyFill="1" applyAlignment="1">
      <alignment horizontal="center"/>
    </xf>
    <xf numFmtId="4" fontId="48" fillId="26" borderId="0" xfId="0" applyNumberFormat="1" applyFont="1" applyFill="1" applyAlignment="1">
      <alignment horizontal="center"/>
    </xf>
    <xf numFmtId="0" fontId="59" fillId="29" borderId="0" xfId="0" applyFont="1" applyFill="1" applyAlignment="1">
      <alignment horizontal="center"/>
    </xf>
    <xf numFmtId="4" fontId="57" fillId="30" borderId="11" xfId="0" applyNumberFormat="1" applyFont="1" applyFill="1" applyBorder="1" applyAlignment="1">
      <alignment horizontal="center"/>
    </xf>
    <xf numFmtId="176" fontId="48" fillId="26" borderId="0" xfId="94" applyNumberFormat="1" applyFont="1" applyFill="1"/>
    <xf numFmtId="3" fontId="57" fillId="26" borderId="11" xfId="0" applyNumberFormat="1" applyFont="1" applyFill="1" applyBorder="1"/>
    <xf numFmtId="0" fontId="54" fillId="29" borderId="0" xfId="0" applyFont="1" applyFill="1" applyAlignment="1">
      <alignment horizontal="right"/>
    </xf>
    <xf numFmtId="0" fontId="62" fillId="26" borderId="0" xfId="0" applyFont="1" applyFill="1" applyAlignment="1">
      <alignment horizontal="right"/>
    </xf>
    <xf numFmtId="0" fontId="62" fillId="26" borderId="0" xfId="0" applyFont="1" applyFill="1"/>
    <xf numFmtId="0" fontId="61" fillId="30" borderId="35" xfId="0" applyFont="1" applyFill="1" applyBorder="1" applyAlignment="1">
      <alignment horizontal="left"/>
    </xf>
    <xf numFmtId="0" fontId="61" fillId="30" borderId="36" xfId="0" applyFont="1" applyFill="1" applyBorder="1" applyAlignment="1">
      <alignment horizontal="right"/>
    </xf>
    <xf numFmtId="0" fontId="61" fillId="30" borderId="47" xfId="0" applyFont="1" applyFill="1" applyBorder="1" applyAlignment="1">
      <alignment horizontal="right"/>
    </xf>
    <xf numFmtId="0" fontId="62" fillId="26" borderId="0" xfId="0" applyFont="1" applyFill="1" applyAlignment="1">
      <alignment horizontal="left"/>
    </xf>
    <xf numFmtId="0" fontId="61" fillId="30" borderId="35" xfId="0" applyFont="1" applyFill="1" applyBorder="1"/>
    <xf numFmtId="0" fontId="62" fillId="30" borderId="36" xfId="0" applyFont="1" applyFill="1" applyBorder="1" applyAlignment="1">
      <alignment horizontal="right"/>
    </xf>
    <xf numFmtId="0" fontId="62" fillId="30" borderId="47" xfId="0" applyFont="1" applyFill="1" applyBorder="1" applyAlignment="1">
      <alignment horizontal="right"/>
    </xf>
    <xf numFmtId="0" fontId="63" fillId="26" borderId="0" xfId="0" applyFont="1" applyFill="1"/>
    <xf numFmtId="4" fontId="48" fillId="26" borderId="0" xfId="107" applyNumberFormat="1" applyFont="1" applyAlignment="1">
      <alignment horizontal="right"/>
    </xf>
    <xf numFmtId="0" fontId="48" fillId="26" borderId="0" xfId="107" applyFont="1" applyAlignment="1">
      <alignment horizontal="right"/>
    </xf>
    <xf numFmtId="0" fontId="48" fillId="26" borderId="0" xfId="107" applyFont="1">
      <alignment horizontal="left"/>
    </xf>
    <xf numFmtId="0" fontId="54" fillId="29" borderId="0" xfId="107" applyFont="1" applyFill="1" applyAlignment="1"/>
    <xf numFmtId="0" fontId="48" fillId="26" borderId="0" xfId="107" applyFont="1" applyAlignment="1"/>
    <xf numFmtId="3" fontId="48" fillId="26" borderId="0" xfId="107" applyNumberFormat="1" applyFont="1" applyAlignment="1">
      <alignment horizontal="right"/>
    </xf>
    <xf numFmtId="0" fontId="48" fillId="26" borderId="0" xfId="107" applyFont="1" applyBorder="1" applyAlignment="1"/>
    <xf numFmtId="3" fontId="48" fillId="26" borderId="0" xfId="107" applyNumberFormat="1" applyFont="1" applyBorder="1" applyAlignment="1">
      <alignment horizontal="right"/>
    </xf>
    <xf numFmtId="0" fontId="57" fillId="30" borderId="35" xfId="107" applyFont="1" applyFill="1" applyBorder="1" applyAlignment="1"/>
    <xf numFmtId="3" fontId="57" fillId="30" borderId="36" xfId="107" applyNumberFormat="1" applyFont="1" applyFill="1" applyBorder="1" applyAlignment="1">
      <alignment horizontal="right"/>
    </xf>
    <xf numFmtId="3" fontId="57" fillId="30" borderId="47" xfId="107" applyNumberFormat="1" applyFont="1" applyFill="1" applyBorder="1" applyAlignment="1">
      <alignment horizontal="right"/>
    </xf>
    <xf numFmtId="0" fontId="57" fillId="30" borderId="35" xfId="107" applyFont="1" applyFill="1" applyBorder="1">
      <alignment horizontal="left"/>
    </xf>
    <xf numFmtId="0" fontId="61" fillId="26" borderId="0" xfId="0" applyFont="1" applyFill="1" applyAlignment="1"/>
    <xf numFmtId="0" fontId="54" fillId="29" borderId="0" xfId="107" applyNumberFormat="1" applyFont="1" applyFill="1" applyAlignment="1">
      <alignment horizontal="center"/>
    </xf>
    <xf numFmtId="0" fontId="57" fillId="26" borderId="11" xfId="107" applyFont="1" applyBorder="1" applyAlignment="1"/>
    <xf numFmtId="3" fontId="57" fillId="26" borderId="11" xfId="107" applyNumberFormat="1" applyFont="1" applyBorder="1" applyAlignment="1">
      <alignment horizontal="right"/>
    </xf>
    <xf numFmtId="0" fontId="48" fillId="26" borderId="0" xfId="107" applyFont="1" applyAlignment="1">
      <alignment horizontal="center"/>
    </xf>
    <xf numFmtId="0" fontId="65" fillId="26" borderId="0" xfId="0" applyFont="1" applyFill="1"/>
    <xf numFmtId="0" fontId="57" fillId="26" borderId="11" xfId="0" applyFont="1" applyFill="1" applyBorder="1" applyAlignment="1">
      <alignment horizontal="center" vertical="center"/>
    </xf>
    <xf numFmtId="177" fontId="48" fillId="26" borderId="11" xfId="0" applyNumberFormat="1" applyFont="1" applyFill="1" applyBorder="1"/>
    <xf numFmtId="0" fontId="61" fillId="26" borderId="11" xfId="0" applyFont="1" applyFill="1" applyBorder="1" applyAlignment="1">
      <alignment horizontal="center" vertical="top" wrapText="1"/>
    </xf>
    <xf numFmtId="178" fontId="61" fillId="26" borderId="11" xfId="0" applyNumberFormat="1" applyFont="1" applyFill="1" applyBorder="1" applyAlignment="1">
      <alignment horizontal="center" vertical="top" wrapText="1"/>
    </xf>
    <xf numFmtId="0" fontId="54" fillId="29" borderId="12" xfId="107" applyFont="1" applyFill="1" applyBorder="1" applyAlignment="1">
      <alignment horizontal="center"/>
    </xf>
    <xf numFmtId="0" fontId="48" fillId="26" borderId="32" xfId="107" applyFont="1" applyBorder="1" applyAlignment="1">
      <alignment horizontal="center"/>
    </xf>
    <xf numFmtId="3" fontId="48" fillId="26" borderId="0" xfId="107" applyNumberFormat="1" applyFont="1" applyAlignment="1">
      <alignment horizontal="center"/>
    </xf>
    <xf numFmtId="0" fontId="57" fillId="26" borderId="0" xfId="107" applyFont="1" applyAlignment="1">
      <alignment horizontal="left"/>
    </xf>
    <xf numFmtId="0" fontId="48" fillId="0" borderId="0" xfId="107" applyFont="1" applyFill="1" applyAlignment="1">
      <alignment horizontal="left" vertical="center"/>
    </xf>
    <xf numFmtId="3" fontId="57" fillId="30" borderId="11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right"/>
    </xf>
    <xf numFmtId="0" fontId="0" fillId="26" borderId="11" xfId="0" applyFill="1" applyBorder="1" applyAlignment="1">
      <alignment horizontal="right"/>
    </xf>
    <xf numFmtId="0" fontId="62" fillId="0" borderId="0" xfId="0" applyFont="1" applyAlignment="1">
      <alignment horizontal="left" vertical="center"/>
    </xf>
    <xf numFmtId="0" fontId="53" fillId="26" borderId="0" xfId="0" applyFont="1" applyFill="1" applyAlignment="1">
      <alignment horizontal="left" vertical="center"/>
    </xf>
    <xf numFmtId="0" fontId="62" fillId="26" borderId="0" xfId="0" applyFont="1" applyFill="1" applyAlignment="1">
      <alignment horizontal="left" vertical="center"/>
    </xf>
    <xf numFmtId="3" fontId="48" fillId="26" borderId="0" xfId="47" applyNumberFormat="1" applyFont="1" applyFill="1" applyAlignment="1">
      <alignment horizontal="right"/>
    </xf>
    <xf numFmtId="3" fontId="48" fillId="26" borderId="31" xfId="107" applyNumberFormat="1" applyFont="1" applyBorder="1" applyAlignment="1">
      <alignment horizontal="right"/>
    </xf>
    <xf numFmtId="3" fontId="37" fillId="26" borderId="0" xfId="107" applyNumberFormat="1" applyFont="1" applyAlignment="1">
      <alignment horizontal="right"/>
    </xf>
    <xf numFmtId="0" fontId="64" fillId="26" borderId="0" xfId="0" applyFont="1" applyFill="1" applyAlignment="1">
      <alignment horizontal="left" indent="1"/>
    </xf>
    <xf numFmtId="0" fontId="48" fillId="26" borderId="0" xfId="107" applyFont="1" applyAlignment="1">
      <alignment horizontal="left" indent="1"/>
    </xf>
    <xf numFmtId="3" fontId="48" fillId="26" borderId="25" xfId="0" applyNumberFormat="1" applyFont="1" applyFill="1" applyBorder="1" applyAlignment="1">
      <alignment horizontal="right" vertical="center"/>
    </xf>
    <xf numFmtId="0" fontId="48" fillId="26" borderId="13" xfId="0" applyFont="1" applyFill="1" applyBorder="1" applyAlignment="1">
      <alignment horizontal="left" vertical="center"/>
    </xf>
    <xf numFmtId="0" fontId="62" fillId="26" borderId="13" xfId="0" applyFont="1" applyFill="1" applyBorder="1" applyAlignment="1">
      <alignment horizontal="left" vertical="center"/>
    </xf>
    <xf numFmtId="0" fontId="62" fillId="26" borderId="48" xfId="0" applyFont="1" applyFill="1" applyBorder="1" applyAlignment="1">
      <alignment vertical="center" wrapText="1"/>
    </xf>
    <xf numFmtId="0" fontId="54" fillId="29" borderId="35" xfId="47" applyNumberFormat="1" applyFont="1" applyFill="1" applyBorder="1" applyAlignment="1">
      <alignment horizontal="center" vertical="center"/>
    </xf>
    <xf numFmtId="0" fontId="54" fillId="29" borderId="36" xfId="47" applyNumberFormat="1" applyFont="1" applyFill="1" applyBorder="1" applyAlignment="1">
      <alignment horizontal="center" vertical="center"/>
    </xf>
    <xf numFmtId="0" fontId="57" fillId="30" borderId="26" xfId="47" applyNumberFormat="1" applyFont="1" applyFill="1" applyBorder="1" applyAlignment="1">
      <alignment vertical="center"/>
    </xf>
    <xf numFmtId="164" fontId="37" fillId="26" borderId="0" xfId="47" applyNumberFormat="1" applyFont="1" applyFill="1" applyAlignment="1">
      <alignment horizontal="center"/>
    </xf>
    <xf numFmtId="0" fontId="56" fillId="29" borderId="0" xfId="0" applyFont="1" applyFill="1" applyAlignment="1">
      <alignment horizontal="center"/>
    </xf>
    <xf numFmtId="9" fontId="37" fillId="26" borderId="0" xfId="94" applyNumberFormat="1" applyFont="1" applyFill="1" applyAlignment="1">
      <alignment horizontal="left"/>
    </xf>
    <xf numFmtId="164" fontId="37" fillId="26" borderId="23" xfId="47" applyNumberFormat="1" applyFont="1" applyFill="1" applyBorder="1" applyAlignment="1">
      <alignment horizontal="center"/>
    </xf>
    <xf numFmtId="164" fontId="37" fillId="30" borderId="23" xfId="47" applyNumberFormat="1" applyFont="1" applyFill="1" applyBorder="1" applyAlignment="1">
      <alignment horizontal="center"/>
    </xf>
    <xf numFmtId="0" fontId="59" fillId="29" borderId="0" xfId="0" applyFont="1" applyFill="1" applyAlignment="1">
      <alignment horizontal="center" vertical="center" wrapText="1"/>
    </xf>
    <xf numFmtId="0" fontId="60" fillId="29" borderId="0" xfId="0" applyFont="1" applyFill="1" applyAlignment="1">
      <alignment horizontal="center" vertical="center" wrapText="1"/>
    </xf>
    <xf numFmtId="164" fontId="0" fillId="26" borderId="0" xfId="47" applyNumberFormat="1" applyFont="1" applyFill="1" applyAlignment="1">
      <alignment horizontal="center"/>
    </xf>
    <xf numFmtId="2" fontId="48" fillId="26" borderId="0" xfId="47" applyNumberFormat="1" applyFont="1" applyFill="1" applyAlignment="1">
      <alignment horizontal="center" vertical="center"/>
    </xf>
    <xf numFmtId="164" fontId="0" fillId="26" borderId="0" xfId="47" applyFont="1" applyFill="1"/>
    <xf numFmtId="4" fontId="0" fillId="26" borderId="0" xfId="0" applyNumberFormat="1" applyFont="1" applyFill="1"/>
    <xf numFmtId="0" fontId="54" fillId="29" borderId="0" xfId="107" applyNumberFormat="1" applyFont="1" applyFill="1" applyAlignment="1">
      <alignment horizontal="right"/>
    </xf>
    <xf numFmtId="1" fontId="48" fillId="26" borderId="0" xfId="107" applyNumberFormat="1" applyFont="1">
      <alignment horizontal="left"/>
    </xf>
    <xf numFmtId="0" fontId="54" fillId="29" borderId="0" xfId="107" applyNumberFormat="1" applyFont="1" applyFill="1" applyAlignment="1">
      <alignment horizontal="center" wrapText="1"/>
    </xf>
    <xf numFmtId="0" fontId="40" fillId="31" borderId="0" xfId="107" applyFont="1" applyFill="1" applyAlignment="1">
      <alignment horizontal="center"/>
    </xf>
    <xf numFmtId="165" fontId="49" fillId="26" borderId="0" xfId="47" applyNumberFormat="1" applyFont="1" applyFill="1" applyAlignment="1">
      <alignment horizontal="center"/>
    </xf>
    <xf numFmtId="10" fontId="49" fillId="26" borderId="0" xfId="94" applyNumberFormat="1" applyFont="1" applyFill="1" applyAlignment="1">
      <alignment horizontal="right"/>
    </xf>
    <xf numFmtId="0" fontId="54" fillId="29" borderId="51" xfId="47" applyNumberFormat="1" applyFont="1" applyFill="1" applyBorder="1" applyAlignment="1">
      <alignment horizontal="right" vertical="center"/>
    </xf>
    <xf numFmtId="0" fontId="54" fillId="29" borderId="19" xfId="47" applyNumberFormat="1" applyFont="1" applyFill="1" applyBorder="1" applyAlignment="1">
      <alignment horizontal="right" vertical="center"/>
    </xf>
    <xf numFmtId="10" fontId="54" fillId="29" borderId="52" xfId="94" applyNumberFormat="1" applyFont="1" applyFill="1" applyBorder="1" applyAlignment="1">
      <alignment horizontal="right" vertical="center"/>
    </xf>
    <xf numFmtId="10" fontId="54" fillId="31" borderId="53" xfId="94" applyNumberFormat="1" applyFont="1" applyFill="1" applyBorder="1" applyAlignment="1">
      <alignment horizontal="right" vertical="center"/>
    </xf>
    <xf numFmtId="165" fontId="57" fillId="30" borderId="54" xfId="47" applyNumberFormat="1" applyFont="1" applyFill="1" applyBorder="1" applyAlignment="1">
      <alignment horizontal="center" vertical="center"/>
    </xf>
    <xf numFmtId="165" fontId="57" fillId="30" borderId="11" xfId="47" applyNumberFormat="1" applyFont="1" applyFill="1" applyBorder="1" applyAlignment="1">
      <alignment horizontal="center" vertical="center"/>
    </xf>
    <xf numFmtId="0" fontId="48" fillId="26" borderId="25" xfId="47" applyNumberFormat="1" applyFont="1" applyFill="1" applyBorder="1" applyAlignment="1">
      <alignment horizontal="left" vertical="center" indent="1"/>
    </xf>
    <xf numFmtId="0" fontId="48" fillId="0" borderId="25" xfId="107" applyFont="1" applyFill="1" applyBorder="1" applyAlignment="1">
      <alignment horizontal="left" vertical="center" indent="1"/>
    </xf>
    <xf numFmtId="0" fontId="54" fillId="29" borderId="24" xfId="47" applyNumberFormat="1" applyFont="1" applyFill="1" applyBorder="1" applyAlignment="1">
      <alignment horizontal="right"/>
    </xf>
    <xf numFmtId="0" fontId="54" fillId="29" borderId="12" xfId="47" applyNumberFormat="1" applyFont="1" applyFill="1" applyBorder="1" applyAlignment="1">
      <alignment horizontal="right"/>
    </xf>
    <xf numFmtId="10" fontId="54" fillId="29" borderId="38" xfId="94" applyNumberFormat="1" applyFont="1" applyFill="1" applyBorder="1" applyAlignment="1">
      <alignment horizontal="right"/>
    </xf>
    <xf numFmtId="10" fontId="54" fillId="31" borderId="39" xfId="94" applyNumberFormat="1" applyFont="1" applyFill="1" applyBorder="1" applyAlignment="1">
      <alignment horizontal="right"/>
    </xf>
    <xf numFmtId="165" fontId="61" fillId="30" borderId="43" xfId="47" applyNumberFormat="1" applyFont="1" applyFill="1" applyBorder="1" applyAlignment="1">
      <alignment horizontal="center"/>
    </xf>
    <xf numFmtId="165" fontId="61" fillId="30" borderId="44" xfId="47" applyNumberFormat="1" applyFont="1" applyFill="1" applyBorder="1" applyAlignment="1">
      <alignment horizontal="center"/>
    </xf>
    <xf numFmtId="0" fontId="62" fillId="26" borderId="25" xfId="47" applyNumberFormat="1" applyFont="1" applyFill="1" applyBorder="1" applyAlignment="1">
      <alignment horizontal="left" indent="1"/>
    </xf>
    <xf numFmtId="165" fontId="62" fillId="26" borderId="25" xfId="47" applyNumberFormat="1" applyFont="1" applyFill="1" applyBorder="1" applyAlignment="1">
      <alignment horizontal="center"/>
    </xf>
    <xf numFmtId="165" fontId="62" fillId="26" borderId="25" xfId="47" applyNumberFormat="1" applyFont="1" applyFill="1" applyBorder="1" applyAlignment="1">
      <alignment horizontal="left"/>
    </xf>
    <xf numFmtId="165" fontId="61" fillId="30" borderId="43" xfId="47" applyNumberFormat="1" applyFont="1" applyFill="1" applyBorder="1" applyAlignment="1">
      <alignment horizontal="left"/>
    </xf>
    <xf numFmtId="165" fontId="61" fillId="30" borderId="44" xfId="47" applyNumberFormat="1" applyFont="1" applyFill="1" applyBorder="1" applyAlignment="1">
      <alignment horizontal="left"/>
    </xf>
    <xf numFmtId="165" fontId="62" fillId="26" borderId="40" xfId="47" applyNumberFormat="1" applyFont="1" applyFill="1" applyBorder="1" applyAlignment="1">
      <alignment horizontal="left"/>
    </xf>
    <xf numFmtId="165" fontId="62" fillId="26" borderId="32" xfId="47" applyNumberFormat="1" applyFont="1" applyFill="1" applyBorder="1" applyAlignment="1">
      <alignment horizontal="left"/>
    </xf>
    <xf numFmtId="0" fontId="61" fillId="26" borderId="0" xfId="0" applyFont="1" applyFill="1" applyAlignment="1">
      <alignment horizontal="right"/>
    </xf>
    <xf numFmtId="0" fontId="39" fillId="26" borderId="42" xfId="107" applyFont="1" applyBorder="1" applyAlignment="1">
      <alignment horizontal="center"/>
    </xf>
    <xf numFmtId="3" fontId="37" fillId="26" borderId="33" xfId="107" applyNumberFormat="1" applyBorder="1" applyAlignment="1">
      <alignment horizontal="center"/>
    </xf>
    <xf numFmtId="0" fontId="37" fillId="26" borderId="33" xfId="107" applyBorder="1" applyAlignment="1">
      <alignment horizontal="center"/>
    </xf>
    <xf numFmtId="0" fontId="67" fillId="26" borderId="0" xfId="107" applyFont="1">
      <alignment horizontal="left"/>
    </xf>
    <xf numFmtId="165" fontId="48" fillId="26" borderId="0" xfId="47" applyNumberFormat="1" applyFont="1" applyFill="1"/>
    <xf numFmtId="3" fontId="57" fillId="35" borderId="27" xfId="0" applyNumberFormat="1" applyFont="1" applyFill="1" applyBorder="1" applyAlignment="1">
      <alignment horizontal="right" vertical="center"/>
    </xf>
    <xf numFmtId="165" fontId="62" fillId="26" borderId="25" xfId="47" applyNumberFormat="1" applyFont="1" applyFill="1" applyBorder="1" applyAlignment="1">
      <alignment horizontal="center" vertical="center"/>
    </xf>
    <xf numFmtId="165" fontId="57" fillId="30" borderId="26" xfId="47" applyNumberFormat="1" applyFont="1" applyFill="1" applyBorder="1" applyAlignment="1">
      <alignment horizontal="center" vertical="center"/>
    </xf>
    <xf numFmtId="2" fontId="62" fillId="26" borderId="0" xfId="0" applyNumberFormat="1" applyFont="1" applyFill="1" applyAlignment="1">
      <alignment horizontal="center"/>
    </xf>
    <xf numFmtId="10" fontId="62" fillId="26" borderId="0" xfId="94" applyNumberFormat="1" applyFont="1" applyFill="1" applyAlignment="1">
      <alignment horizontal="center"/>
    </xf>
    <xf numFmtId="3" fontId="62" fillId="26" borderId="0" xfId="0" applyNumberFormat="1" applyFont="1" applyFill="1" applyAlignment="1">
      <alignment horizontal="center"/>
    </xf>
    <xf numFmtId="0" fontId="48" fillId="26" borderId="25" xfId="0" applyFont="1" applyFill="1" applyBorder="1" applyAlignment="1">
      <alignment horizontal="center" vertical="center"/>
    </xf>
    <xf numFmtId="0" fontId="48" fillId="26" borderId="37" xfId="0" applyFont="1" applyFill="1" applyBorder="1" applyAlignment="1">
      <alignment horizontal="center" vertical="center"/>
    </xf>
    <xf numFmtId="0" fontId="57" fillId="35" borderId="26" xfId="0" applyFont="1" applyFill="1" applyBorder="1" applyAlignment="1">
      <alignment vertical="center"/>
    </xf>
    <xf numFmtId="0" fontId="70" fillId="26" borderId="0" xfId="107" applyFont="1">
      <alignment horizontal="left"/>
    </xf>
    <xf numFmtId="165" fontId="57" fillId="30" borderId="11" xfId="47" applyNumberFormat="1" applyFont="1" applyFill="1" applyBorder="1" applyAlignment="1">
      <alignment horizontal="left"/>
    </xf>
    <xf numFmtId="165" fontId="57" fillId="30" borderId="11" xfId="47" applyNumberFormat="1" applyFont="1" applyFill="1" applyBorder="1" applyAlignment="1">
      <alignment horizontal="right"/>
    </xf>
    <xf numFmtId="165" fontId="48" fillId="26" borderId="25" xfId="47" applyNumberFormat="1" applyFont="1" applyFill="1" applyBorder="1" applyAlignment="1">
      <alignment horizontal="left" indent="1"/>
    </xf>
    <xf numFmtId="165" fontId="48" fillId="26" borderId="25" xfId="47" applyNumberFormat="1" applyFont="1" applyFill="1" applyBorder="1" applyAlignment="1">
      <alignment horizontal="right"/>
    </xf>
    <xf numFmtId="0" fontId="54" fillId="29" borderId="0" xfId="0" applyFont="1" applyFill="1" applyAlignment="1">
      <alignment horizontal="center" wrapText="1"/>
    </xf>
    <xf numFmtId="3" fontId="54" fillId="29" borderId="0" xfId="0" applyNumberFormat="1" applyFont="1" applyFill="1" applyAlignment="1">
      <alignment horizontal="center" wrapText="1"/>
    </xf>
    <xf numFmtId="0" fontId="57" fillId="30" borderId="0" xfId="0" applyFont="1" applyFill="1" applyAlignment="1">
      <alignment horizontal="center" wrapText="1"/>
    </xf>
    <xf numFmtId="3" fontId="57" fillId="30" borderId="0" xfId="0" applyNumberFormat="1" applyFont="1" applyFill="1" applyAlignment="1">
      <alignment horizontal="center" wrapText="1"/>
    </xf>
    <xf numFmtId="10" fontId="57" fillId="30" borderId="0" xfId="94" applyNumberFormat="1" applyFont="1" applyFill="1" applyAlignment="1">
      <alignment horizontal="center" wrapText="1"/>
    </xf>
    <xf numFmtId="0" fontId="48" fillId="26" borderId="0" xfId="0" applyFont="1" applyFill="1" applyAlignment="1">
      <alignment horizontal="center" wrapText="1"/>
    </xf>
    <xf numFmtId="3" fontId="48" fillId="26" borderId="0" xfId="0" applyNumberFormat="1" applyFont="1" applyFill="1" applyAlignment="1">
      <alignment horizontal="center" wrapText="1"/>
    </xf>
    <xf numFmtId="3" fontId="57" fillId="26" borderId="11" xfId="0" applyNumberFormat="1" applyFont="1" applyFill="1" applyBorder="1" applyAlignment="1">
      <alignment horizontal="center" wrapText="1"/>
    </xf>
    <xf numFmtId="0" fontId="57" fillId="26" borderId="11" xfId="0" applyFont="1" applyFill="1" applyBorder="1" applyAlignment="1">
      <alignment horizontal="center" wrapText="1"/>
    </xf>
    <xf numFmtId="10" fontId="57" fillId="26" borderId="11" xfId="94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4" fillId="36" borderId="29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165" fontId="57" fillId="35" borderId="29" xfId="0" applyNumberFormat="1" applyFont="1" applyFill="1" applyBorder="1" applyAlignment="1">
      <alignment horizontal="center" vertical="center" wrapText="1"/>
    </xf>
    <xf numFmtId="0" fontId="54" fillId="29" borderId="29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1" fillId="26" borderId="0" xfId="0" applyFont="1" applyFill="1"/>
    <xf numFmtId="9" fontId="48" fillId="26" borderId="0" xfId="94" applyFont="1" applyFill="1" applyAlignment="1">
      <alignment horizontal="left"/>
    </xf>
    <xf numFmtId="10" fontId="54" fillId="29" borderId="14" xfId="94" applyNumberFormat="1" applyFont="1" applyFill="1" applyBorder="1" applyAlignment="1">
      <alignment horizontal="center"/>
    </xf>
    <xf numFmtId="165" fontId="61" fillId="35" borderId="29" xfId="0" applyNumberFormat="1" applyFont="1" applyFill="1" applyBorder="1" applyAlignment="1">
      <alignment horizontal="center" vertical="center" wrapText="1"/>
    </xf>
    <xf numFmtId="0" fontId="73" fillId="26" borderId="0" xfId="0" applyFont="1" applyFill="1"/>
    <xf numFmtId="10" fontId="48" fillId="26" borderId="0" xfId="94" applyNumberFormat="1" applyFont="1" applyFill="1" applyAlignment="1">
      <alignment horizontal="center" wrapText="1"/>
    </xf>
    <xf numFmtId="166" fontId="48" fillId="26" borderId="0" xfId="0" applyNumberFormat="1" applyFont="1" applyFill="1" applyAlignment="1">
      <alignment horizontal="center"/>
    </xf>
    <xf numFmtId="166" fontId="57" fillId="33" borderId="11" xfId="107" applyNumberFormat="1" applyFont="1" applyFill="1" applyBorder="1" applyAlignment="1">
      <alignment horizontal="center"/>
    </xf>
    <xf numFmtId="164" fontId="67" fillId="26" borderId="0" xfId="107" applyNumberFormat="1" applyFont="1">
      <alignment horizontal="left"/>
    </xf>
    <xf numFmtId="172" fontId="48" fillId="26" borderId="13" xfId="94" applyNumberFormat="1" applyFont="1" applyFill="1" applyBorder="1" applyAlignment="1">
      <alignment horizontal="right" vertical="center"/>
    </xf>
    <xf numFmtId="165" fontId="48" fillId="26" borderId="29" xfId="0" applyNumberFormat="1" applyFont="1" applyFill="1" applyBorder="1" applyAlignment="1">
      <alignment horizontal="center" vertical="center" wrapText="1"/>
    </xf>
    <xf numFmtId="0" fontId="62" fillId="26" borderId="19" xfId="0" applyFont="1" applyFill="1" applyBorder="1" applyAlignment="1">
      <alignment horizontal="right"/>
    </xf>
    <xf numFmtId="0" fontId="62" fillId="26" borderId="31" xfId="0" applyFont="1" applyFill="1" applyBorder="1" applyAlignment="1">
      <alignment horizontal="right"/>
    </xf>
    <xf numFmtId="172" fontId="57" fillId="30" borderId="55" xfId="94" applyNumberFormat="1" applyFont="1" applyFill="1" applyBorder="1" applyAlignment="1">
      <alignment horizontal="right" vertical="center"/>
    </xf>
    <xf numFmtId="172" fontId="62" fillId="26" borderId="46" xfId="94" applyNumberFormat="1" applyFont="1" applyFill="1" applyBorder="1" applyAlignment="1">
      <alignment horizontal="right"/>
    </xf>
    <xf numFmtId="172" fontId="62" fillId="26" borderId="41" xfId="94" applyNumberFormat="1" applyFont="1" applyFill="1" applyBorder="1" applyAlignment="1">
      <alignment horizontal="right"/>
    </xf>
    <xf numFmtId="172" fontId="62" fillId="26" borderId="13" xfId="94" applyNumberFormat="1" applyFont="1" applyFill="1" applyBorder="1" applyAlignment="1">
      <alignment horizontal="right"/>
    </xf>
    <xf numFmtId="172" fontId="48" fillId="26" borderId="46" xfId="94" applyNumberFormat="1" applyFont="1" applyFill="1" applyBorder="1" applyAlignment="1">
      <alignment horizontal="right" vertical="center"/>
    </xf>
    <xf numFmtId="172" fontId="61" fillId="30" borderId="50" xfId="94" applyNumberFormat="1" applyFont="1" applyFill="1" applyBorder="1" applyAlignment="1">
      <alignment horizontal="right"/>
    </xf>
    <xf numFmtId="0" fontId="61" fillId="26" borderId="0" xfId="0" applyFont="1" applyFill="1" applyAlignment="1">
      <alignment horizontal="center"/>
    </xf>
    <xf numFmtId="165" fontId="57" fillId="35" borderId="29" xfId="48" applyNumberFormat="1" applyFont="1" applyFill="1" applyBorder="1" applyAlignment="1">
      <alignment horizontal="center" vertical="center" wrapText="1"/>
    </xf>
    <xf numFmtId="0" fontId="59" fillId="26" borderId="0" xfId="0" applyFont="1" applyFill="1"/>
    <xf numFmtId="3" fontId="54" fillId="26" borderId="0" xfId="0" applyNumberFormat="1" applyFont="1" applyFill="1" applyBorder="1" applyAlignment="1">
      <alignment horizontal="left" vertical="center"/>
    </xf>
    <xf numFmtId="172" fontId="57" fillId="30" borderId="11" xfId="0" applyNumberFormat="1" applyFont="1" applyFill="1" applyBorder="1"/>
    <xf numFmtId="172" fontId="48" fillId="26" borderId="0" xfId="94" applyNumberFormat="1" applyFont="1" applyFill="1" applyAlignment="1">
      <alignment vertical="center"/>
    </xf>
    <xf numFmtId="172" fontId="54" fillId="31" borderId="49" xfId="94" applyNumberFormat="1" applyFont="1" applyFill="1" applyBorder="1" applyAlignment="1">
      <alignment horizontal="center" vertical="center"/>
    </xf>
    <xf numFmtId="172" fontId="57" fillId="30" borderId="58" xfId="94" applyNumberFormat="1" applyFont="1" applyFill="1" applyBorder="1" applyAlignment="1">
      <alignment horizontal="right" vertical="center"/>
    </xf>
    <xf numFmtId="172" fontId="54" fillId="29" borderId="57" xfId="94" applyNumberFormat="1" applyFont="1" applyFill="1" applyBorder="1" applyAlignment="1">
      <alignment horizontal="center" vertical="center"/>
    </xf>
    <xf numFmtId="172" fontId="48" fillId="26" borderId="0" xfId="94" applyNumberFormat="1" applyFont="1" applyFill="1"/>
    <xf numFmtId="165" fontId="61" fillId="35" borderId="29" xfId="48" applyNumberFormat="1" applyFont="1" applyFill="1" applyBorder="1" applyAlignment="1">
      <alignment horizontal="center" vertical="center" wrapText="1"/>
    </xf>
    <xf numFmtId="165" fontId="57" fillId="35" borderId="18" xfId="48" applyNumberFormat="1" applyFont="1" applyFill="1" applyBorder="1" applyAlignment="1">
      <alignment horizontal="center" vertical="center" wrapText="1"/>
    </xf>
    <xf numFmtId="165" fontId="48" fillId="26" borderId="0" xfId="47" applyNumberFormat="1" applyFont="1" applyFill="1" applyAlignment="1">
      <alignment vertical="center"/>
    </xf>
    <xf numFmtId="0" fontId="54" fillId="29" borderId="29" xfId="160" applyNumberFormat="1" applyFont="1" applyFill="1" applyBorder="1" applyAlignment="1">
      <alignment horizontal="center"/>
    </xf>
    <xf numFmtId="165" fontId="61" fillId="30" borderId="29" xfId="160" applyNumberFormat="1" applyFont="1" applyFill="1" applyBorder="1" applyAlignment="1">
      <alignment horizontal="right"/>
    </xf>
    <xf numFmtId="165" fontId="62" fillId="26" borderId="29" xfId="160" applyNumberFormat="1" applyFont="1" applyFill="1" applyBorder="1" applyAlignment="1">
      <alignment horizontal="right"/>
    </xf>
    <xf numFmtId="181" fontId="62" fillId="26" borderId="0" xfId="160" applyNumberFormat="1" applyFont="1" applyFill="1" applyAlignment="1">
      <alignment horizontal="right"/>
    </xf>
    <xf numFmtId="165" fontId="61" fillId="30" borderId="29" xfId="160" applyNumberFormat="1" applyFont="1" applyFill="1" applyBorder="1" applyAlignment="1">
      <alignment horizontal="center"/>
    </xf>
    <xf numFmtId="165" fontId="62" fillId="26" borderId="29" xfId="160" applyNumberFormat="1" applyFont="1" applyFill="1" applyBorder="1" applyAlignment="1">
      <alignment horizontal="center"/>
    </xf>
    <xf numFmtId="165" fontId="62" fillId="26" borderId="0" xfId="160" applyNumberFormat="1" applyFont="1" applyFill="1" applyAlignment="1">
      <alignment horizontal="right"/>
    </xf>
    <xf numFmtId="175" fontId="62" fillId="26" borderId="0" xfId="160" applyNumberFormat="1" applyFont="1" applyFill="1" applyAlignment="1">
      <alignment horizontal="right"/>
    </xf>
    <xf numFmtId="3" fontId="62" fillId="26" borderId="0" xfId="160" applyNumberFormat="1" applyFont="1" applyFill="1" applyAlignment="1">
      <alignment horizontal="right"/>
    </xf>
    <xf numFmtId="0" fontId="57" fillId="33" borderId="31" xfId="0" applyFont="1" applyFill="1" applyBorder="1" applyAlignment="1">
      <alignment horizontal="left"/>
    </xf>
    <xf numFmtId="10" fontId="57" fillId="33" borderId="31" xfId="0" applyNumberFormat="1" applyFont="1" applyFill="1" applyBorder="1" applyAlignment="1">
      <alignment horizontal="center"/>
    </xf>
    <xf numFmtId="180" fontId="68" fillId="0" borderId="0" xfId="161" applyNumberFormat="1" applyAlignment="1">
      <alignment horizontal="center"/>
    </xf>
    <xf numFmtId="3" fontId="48" fillId="26" borderId="31" xfId="107" applyNumberFormat="1" applyFont="1" applyBorder="1" applyAlignment="1">
      <alignment horizontal="left" vertical="top"/>
    </xf>
    <xf numFmtId="10" fontId="68" fillId="0" borderId="0" xfId="94" applyNumberFormat="1" applyFont="1" applyAlignment="1">
      <alignment horizontal="center" vertical="center"/>
    </xf>
    <xf numFmtId="10" fontId="68" fillId="0" borderId="0" xfId="94" applyNumberFormat="1" applyFont="1" applyAlignment="1">
      <alignment horizontal="center"/>
    </xf>
    <xf numFmtId="1" fontId="48" fillId="26" borderId="0" xfId="0" applyNumberFormat="1" applyFont="1" applyFill="1" applyAlignment="1">
      <alignment horizontal="center" vertical="center"/>
    </xf>
    <xf numFmtId="0" fontId="64" fillId="26" borderId="31" xfId="107" applyFont="1" applyBorder="1" applyAlignment="1">
      <alignment horizontal="left" vertical="top"/>
    </xf>
    <xf numFmtId="9" fontId="37" fillId="26" borderId="31" xfId="94" applyFont="1" applyFill="1" applyBorder="1" applyAlignment="1">
      <alignment horizontal="left"/>
    </xf>
    <xf numFmtId="0" fontId="87" fillId="26" borderId="31" xfId="0" applyFont="1" applyFill="1" applyBorder="1"/>
    <xf numFmtId="0" fontId="48" fillId="0" borderId="0" xfId="107" applyFont="1" applyFill="1" applyAlignment="1"/>
    <xf numFmtId="3" fontId="48" fillId="0" borderId="0" xfId="107" applyNumberFormat="1" applyFont="1" applyFill="1" applyAlignment="1">
      <alignment horizontal="right"/>
    </xf>
    <xf numFmtId="0" fontId="54" fillId="29" borderId="0" xfId="0" applyFont="1" applyFill="1" applyAlignment="1">
      <alignment horizontal="left" vertical="center" wrapText="1"/>
    </xf>
    <xf numFmtId="0" fontId="61" fillId="35" borderId="0" xfId="0" applyFont="1" applyFill="1" applyAlignment="1">
      <alignment horizontal="left" vertical="center" wrapText="1"/>
    </xf>
    <xf numFmtId="0" fontId="57" fillId="35" borderId="19" xfId="0" applyFont="1" applyFill="1" applyBorder="1" applyAlignment="1">
      <alignment horizontal="left" vertical="center" wrapText="1"/>
    </xf>
    <xf numFmtId="3" fontId="57" fillId="33" borderId="11" xfId="107" applyNumberFormat="1" applyFont="1" applyFill="1" applyBorder="1" applyAlignment="1">
      <alignment horizontal="center" vertical="center"/>
    </xf>
    <xf numFmtId="10" fontId="54" fillId="29" borderId="19" xfId="94" applyNumberFormat="1" applyFont="1" applyFill="1" applyBorder="1" applyAlignment="1">
      <alignment horizontal="right" vertical="center"/>
    </xf>
    <xf numFmtId="165" fontId="57" fillId="30" borderId="54" xfId="47" applyNumberFormat="1" applyFont="1" applyFill="1" applyBorder="1" applyAlignment="1">
      <alignment horizontal="left" vertical="center"/>
    </xf>
    <xf numFmtId="172" fontId="57" fillId="30" borderId="11" xfId="94" applyNumberFormat="1" applyFont="1" applyFill="1" applyBorder="1" applyAlignment="1">
      <alignment horizontal="right" vertical="center"/>
    </xf>
    <xf numFmtId="9" fontId="62" fillId="26" borderId="13" xfId="94" applyFont="1" applyFill="1" applyBorder="1" applyAlignment="1">
      <alignment horizontal="right"/>
    </xf>
    <xf numFmtId="179" fontId="62" fillId="26" borderId="29" xfId="0" applyNumberFormat="1" applyFont="1" applyFill="1" applyBorder="1"/>
    <xf numFmtId="0" fontId="54" fillId="29" borderId="14" xfId="0" applyFont="1" applyFill="1" applyBorder="1" applyAlignment="1">
      <alignment horizontal="center" vertical="center" wrapText="1"/>
    </xf>
    <xf numFmtId="0" fontId="57" fillId="35" borderId="0" xfId="0" applyFont="1" applyFill="1" applyAlignment="1">
      <alignment horizontal="left" vertical="center" wrapText="1"/>
    </xf>
    <xf numFmtId="0" fontId="0" fillId="0" borderId="31" xfId="0" applyBorder="1"/>
    <xf numFmtId="166" fontId="68" fillId="26" borderId="0" xfId="161" applyNumberFormat="1" applyFill="1" applyAlignment="1">
      <alignment horizontal="center"/>
    </xf>
    <xf numFmtId="0" fontId="0" fillId="0" borderId="0" xfId="0"/>
    <xf numFmtId="182" fontId="88" fillId="0" borderId="0" xfId="47" applyNumberFormat="1" applyFont="1" applyAlignment="1">
      <alignment horizontal="right"/>
    </xf>
    <xf numFmtId="182" fontId="88" fillId="0" borderId="0" xfId="52" applyNumberFormat="1" applyFont="1" applyAlignment="1">
      <alignment horizontal="right"/>
    </xf>
    <xf numFmtId="4" fontId="57" fillId="26" borderId="31" xfId="0" applyNumberFormat="1" applyFont="1" applyFill="1" applyBorder="1" applyAlignment="1">
      <alignment horizontal="center"/>
    </xf>
    <xf numFmtId="171" fontId="0" fillId="26" borderId="0" xfId="47" applyNumberFormat="1" applyFont="1" applyFill="1" applyAlignment="1">
      <alignment horizontal="center"/>
    </xf>
    <xf numFmtId="0" fontId="57" fillId="26" borderId="31" xfId="0" applyFont="1" applyFill="1" applyBorder="1" applyAlignment="1">
      <alignment horizontal="left"/>
    </xf>
    <xf numFmtId="0" fontId="48" fillId="26" borderId="31" xfId="0" applyFont="1" applyFill="1" applyBorder="1" applyAlignment="1">
      <alignment horizontal="left"/>
    </xf>
    <xf numFmtId="2" fontId="0" fillId="26" borderId="0" xfId="0" applyNumberFormat="1" applyFont="1" applyFill="1"/>
    <xf numFmtId="2" fontId="48" fillId="26" borderId="31" xfId="47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/>
    <xf numFmtId="0" fontId="90" fillId="30" borderId="11" xfId="0" applyFont="1" applyFill="1" applyBorder="1" applyAlignment="1">
      <alignment horizontal="left"/>
    </xf>
    <xf numFmtId="3" fontId="57" fillId="30" borderId="0" xfId="0" applyNumberFormat="1" applyFont="1" applyFill="1"/>
    <xf numFmtId="0" fontId="48" fillId="33" borderId="11" xfId="0" applyFont="1" applyFill="1" applyBorder="1"/>
    <xf numFmtId="172" fontId="57" fillId="26" borderId="11" xfId="0" applyNumberFormat="1" applyFont="1" applyFill="1" applyBorder="1"/>
    <xf numFmtId="172" fontId="54" fillId="29" borderId="47" xfId="94" applyNumberFormat="1" applyFont="1" applyFill="1" applyBorder="1" applyAlignment="1">
      <alignment horizontal="center" vertical="center"/>
    </xf>
    <xf numFmtId="172" fontId="62" fillId="26" borderId="13" xfId="94" applyNumberFormat="1" applyFont="1" applyFill="1" applyBorder="1" applyAlignment="1">
      <alignment horizontal="right" vertical="center"/>
    </xf>
    <xf numFmtId="0" fontId="61" fillId="35" borderId="27" xfId="0" applyFont="1" applyFill="1" applyBorder="1" applyAlignment="1">
      <alignment vertical="center" wrapText="1"/>
    </xf>
    <xf numFmtId="172" fontId="57" fillId="35" borderId="27" xfId="94" applyNumberFormat="1" applyFont="1" applyFill="1" applyBorder="1" applyAlignment="1">
      <alignment horizontal="right" vertical="center"/>
    </xf>
    <xf numFmtId="172" fontId="48" fillId="26" borderId="11" xfId="94" applyNumberFormat="1" applyFont="1" applyFill="1" applyBorder="1"/>
    <xf numFmtId="165" fontId="0" fillId="26" borderId="0" xfId="0" applyNumberFormat="1" applyFill="1" applyAlignment="1">
      <alignment horizontal="right"/>
    </xf>
    <xf numFmtId="2" fontId="57" fillId="33" borderId="31" xfId="0" applyNumberFormat="1" applyFont="1" applyFill="1" applyBorder="1" applyAlignment="1">
      <alignment horizontal="center"/>
    </xf>
    <xf numFmtId="1" fontId="48" fillId="26" borderId="0" xfId="0" applyNumberFormat="1" applyFont="1" applyFill="1" applyAlignment="1">
      <alignment horizontal="center"/>
    </xf>
    <xf numFmtId="172" fontId="38" fillId="26" borderId="11" xfId="0" applyNumberFormat="1" applyFont="1" applyFill="1" applyBorder="1" applyAlignment="1">
      <alignment horizontal="center"/>
    </xf>
    <xf numFmtId="0" fontId="48" fillId="0" borderId="0" xfId="107" applyFont="1" applyFill="1" applyAlignment="1">
      <alignment horizontal="center"/>
    </xf>
    <xf numFmtId="171" fontId="57" fillId="35" borderId="19" xfId="48" applyNumberFormat="1" applyFont="1" applyFill="1" applyBorder="1" applyAlignment="1">
      <alignment horizontal="center" vertical="center" wrapText="1"/>
    </xf>
    <xf numFmtId="165" fontId="57" fillId="26" borderId="11" xfId="47" applyNumberFormat="1" applyFont="1" applyFill="1" applyBorder="1"/>
    <xf numFmtId="165" fontId="48" fillId="26" borderId="11" xfId="47" applyNumberFormat="1" applyFont="1" applyFill="1" applyBorder="1" applyAlignment="1">
      <alignment horizontal="center" vertical="center"/>
    </xf>
    <xf numFmtId="0" fontId="0" fillId="0" borderId="20" xfId="0" applyBorder="1"/>
    <xf numFmtId="172" fontId="61" fillId="35" borderId="14" xfId="94" applyNumberFormat="1" applyFont="1" applyFill="1" applyBorder="1" applyAlignment="1">
      <alignment horizontal="center" vertical="center" wrapText="1"/>
    </xf>
    <xf numFmtId="172" fontId="57" fillId="35" borderId="14" xfId="94" applyNumberFormat="1" applyFont="1" applyFill="1" applyBorder="1" applyAlignment="1">
      <alignment horizontal="center" vertical="center" wrapText="1"/>
    </xf>
    <xf numFmtId="172" fontId="57" fillId="35" borderId="19" xfId="94" applyNumberFormat="1" applyFont="1" applyFill="1" applyBorder="1" applyAlignment="1">
      <alignment horizontal="center" vertical="center" wrapText="1"/>
    </xf>
    <xf numFmtId="172" fontId="48" fillId="26" borderId="14" xfId="94" applyNumberFormat="1" applyFont="1" applyFill="1" applyBorder="1" applyAlignment="1">
      <alignment horizontal="center" vertical="center" wrapText="1"/>
    </xf>
    <xf numFmtId="0" fontId="48" fillId="26" borderId="0" xfId="107" applyFont="1" applyAlignment="1">
      <alignment horizontal="left" vertical="center" indent="1"/>
    </xf>
    <xf numFmtId="172" fontId="57" fillId="30" borderId="28" xfId="94" applyNumberFormat="1" applyFont="1" applyFill="1" applyBorder="1" applyAlignment="1">
      <alignment horizontal="right" vertical="center"/>
    </xf>
    <xf numFmtId="172" fontId="54" fillId="31" borderId="47" xfId="94" applyNumberFormat="1" applyFont="1" applyFill="1" applyBorder="1" applyAlignment="1">
      <alignment horizontal="center" vertical="center"/>
    </xf>
    <xf numFmtId="172" fontId="57" fillId="30" borderId="31" xfId="94" applyNumberFormat="1" applyFont="1" applyFill="1" applyBorder="1" applyAlignment="1">
      <alignment horizontal="right" vertical="center"/>
    </xf>
    <xf numFmtId="165" fontId="57" fillId="30" borderId="31" xfId="47" applyNumberFormat="1" applyFont="1" applyFill="1" applyBorder="1" applyAlignment="1">
      <alignment horizontal="right"/>
    </xf>
    <xf numFmtId="165" fontId="57" fillId="30" borderId="31" xfId="47" applyNumberFormat="1" applyFont="1" applyFill="1" applyBorder="1" applyAlignment="1">
      <alignment horizontal="left"/>
    </xf>
    <xf numFmtId="10" fontId="54" fillId="31" borderId="50" xfId="94" applyNumberFormat="1" applyFont="1" applyFill="1" applyBorder="1" applyAlignment="1">
      <alignment horizontal="center"/>
    </xf>
    <xf numFmtId="10" fontId="54" fillId="29" borderId="50" xfId="94" applyNumberFormat="1" applyFont="1" applyFill="1" applyBorder="1" applyAlignment="1">
      <alignment horizontal="center"/>
    </xf>
    <xf numFmtId="0" fontId="54" fillId="29" borderId="44" xfId="47" applyNumberFormat="1" applyFont="1" applyFill="1" applyBorder="1" applyAlignment="1">
      <alignment horizontal="center"/>
    </xf>
    <xf numFmtId="0" fontId="54" fillId="29" borderId="43" xfId="47" applyNumberFormat="1" applyFont="1" applyFill="1" applyBorder="1" applyAlignment="1">
      <alignment horizontal="center"/>
    </xf>
    <xf numFmtId="172" fontId="48" fillId="26" borderId="11" xfId="94" applyNumberFormat="1" applyFont="1" applyFill="1" applyBorder="1" applyAlignment="1">
      <alignment horizontal="right"/>
    </xf>
    <xf numFmtId="0" fontId="54" fillId="29" borderId="0" xfId="0" applyFont="1" applyFill="1" applyAlignment="1">
      <alignment horizontal="center" vertical="center" wrapText="1"/>
    </xf>
    <xf numFmtId="1" fontId="57" fillId="33" borderId="31" xfId="0" applyNumberFormat="1" applyFont="1" applyFill="1" applyBorder="1" applyAlignment="1">
      <alignment horizontal="center"/>
    </xf>
    <xf numFmtId="165" fontId="62" fillId="0" borderId="0" xfId="160" applyNumberFormat="1" applyFont="1" applyAlignment="1">
      <alignment horizontal="right"/>
    </xf>
    <xf numFmtId="3" fontId="62" fillId="26" borderId="31" xfId="107" applyNumberFormat="1" applyFont="1" applyBorder="1" applyAlignment="1">
      <alignment horizontal="center"/>
    </xf>
    <xf numFmtId="3" fontId="62" fillId="26" borderId="31" xfId="107" applyNumberFormat="1" applyFont="1" applyBorder="1" applyAlignment="1">
      <alignment horizontal="right"/>
    </xf>
    <xf numFmtId="0" fontId="62" fillId="26" borderId="31" xfId="107" applyFont="1" applyBorder="1" applyAlignment="1">
      <alignment horizontal="right"/>
    </xf>
    <xf numFmtId="0" fontId="62" fillId="26" borderId="31" xfId="107" applyFont="1" applyBorder="1" applyAlignment="1">
      <alignment horizontal="center"/>
    </xf>
    <xf numFmtId="0" fontId="62" fillId="26" borderId="31" xfId="107" applyFont="1" applyBorder="1">
      <alignment horizontal="left"/>
    </xf>
    <xf numFmtId="3" fontId="62" fillId="26" borderId="19" xfId="107" applyNumberFormat="1" applyFont="1" applyBorder="1" applyAlignment="1">
      <alignment horizontal="center"/>
    </xf>
    <xf numFmtId="3" fontId="62" fillId="26" borderId="19" xfId="107" applyNumberFormat="1" applyFont="1" applyBorder="1" applyAlignment="1">
      <alignment horizontal="right"/>
    </xf>
    <xf numFmtId="165" fontId="62" fillId="0" borderId="0" xfId="160" applyNumberFormat="1" applyFont="1" applyAlignment="1">
      <alignment horizontal="center"/>
    </xf>
    <xf numFmtId="0" fontId="62" fillId="26" borderId="0" xfId="107" applyFont="1" applyAlignment="1">
      <alignment horizontal="left" indent="1"/>
    </xf>
    <xf numFmtId="172" fontId="62" fillId="26" borderId="15" xfId="94" applyNumberFormat="1" applyFont="1" applyFill="1" applyBorder="1" applyAlignment="1">
      <alignment horizontal="center"/>
    </xf>
    <xf numFmtId="172" fontId="62" fillId="26" borderId="31" xfId="94" applyNumberFormat="1" applyFont="1" applyFill="1" applyBorder="1" applyAlignment="1">
      <alignment horizontal="center"/>
    </xf>
    <xf numFmtId="171" fontId="62" fillId="0" borderId="31" xfId="160" applyNumberFormat="1" applyFont="1" applyBorder="1" applyAlignment="1">
      <alignment horizontal="center"/>
    </xf>
    <xf numFmtId="165" fontId="62" fillId="0" borderId="30" xfId="160" applyNumberFormat="1" applyFont="1" applyBorder="1" applyAlignment="1">
      <alignment horizontal="center"/>
    </xf>
    <xf numFmtId="172" fontId="62" fillId="26" borderId="14" xfId="94" applyNumberFormat="1" applyFont="1" applyFill="1" applyBorder="1" applyAlignment="1">
      <alignment horizontal="center"/>
    </xf>
    <xf numFmtId="172" fontId="62" fillId="26" borderId="0" xfId="94" applyNumberFormat="1" applyFont="1" applyFill="1" applyAlignment="1">
      <alignment horizontal="center"/>
    </xf>
    <xf numFmtId="165" fontId="62" fillId="26" borderId="0" xfId="160" applyNumberFormat="1" applyFont="1" applyFill="1" applyAlignment="1">
      <alignment horizontal="center"/>
    </xf>
    <xf numFmtId="0" fontId="62" fillId="26" borderId="0" xfId="160" applyNumberFormat="1" applyFont="1" applyFill="1" applyAlignment="1">
      <alignment horizontal="left" indent="1"/>
    </xf>
    <xf numFmtId="172" fontId="61" fillId="30" borderId="14" xfId="94" applyNumberFormat="1" applyFont="1" applyFill="1" applyBorder="1" applyAlignment="1">
      <alignment horizontal="center"/>
    </xf>
    <xf numFmtId="172" fontId="61" fillId="30" borderId="0" xfId="94" applyNumberFormat="1" applyFont="1" applyFill="1" applyAlignment="1">
      <alignment horizontal="center"/>
    </xf>
    <xf numFmtId="165" fontId="61" fillId="30" borderId="0" xfId="160" applyNumberFormat="1" applyFont="1" applyFill="1" applyAlignment="1">
      <alignment horizontal="center"/>
    </xf>
    <xf numFmtId="10" fontId="61" fillId="30" borderId="0" xfId="94" applyNumberFormat="1" applyFont="1" applyFill="1" applyAlignment="1">
      <alignment horizontal="center"/>
    </xf>
    <xf numFmtId="0" fontId="61" fillId="30" borderId="0" xfId="160" applyNumberFormat="1" applyFont="1" applyFill="1"/>
    <xf numFmtId="165" fontId="62" fillId="26" borderId="0" xfId="160" applyNumberFormat="1" applyFont="1" applyFill="1" applyAlignment="1">
      <alignment horizontal="right" vertical="center" indent="1"/>
    </xf>
    <xf numFmtId="172" fontId="62" fillId="0" borderId="14" xfId="94" applyNumberFormat="1" applyFont="1" applyBorder="1" applyAlignment="1">
      <alignment horizontal="center"/>
    </xf>
    <xf numFmtId="165" fontId="62" fillId="0" borderId="29" xfId="160" applyNumberFormat="1" applyFont="1" applyBorder="1" applyAlignment="1">
      <alignment horizontal="right"/>
    </xf>
    <xf numFmtId="10" fontId="62" fillId="0" borderId="0" xfId="94" applyNumberFormat="1" applyFont="1" applyAlignment="1">
      <alignment horizontal="right"/>
    </xf>
    <xf numFmtId="0" fontId="62" fillId="0" borderId="0" xfId="107" applyFont="1" applyFill="1" applyAlignment="1">
      <alignment horizontal="left" indent="1"/>
    </xf>
    <xf numFmtId="0" fontId="62" fillId="0" borderId="0" xfId="160" applyNumberFormat="1" applyFont="1" applyAlignment="1">
      <alignment horizontal="left" indent="1"/>
    </xf>
    <xf numFmtId="9" fontId="61" fillId="30" borderId="14" xfId="94" applyFont="1" applyFill="1" applyBorder="1" applyAlignment="1">
      <alignment horizontal="center"/>
    </xf>
    <xf numFmtId="165" fontId="61" fillId="30" borderId="0" xfId="160" applyNumberFormat="1" applyFont="1" applyFill="1" applyAlignment="1">
      <alignment horizontal="right"/>
    </xf>
    <xf numFmtId="10" fontId="61" fillId="30" borderId="0" xfId="94" applyNumberFormat="1" applyFont="1" applyFill="1" applyAlignment="1">
      <alignment horizontal="right"/>
    </xf>
    <xf numFmtId="10" fontId="54" fillId="29" borderId="0" xfId="94" applyNumberFormat="1" applyFont="1" applyFill="1" applyAlignment="1">
      <alignment horizontal="center"/>
    </xf>
    <xf numFmtId="0" fontId="54" fillId="29" borderId="0" xfId="160" applyNumberFormat="1" applyFont="1" applyFill="1" applyAlignment="1">
      <alignment horizontal="center"/>
    </xf>
    <xf numFmtId="0" fontId="54" fillId="29" borderId="0" xfId="107" applyFont="1" applyFill="1">
      <alignment horizontal="left"/>
    </xf>
    <xf numFmtId="3" fontId="61" fillId="0" borderId="0" xfId="107" applyNumberFormat="1" applyFont="1" applyFill="1" applyAlignment="1">
      <alignment horizontal="center" vertical="center"/>
    </xf>
    <xf numFmtId="0" fontId="59" fillId="26" borderId="0" xfId="107" applyFont="1">
      <alignment horizontal="left"/>
    </xf>
    <xf numFmtId="3" fontId="62" fillId="26" borderId="0" xfId="107" applyNumberFormat="1" applyFont="1" applyAlignment="1">
      <alignment horizontal="center"/>
    </xf>
    <xf numFmtId="3" fontId="62" fillId="26" borderId="0" xfId="107" applyNumberFormat="1" applyFont="1" applyAlignment="1">
      <alignment horizontal="right"/>
    </xf>
    <xf numFmtId="0" fontId="62" fillId="26" borderId="0" xfId="107" applyFont="1" applyAlignment="1">
      <alignment horizontal="right"/>
    </xf>
    <xf numFmtId="0" fontId="62" fillId="26" borderId="0" xfId="107" applyFont="1" applyAlignment="1">
      <alignment horizontal="center"/>
    </xf>
    <xf numFmtId="0" fontId="62" fillId="26" borderId="0" xfId="107" applyFont="1">
      <alignment horizontal="left"/>
    </xf>
    <xf numFmtId="172" fontId="57" fillId="35" borderId="0" xfId="94" applyNumberFormat="1" applyFont="1" applyFill="1" applyAlignment="1">
      <alignment horizontal="center" vertical="center" wrapText="1"/>
    </xf>
    <xf numFmtId="165" fontId="57" fillId="35" borderId="0" xfId="0" applyNumberFormat="1" applyFont="1" applyFill="1" applyAlignment="1">
      <alignment horizontal="center" vertical="center" wrapText="1"/>
    </xf>
    <xf numFmtId="10" fontId="57" fillId="35" borderId="0" xfId="94" applyNumberFormat="1" applyFont="1" applyFill="1" applyAlignment="1">
      <alignment horizontal="center" vertical="center" wrapText="1"/>
    </xf>
    <xf numFmtId="0" fontId="57" fillId="35" borderId="0" xfId="0" applyFont="1" applyFill="1" applyAlignment="1">
      <alignment horizontal="left"/>
    </xf>
    <xf numFmtId="172" fontId="48" fillId="0" borderId="14" xfId="94" applyNumberFormat="1" applyFont="1" applyBorder="1" applyAlignment="1">
      <alignment horizontal="center" vertical="center" wrapText="1"/>
    </xf>
    <xf numFmtId="172" fontId="48" fillId="0" borderId="0" xfId="94" applyNumberFormat="1" applyFont="1" applyAlignment="1">
      <alignment horizontal="center" vertical="center" wrapText="1"/>
    </xf>
    <xf numFmtId="165" fontId="48" fillId="0" borderId="0" xfId="0" applyNumberFormat="1" applyFont="1" applyAlignment="1">
      <alignment horizontal="center" vertical="center" wrapText="1"/>
    </xf>
    <xf numFmtId="165" fontId="48" fillId="0" borderId="29" xfId="0" applyNumberFormat="1" applyFont="1" applyBorder="1" applyAlignment="1">
      <alignment horizontal="right" vertical="center" wrapText="1"/>
    </xf>
    <xf numFmtId="10" fontId="48" fillId="0" borderId="0" xfId="94" applyNumberFormat="1" applyFont="1" applyAlignment="1">
      <alignment horizontal="center" vertical="center" wrapText="1"/>
    </xf>
    <xf numFmtId="0" fontId="48" fillId="0" borderId="0" xfId="0" applyFont="1"/>
    <xf numFmtId="165" fontId="48" fillId="0" borderId="29" xfId="0" applyNumberFormat="1" applyFont="1" applyBorder="1" applyAlignment="1">
      <alignment horizontal="center" vertical="center" wrapText="1"/>
    </xf>
    <xf numFmtId="172" fontId="62" fillId="0" borderId="14" xfId="94" applyNumberFormat="1" applyFont="1" applyBorder="1" applyAlignment="1">
      <alignment horizontal="center" vertical="center" wrapText="1"/>
    </xf>
    <xf numFmtId="172" fontId="62" fillId="0" borderId="0" xfId="94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165" fontId="62" fillId="0" borderId="0" xfId="0" applyNumberFormat="1" applyFont="1" applyAlignment="1">
      <alignment horizontal="center" vertical="center" wrapText="1"/>
    </xf>
    <xf numFmtId="165" fontId="62" fillId="0" borderId="29" xfId="0" applyNumberFormat="1" applyFont="1" applyBorder="1" applyAlignment="1">
      <alignment horizontal="center" vertical="center" wrapText="1"/>
    </xf>
    <xf numFmtId="10" fontId="62" fillId="0" borderId="0" xfId="94" applyNumberFormat="1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172" fontId="61" fillId="35" borderId="0" xfId="94" applyNumberFormat="1" applyFont="1" applyFill="1" applyAlignment="1">
      <alignment horizontal="center" vertical="center" wrapText="1"/>
    </xf>
    <xf numFmtId="165" fontId="61" fillId="35" borderId="0" xfId="0" applyNumberFormat="1" applyFont="1" applyFill="1" applyAlignment="1">
      <alignment horizontal="center" vertical="center" wrapText="1"/>
    </xf>
    <xf numFmtId="10" fontId="61" fillId="35" borderId="0" xfId="94" applyNumberFormat="1" applyFont="1" applyFill="1" applyAlignment="1">
      <alignment horizontal="center" vertical="center" wrapText="1"/>
    </xf>
    <xf numFmtId="0" fontId="61" fillId="35" borderId="0" xfId="0" applyFont="1" applyFill="1" applyAlignment="1">
      <alignment horizontal="left"/>
    </xf>
    <xf numFmtId="0" fontId="62" fillId="0" borderId="0" xfId="0" applyFont="1"/>
    <xf numFmtId="165" fontId="62" fillId="0" borderId="0" xfId="0" applyNumberFormat="1" applyFont="1" applyAlignment="1">
      <alignment horizontal="right" vertical="center" wrapText="1"/>
    </xf>
    <xf numFmtId="165" fontId="62" fillId="0" borderId="29" xfId="0" applyNumberFormat="1" applyFont="1" applyBorder="1" applyAlignment="1">
      <alignment horizontal="right" vertical="center" wrapText="1"/>
    </xf>
    <xf numFmtId="179" fontId="48" fillId="0" borderId="29" xfId="0" applyNumberFormat="1" applyFont="1" applyBorder="1"/>
    <xf numFmtId="165" fontId="48" fillId="0" borderId="29" xfId="0" applyNumberFormat="1" applyFont="1" applyBorder="1" applyAlignment="1">
      <alignment vertical="center" wrapText="1"/>
    </xf>
    <xf numFmtId="165" fontId="48" fillId="26" borderId="0" xfId="0" applyNumberFormat="1" applyFont="1" applyFill="1" applyAlignment="1">
      <alignment horizontal="center" vertical="center" wrapText="1"/>
    </xf>
    <xf numFmtId="10" fontId="48" fillId="26" borderId="0" xfId="94" applyNumberFormat="1" applyFont="1" applyFill="1" applyAlignment="1">
      <alignment horizontal="center" vertical="center" wrapText="1"/>
    </xf>
    <xf numFmtId="165" fontId="48" fillId="0" borderId="0" xfId="94" applyNumberFormat="1" applyFont="1" applyAlignment="1">
      <alignment horizontal="center" vertical="center" wrapText="1"/>
    </xf>
    <xf numFmtId="0" fontId="54" fillId="36" borderId="0" xfId="0" applyFont="1" applyFill="1" applyAlignment="1">
      <alignment horizontal="center" vertical="center" wrapText="1"/>
    </xf>
    <xf numFmtId="0" fontId="54" fillId="36" borderId="0" xfId="0" applyFont="1" applyFill="1" applyAlignment="1">
      <alignment horizontal="left"/>
    </xf>
    <xf numFmtId="0" fontId="61" fillId="0" borderId="0" xfId="0" applyFont="1" applyAlignment="1">
      <alignment horizontal="center"/>
    </xf>
    <xf numFmtId="3" fontId="62" fillId="26" borderId="31" xfId="107" applyNumberFormat="1" applyFont="1" applyBorder="1" applyAlignment="1">
      <alignment horizontal="left" vertical="top"/>
    </xf>
    <xf numFmtId="0" fontId="62" fillId="26" borderId="31" xfId="107" applyFont="1" applyBorder="1" applyAlignment="1">
      <alignment horizontal="left" vertical="top"/>
    </xf>
    <xf numFmtId="165" fontId="48" fillId="0" borderId="30" xfId="48" applyNumberFormat="1" applyFont="1" applyBorder="1" applyAlignment="1">
      <alignment horizontal="center" vertical="center" wrapText="1"/>
    </xf>
    <xf numFmtId="10" fontId="57" fillId="0" borderId="0" xfId="94" applyNumberFormat="1" applyFont="1" applyAlignment="1">
      <alignment horizontal="center" vertical="center" wrapText="1"/>
    </xf>
    <xf numFmtId="0" fontId="48" fillId="0" borderId="31" xfId="0" applyFont="1" applyBorder="1" applyAlignment="1">
      <alignment horizontal="left" vertical="center" wrapText="1"/>
    </xf>
    <xf numFmtId="9" fontId="57" fillId="35" borderId="16" xfId="94" applyFont="1" applyFill="1" applyBorder="1" applyAlignment="1">
      <alignment horizontal="center" vertical="center" wrapText="1"/>
    </xf>
    <xf numFmtId="9" fontId="48" fillId="0" borderId="14" xfId="94" applyFont="1" applyBorder="1" applyAlignment="1">
      <alignment horizontal="center" vertical="center" wrapText="1"/>
    </xf>
    <xf numFmtId="165" fontId="48" fillId="0" borderId="0" xfId="48" applyNumberFormat="1" applyFont="1" applyAlignment="1">
      <alignment horizontal="center" vertical="center" wrapText="1"/>
    </xf>
    <xf numFmtId="165" fontId="48" fillId="0" borderId="29" xfId="48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9" fontId="57" fillId="35" borderId="14" xfId="94" applyFont="1" applyFill="1" applyBorder="1" applyAlignment="1">
      <alignment horizontal="center" vertical="center" wrapText="1"/>
    </xf>
    <xf numFmtId="165" fontId="57" fillId="35" borderId="0" xfId="48" applyNumberFormat="1" applyFont="1" applyFill="1" applyAlignment="1">
      <alignment horizontal="center" vertical="center" wrapText="1"/>
    </xf>
    <xf numFmtId="165" fontId="62" fillId="0" borderId="0" xfId="48" applyNumberFormat="1" applyFont="1" applyAlignment="1">
      <alignment horizontal="center" vertical="center" wrapText="1"/>
    </xf>
    <xf numFmtId="165" fontId="62" fillId="0" borderId="29" xfId="48" applyNumberFormat="1" applyFont="1" applyBorder="1" applyAlignment="1">
      <alignment horizontal="center" vertical="center" wrapText="1"/>
    </xf>
    <xf numFmtId="10" fontId="61" fillId="0" borderId="0" xfId="94" applyNumberFormat="1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9" fontId="61" fillId="35" borderId="14" xfId="94" applyFont="1" applyFill="1" applyBorder="1" applyAlignment="1">
      <alignment horizontal="center" vertical="center" wrapText="1"/>
    </xf>
    <xf numFmtId="165" fontId="61" fillId="35" borderId="0" xfId="48" applyNumberFormat="1" applyFont="1" applyFill="1" applyAlignment="1">
      <alignment horizontal="center" vertical="center" wrapText="1"/>
    </xf>
    <xf numFmtId="0" fontId="57" fillId="0" borderId="0" xfId="0" applyFont="1" applyAlignment="1">
      <alignment horizontal="center"/>
    </xf>
    <xf numFmtId="10" fontId="57" fillId="26" borderId="0" xfId="94" applyNumberFormat="1" applyFont="1" applyFill="1" applyAlignment="1">
      <alignment horizontal="center" vertical="center"/>
    </xf>
    <xf numFmtId="0" fontId="57" fillId="26" borderId="0" xfId="107" applyFont="1" applyAlignment="1">
      <alignment horizontal="left" vertical="center"/>
    </xf>
    <xf numFmtId="3" fontId="48" fillId="26" borderId="19" xfId="107" applyNumberFormat="1" applyFont="1" applyBorder="1" applyAlignment="1">
      <alignment horizontal="center" vertical="center"/>
    </xf>
    <xf numFmtId="0" fontId="48" fillId="26" borderId="19" xfId="107" applyFont="1" applyBorder="1" applyAlignment="1">
      <alignment horizontal="left" vertical="center" indent="1"/>
    </xf>
    <xf numFmtId="10" fontId="57" fillId="26" borderId="0" xfId="94" applyNumberFormat="1" applyFont="1" applyFill="1" applyAlignment="1">
      <alignment horizontal="center"/>
    </xf>
    <xf numFmtId="0" fontId="57" fillId="26" borderId="0" xfId="107" applyFont="1" applyAlignment="1"/>
    <xf numFmtId="3" fontId="62" fillId="26" borderId="0" xfId="107" applyNumberFormat="1" applyFont="1" applyAlignment="1">
      <alignment horizontal="center" vertical="center"/>
    </xf>
    <xf numFmtId="172" fontId="48" fillId="26" borderId="0" xfId="94" applyNumberFormat="1" applyFont="1" applyFill="1" applyAlignment="1">
      <alignment horizontal="right" vertical="center"/>
    </xf>
    <xf numFmtId="165" fontId="48" fillId="0" borderId="0" xfId="47" applyNumberFormat="1" applyFont="1" applyAlignment="1">
      <alignment horizontal="center" vertical="center"/>
    </xf>
    <xf numFmtId="165" fontId="48" fillId="0" borderId="25" xfId="47" applyNumberFormat="1" applyFont="1" applyBorder="1" applyAlignment="1">
      <alignment horizontal="center" vertical="center"/>
    </xf>
    <xf numFmtId="165" fontId="48" fillId="26" borderId="0" xfId="47" applyNumberFormat="1" applyFont="1" applyFill="1" applyAlignment="1">
      <alignment horizontal="center" vertical="center"/>
    </xf>
    <xf numFmtId="0" fontId="48" fillId="26" borderId="25" xfId="107" applyFont="1" applyBorder="1" applyAlignment="1">
      <alignment horizontal="left" vertical="center" indent="1"/>
    </xf>
    <xf numFmtId="9" fontId="57" fillId="30" borderId="56" xfId="94" applyFont="1" applyFill="1" applyBorder="1" applyAlignment="1">
      <alignment horizontal="right" vertical="center"/>
    </xf>
    <xf numFmtId="0" fontId="57" fillId="30" borderId="54" xfId="107" applyFont="1" applyFill="1" applyBorder="1" applyAlignment="1">
      <alignment horizontal="left" vertical="center"/>
    </xf>
    <xf numFmtId="9" fontId="48" fillId="26" borderId="46" xfId="94" applyFont="1" applyFill="1" applyBorder="1" applyAlignment="1">
      <alignment horizontal="right" vertical="center"/>
    </xf>
    <xf numFmtId="0" fontId="61" fillId="30" borderId="43" xfId="107" applyFont="1" applyFill="1" applyBorder="1">
      <alignment horizontal="left"/>
    </xf>
    <xf numFmtId="165" fontId="48" fillId="26" borderId="0" xfId="47" applyNumberFormat="1" applyFont="1" applyFill="1" applyAlignment="1">
      <alignment horizontal="left" vertical="center"/>
    </xf>
    <xf numFmtId="0" fontId="54" fillId="29" borderId="51" xfId="107" applyFont="1" applyFill="1" applyBorder="1" applyAlignment="1">
      <alignment horizontal="left" vertical="center"/>
    </xf>
    <xf numFmtId="0" fontId="48" fillId="26" borderId="0" xfId="107" applyFont="1" applyAlignment="1">
      <alignment horizontal="left" vertical="center"/>
    </xf>
    <xf numFmtId="0" fontId="49" fillId="26" borderId="0" xfId="107" applyFont="1">
      <alignment horizontal="left"/>
    </xf>
    <xf numFmtId="0" fontId="62" fillId="26" borderId="40" xfId="107" applyFont="1" applyBorder="1" applyAlignment="1">
      <alignment horizontal="left" indent="1"/>
    </xf>
    <xf numFmtId="165" fontId="62" fillId="26" borderId="0" xfId="47" applyNumberFormat="1" applyFont="1" applyFill="1" applyAlignment="1">
      <alignment horizontal="left"/>
    </xf>
    <xf numFmtId="0" fontId="62" fillId="26" borderId="25" xfId="107" applyFont="1" applyBorder="1" applyAlignment="1">
      <alignment horizontal="left" indent="1"/>
    </xf>
    <xf numFmtId="165" fontId="62" fillId="26" borderId="0" xfId="47" applyNumberFormat="1" applyFont="1" applyFill="1" applyAlignment="1">
      <alignment horizontal="right"/>
    </xf>
    <xf numFmtId="9" fontId="61" fillId="30" borderId="45" xfId="94" applyFont="1" applyFill="1" applyBorder="1" applyAlignment="1">
      <alignment horizontal="right"/>
    </xf>
    <xf numFmtId="0" fontId="54" fillId="29" borderId="24" xfId="107" applyFont="1" applyFill="1" applyBorder="1">
      <alignment horizontal="left"/>
    </xf>
    <xf numFmtId="0" fontId="64" fillId="26" borderId="0" xfId="107" applyFont="1" applyAlignment="1">
      <alignment horizontal="left" vertical="top"/>
    </xf>
    <xf numFmtId="3" fontId="48" fillId="26" borderId="0" xfId="107" applyNumberFormat="1" applyFont="1" applyAlignment="1">
      <alignment horizontal="left" vertical="top"/>
    </xf>
    <xf numFmtId="165" fontId="62" fillId="0" borderId="0" xfId="47" applyNumberFormat="1" applyFont="1" applyFill="1" applyAlignment="1">
      <alignment horizontal="left"/>
    </xf>
    <xf numFmtId="172" fontId="62" fillId="0" borderId="13" xfId="94" applyNumberFormat="1" applyFont="1" applyFill="1" applyBorder="1" applyAlignment="1">
      <alignment horizontal="right"/>
    </xf>
    <xf numFmtId="172" fontId="62" fillId="0" borderId="46" xfId="94" applyNumberFormat="1" applyFont="1" applyFill="1" applyBorder="1" applyAlignment="1">
      <alignment horizontal="right"/>
    </xf>
    <xf numFmtId="0" fontId="53" fillId="26" borderId="0" xfId="0" applyFont="1" applyFill="1" applyAlignment="1">
      <alignment horizontal="left" wrapText="1"/>
    </xf>
    <xf numFmtId="3" fontId="48" fillId="26" borderId="0" xfId="107" applyNumberFormat="1" applyFont="1" applyBorder="1" applyAlignment="1">
      <alignment horizontal="center" vertical="center"/>
    </xf>
    <xf numFmtId="165" fontId="62" fillId="26" borderId="25" xfId="47" applyNumberFormat="1" applyFont="1" applyFill="1" applyBorder="1" applyAlignment="1">
      <alignment horizontal="right"/>
    </xf>
    <xf numFmtId="2" fontId="48" fillId="26" borderId="0" xfId="107" applyNumberFormat="1" applyFont="1" applyFill="1" applyBorder="1" applyAlignment="1">
      <alignment horizontal="left" indent="1"/>
    </xf>
    <xf numFmtId="3" fontId="48" fillId="26" borderId="0" xfId="0" applyNumberFormat="1" applyFont="1" applyFill="1" applyBorder="1"/>
    <xf numFmtId="3" fontId="62" fillId="26" borderId="0" xfId="107" applyNumberFormat="1" applyFont="1" applyFill="1" applyAlignment="1">
      <alignment horizontal="right" vertical="center"/>
    </xf>
    <xf numFmtId="0" fontId="62" fillId="0" borderId="25" xfId="107" applyNumberFormat="1" applyFont="1" applyFill="1" applyBorder="1" applyAlignment="1">
      <alignment horizontal="left" vertical="center"/>
    </xf>
    <xf numFmtId="165" fontId="62" fillId="26" borderId="0" xfId="47" applyNumberFormat="1" applyFont="1" applyFill="1" applyBorder="1" applyAlignment="1">
      <alignment horizontal="center" vertical="center"/>
    </xf>
    <xf numFmtId="0" fontId="62" fillId="0" borderId="25" xfId="47" applyNumberFormat="1" applyFont="1" applyFill="1" applyBorder="1" applyAlignment="1">
      <alignment horizontal="left" vertical="center"/>
    </xf>
    <xf numFmtId="3" fontId="48" fillId="26" borderId="0" xfId="0" applyNumberFormat="1" applyFont="1" applyFill="1" applyBorder="1" applyAlignment="1">
      <alignment horizontal="right" vertical="center"/>
    </xf>
    <xf numFmtId="3" fontId="62" fillId="26" borderId="0" xfId="0" applyNumberFormat="1" applyFont="1" applyFill="1" applyBorder="1" applyAlignment="1">
      <alignment horizontal="right" vertical="center"/>
    </xf>
    <xf numFmtId="0" fontId="0" fillId="26" borderId="0" xfId="0" applyFill="1" applyBorder="1"/>
    <xf numFmtId="0" fontId="54" fillId="29" borderId="43" xfId="107" applyFont="1" applyFill="1" applyBorder="1" applyAlignment="1">
      <alignment horizontal="left"/>
    </xf>
    <xf numFmtId="9" fontId="57" fillId="30" borderId="48" xfId="94" applyNumberFormat="1" applyFont="1" applyFill="1" applyBorder="1" applyAlignment="1">
      <alignment horizontal="right" vertical="center"/>
    </xf>
    <xf numFmtId="165" fontId="48" fillId="26" borderId="0" xfId="47" applyNumberFormat="1" applyFont="1" applyFill="1" applyBorder="1" applyAlignment="1">
      <alignment horizontal="right"/>
    </xf>
    <xf numFmtId="0" fontId="48" fillId="26" borderId="25" xfId="107" applyFont="1" applyFill="1" applyBorder="1" applyAlignment="1">
      <alignment horizontal="left" indent="1"/>
    </xf>
    <xf numFmtId="9" fontId="57" fillId="30" borderId="55" xfId="94" applyNumberFormat="1" applyFont="1" applyFill="1" applyBorder="1" applyAlignment="1">
      <alignment horizontal="right" vertical="center"/>
    </xf>
    <xf numFmtId="9" fontId="57" fillId="30" borderId="68" xfId="94" applyNumberFormat="1" applyFont="1" applyFill="1" applyBorder="1" applyAlignment="1">
      <alignment horizontal="right" vertical="center"/>
    </xf>
    <xf numFmtId="165" fontId="0" fillId="26" borderId="0" xfId="0" applyNumberFormat="1" applyFill="1"/>
    <xf numFmtId="0" fontId="48" fillId="26" borderId="0" xfId="0" applyFont="1" applyFill="1" applyBorder="1"/>
    <xf numFmtId="178" fontId="62" fillId="26" borderId="0" xfId="0" applyNumberFormat="1" applyFont="1" applyFill="1" applyBorder="1" applyAlignment="1">
      <alignment horizontal="center" vertical="top" wrapText="1"/>
    </xf>
    <xf numFmtId="0" fontId="61" fillId="26" borderId="0" xfId="0" applyFont="1" applyFill="1" applyBorder="1" applyAlignment="1">
      <alignment horizontal="center" vertical="top" wrapText="1"/>
    </xf>
    <xf numFmtId="0" fontId="54" fillId="29" borderId="0" xfId="0" applyFont="1" applyFill="1" applyBorder="1" applyAlignment="1">
      <alignment horizontal="center" vertical="top" wrapText="1"/>
    </xf>
    <xf numFmtId="165" fontId="48" fillId="26" borderId="0" xfId="47" applyNumberFormat="1" applyFont="1" applyFill="1" applyBorder="1"/>
    <xf numFmtId="10" fontId="48" fillId="26" borderId="0" xfId="94" applyNumberFormat="1" applyFont="1" applyFill="1" applyBorder="1"/>
    <xf numFmtId="183" fontId="0" fillId="0" borderId="0" xfId="0" applyNumberFormat="1"/>
    <xf numFmtId="172" fontId="48" fillId="26" borderId="0" xfId="94" applyNumberFormat="1" applyFont="1" applyFill="1" applyBorder="1" applyAlignment="1">
      <alignment horizontal="right"/>
    </xf>
    <xf numFmtId="165" fontId="48" fillId="26" borderId="0" xfId="0" applyNumberFormat="1" applyFont="1" applyFill="1" applyBorder="1"/>
    <xf numFmtId="3" fontId="48" fillId="26" borderId="0" xfId="0" applyNumberFormat="1" applyFont="1" applyFill="1" applyBorder="1" applyAlignment="1">
      <alignment vertical="center" wrapText="1"/>
    </xf>
    <xf numFmtId="0" fontId="48" fillId="26" borderId="0" xfId="0" applyFont="1" applyFill="1" applyBorder="1" applyAlignment="1">
      <alignment horizontal="left" vertical="center"/>
    </xf>
    <xf numFmtId="0" fontId="48" fillId="26" borderId="0" xfId="0" applyFont="1" applyFill="1" applyBorder="1" applyAlignment="1">
      <alignment horizontal="left" vertical="center" indent="1"/>
    </xf>
    <xf numFmtId="172" fontId="48" fillId="26" borderId="0" xfId="94" applyNumberFormat="1" applyFont="1" applyFill="1" applyBorder="1"/>
    <xf numFmtId="165" fontId="48" fillId="26" borderId="0" xfId="47" applyNumberFormat="1" applyFont="1" applyFill="1" applyBorder="1" applyAlignment="1">
      <alignment vertical="center" wrapText="1"/>
    </xf>
    <xf numFmtId="0" fontId="48" fillId="26" borderId="0" xfId="0" applyFont="1" applyFill="1" applyBorder="1" applyAlignment="1">
      <alignment horizontal="left"/>
    </xf>
    <xf numFmtId="0" fontId="54" fillId="29" borderId="0" xfId="0" applyFont="1" applyFill="1" applyBorder="1" applyAlignment="1">
      <alignment horizontal="right" vertical="center"/>
    </xf>
    <xf numFmtId="0" fontId="54" fillId="29" borderId="0" xfId="0" applyFont="1" applyFill="1" applyBorder="1" applyAlignment="1">
      <alignment horizontal="left" vertical="center"/>
    </xf>
    <xf numFmtId="0" fontId="54" fillId="29" borderId="0" xfId="0" applyFont="1" applyFill="1" applyBorder="1" applyAlignment="1">
      <alignment horizontal="center" vertical="center" wrapText="1"/>
    </xf>
    <xf numFmtId="0" fontId="48" fillId="26" borderId="0" xfId="0" applyFont="1" applyFill="1" applyBorder="1" applyAlignment="1">
      <alignment vertical="center"/>
    </xf>
    <xf numFmtId="0" fontId="65" fillId="26" borderId="0" xfId="0" applyFont="1" applyFill="1" applyBorder="1"/>
    <xf numFmtId="0" fontId="61" fillId="26" borderId="0" xfId="0" applyFont="1" applyFill="1" applyBorder="1" applyAlignment="1">
      <alignment vertical="center"/>
    </xf>
    <xf numFmtId="0" fontId="61" fillId="26" borderId="0" xfId="0" applyFont="1" applyFill="1" applyBorder="1" applyAlignment="1">
      <alignment vertical="center" wrapText="1"/>
    </xf>
    <xf numFmtId="3" fontId="37" fillId="26" borderId="0" xfId="107" applyNumberFormat="1" applyFont="1">
      <alignment horizontal="left"/>
    </xf>
    <xf numFmtId="3" fontId="0" fillId="0" borderId="0" xfId="0" applyNumberFormat="1"/>
    <xf numFmtId="10" fontId="62" fillId="0" borderId="14" xfId="94" applyNumberFormat="1" applyFont="1" applyBorder="1" applyAlignment="1">
      <alignment horizontal="center"/>
    </xf>
    <xf numFmtId="10" fontId="62" fillId="26" borderId="14" xfId="94" applyNumberFormat="1" applyFont="1" applyFill="1" applyBorder="1" applyAlignment="1">
      <alignment horizontal="center"/>
    </xf>
    <xf numFmtId="176" fontId="62" fillId="26" borderId="14" xfId="94" applyNumberFormat="1" applyFont="1" applyFill="1" applyBorder="1" applyAlignment="1">
      <alignment horizontal="center"/>
    </xf>
    <xf numFmtId="184" fontId="62" fillId="0" borderId="14" xfId="94" applyNumberFormat="1" applyFont="1" applyBorder="1" applyAlignment="1">
      <alignment horizontal="center"/>
    </xf>
    <xf numFmtId="184" fontId="62" fillId="26" borderId="14" xfId="94" applyNumberFormat="1" applyFont="1" applyFill="1" applyBorder="1" applyAlignment="1">
      <alignment horizontal="center"/>
    </xf>
    <xf numFmtId="176" fontId="62" fillId="26" borderId="15" xfId="94" applyNumberFormat="1" applyFont="1" applyFill="1" applyBorder="1" applyAlignment="1">
      <alignment horizontal="center"/>
    </xf>
    <xf numFmtId="9" fontId="48" fillId="0" borderId="14" xfId="94" applyNumberFormat="1" applyFont="1" applyBorder="1" applyAlignment="1">
      <alignment horizontal="center" vertical="center" wrapText="1"/>
    </xf>
    <xf numFmtId="9" fontId="62" fillId="0" borderId="14" xfId="94" applyNumberFormat="1" applyFont="1" applyBorder="1" applyAlignment="1">
      <alignment horizontal="center" vertical="center" wrapText="1"/>
    </xf>
    <xf numFmtId="0" fontId="62" fillId="0" borderId="14" xfId="0" applyFont="1" applyBorder="1"/>
    <xf numFmtId="165" fontId="62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/>
    <xf numFmtId="165" fontId="48" fillId="0" borderId="0" xfId="0" applyNumberFormat="1" applyFont="1" applyBorder="1" applyAlignment="1">
      <alignment horizontal="center" vertical="center" wrapText="1"/>
    </xf>
    <xf numFmtId="10" fontId="48" fillId="0" borderId="0" xfId="94" applyNumberFormat="1" applyFont="1" applyBorder="1" applyAlignment="1">
      <alignment horizontal="center" vertical="center" wrapText="1"/>
    </xf>
    <xf numFmtId="172" fontId="48" fillId="0" borderId="0" xfId="94" applyNumberFormat="1" applyFont="1" applyBorder="1" applyAlignment="1">
      <alignment horizontal="center" vertical="center" wrapText="1"/>
    </xf>
    <xf numFmtId="165" fontId="0" fillId="26" borderId="0" xfId="47" applyNumberFormat="1" applyFont="1" applyFill="1"/>
    <xf numFmtId="3" fontId="48" fillId="26" borderId="32" xfId="107" applyNumberFormat="1" applyFont="1" applyBorder="1" applyAlignment="1">
      <alignment horizontal="center" vertical="center"/>
    </xf>
    <xf numFmtId="0" fontId="57" fillId="26" borderId="32" xfId="107" applyFont="1" applyBorder="1" applyAlignment="1">
      <alignment horizontal="left" vertical="center"/>
    </xf>
    <xf numFmtId="172" fontId="57" fillId="26" borderId="27" xfId="94" applyNumberFormat="1" applyFont="1" applyFill="1" applyBorder="1" applyAlignment="1">
      <alignment horizontal="center" vertical="center"/>
    </xf>
    <xf numFmtId="0" fontId="57" fillId="26" borderId="0" xfId="107" applyFont="1">
      <alignment horizontal="left"/>
    </xf>
    <xf numFmtId="0" fontId="57" fillId="26" borderId="27" xfId="107" applyFont="1" applyBorder="1" applyAlignment="1"/>
    <xf numFmtId="171" fontId="57" fillId="35" borderId="18" xfId="48" applyNumberFormat="1" applyFont="1" applyFill="1" applyBorder="1" applyAlignment="1">
      <alignment horizontal="center" vertical="center" wrapText="1"/>
    </xf>
    <xf numFmtId="171" fontId="48" fillId="0" borderId="30" xfId="48" applyNumberFormat="1" applyFont="1" applyBorder="1" applyAlignment="1">
      <alignment horizontal="center" vertical="center" wrapText="1"/>
    </xf>
    <xf numFmtId="0" fontId="48" fillId="26" borderId="0" xfId="107" applyNumberFormat="1" applyFont="1" applyFill="1" applyAlignment="1">
      <alignment horizontal="left" vertical="center" indent="1"/>
    </xf>
    <xf numFmtId="2" fontId="62" fillId="26" borderId="0" xfId="107" applyNumberFormat="1" applyFont="1" applyFill="1" applyBorder="1" applyAlignment="1">
      <alignment horizontal="left" indent="1"/>
    </xf>
    <xf numFmtId="165" fontId="48" fillId="26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/>
    </xf>
    <xf numFmtId="174" fontId="48" fillId="26" borderId="0" xfId="163" applyNumberFormat="1" applyFont="1" applyFill="1" applyAlignment="1">
      <alignment horizontal="center"/>
    </xf>
    <xf numFmtId="3" fontId="48" fillId="26" borderId="0" xfId="0" applyNumberFormat="1" applyFont="1" applyFill="1" applyBorder="1" applyAlignment="1">
      <alignment horizontal="center"/>
    </xf>
    <xf numFmtId="174" fontId="48" fillId="26" borderId="0" xfId="163" applyNumberFormat="1" applyFont="1" applyFill="1" applyBorder="1" applyAlignment="1">
      <alignment horizontal="center"/>
    </xf>
    <xf numFmtId="4" fontId="48" fillId="26" borderId="0" xfId="0" applyNumberFormat="1" applyFont="1" applyFill="1" applyBorder="1" applyAlignment="1">
      <alignment horizontal="center"/>
    </xf>
    <xf numFmtId="4" fontId="62" fillId="26" borderId="0" xfId="0" applyNumberFormat="1" applyFont="1" applyFill="1" applyBorder="1" applyAlignment="1">
      <alignment horizontal="center"/>
    </xf>
    <xf numFmtId="0" fontId="57" fillId="33" borderId="11" xfId="107" applyFont="1" applyFill="1" applyBorder="1" applyAlignment="1">
      <alignment horizontal="left"/>
    </xf>
    <xf numFmtId="3" fontId="0" fillId="26" borderId="0" xfId="0" applyNumberFormat="1" applyFont="1" applyFill="1" applyAlignment="1">
      <alignment horizontal="center"/>
    </xf>
    <xf numFmtId="0" fontId="0" fillId="26" borderId="0" xfId="0" applyFont="1" applyFill="1" applyAlignment="1">
      <alignment horizontal="left" indent="1"/>
    </xf>
    <xf numFmtId="1" fontId="0" fillId="26" borderId="0" xfId="0" applyNumberFormat="1" applyFont="1" applyFill="1" applyAlignment="1">
      <alignment horizontal="center"/>
    </xf>
    <xf numFmtId="3" fontId="37" fillId="30" borderId="0" xfId="107" applyNumberFormat="1" applyFont="1" applyFill="1" applyBorder="1" applyAlignment="1">
      <alignment horizontal="center"/>
    </xf>
    <xf numFmtId="166" fontId="0" fillId="26" borderId="0" xfId="0" applyNumberFormat="1" applyFont="1" applyFill="1" applyAlignment="1">
      <alignment horizontal="center"/>
    </xf>
    <xf numFmtId="172" fontId="38" fillId="0" borderId="11" xfId="0" applyNumberFormat="1" applyFont="1" applyFill="1" applyBorder="1" applyAlignment="1">
      <alignment horizontal="center"/>
    </xf>
    <xf numFmtId="0" fontId="38" fillId="26" borderId="0" xfId="0" applyFont="1" applyFill="1" applyBorder="1" applyAlignment="1">
      <alignment horizontal="left"/>
    </xf>
    <xf numFmtId="10" fontId="38" fillId="26" borderId="0" xfId="0" applyNumberFormat="1" applyFont="1" applyFill="1" applyBorder="1" applyAlignment="1">
      <alignment horizontal="center"/>
    </xf>
    <xf numFmtId="166" fontId="56" fillId="29" borderId="0" xfId="0" applyNumberFormat="1" applyFont="1" applyFill="1" applyAlignment="1">
      <alignment horizontal="center"/>
    </xf>
    <xf numFmtId="0" fontId="0" fillId="26" borderId="11" xfId="0" applyFont="1" applyFill="1" applyBorder="1" applyAlignment="1">
      <alignment horizontal="center"/>
    </xf>
    <xf numFmtId="165" fontId="48" fillId="0" borderId="0" xfId="47" applyNumberFormat="1" applyFont="1" applyBorder="1" applyAlignment="1">
      <alignment horizontal="center" vertical="center"/>
    </xf>
    <xf numFmtId="164" fontId="48" fillId="26" borderId="0" xfId="47" applyFont="1" applyFill="1" applyAlignment="1">
      <alignment horizontal="center"/>
    </xf>
    <xf numFmtId="164" fontId="48" fillId="26" borderId="0" xfId="47" applyFont="1" applyFill="1" applyAlignment="1">
      <alignment horizontal="center" vertical="center"/>
    </xf>
    <xf numFmtId="164" fontId="57" fillId="30" borderId="11" xfId="47" applyFont="1" applyFill="1" applyBorder="1" applyAlignment="1">
      <alignment horizontal="center"/>
    </xf>
    <xf numFmtId="0" fontId="58" fillId="26" borderId="0" xfId="0" applyFont="1" applyFill="1"/>
    <xf numFmtId="0" fontId="37" fillId="26" borderId="0" xfId="107" applyFont="1" applyFill="1" applyAlignment="1">
      <alignment horizontal="center"/>
    </xf>
    <xf numFmtId="0" fontId="37" fillId="26" borderId="0" xfId="107" applyFont="1" applyFill="1">
      <alignment horizontal="left"/>
    </xf>
    <xf numFmtId="0" fontId="40" fillId="34" borderId="0" xfId="107" applyFont="1" applyFill="1" applyAlignment="1">
      <alignment horizontal="left"/>
    </xf>
    <xf numFmtId="0" fontId="40" fillId="34" borderId="0" xfId="107" applyFont="1" applyFill="1" applyAlignment="1">
      <alignment horizontal="center"/>
    </xf>
    <xf numFmtId="0" fontId="47" fillId="34" borderId="0" xfId="107" applyFont="1" applyFill="1" applyAlignment="1">
      <alignment horizontal="left"/>
    </xf>
    <xf numFmtId="0" fontId="47" fillId="34" borderId="0" xfId="107" applyFont="1" applyFill="1" applyAlignment="1">
      <alignment horizontal="center"/>
    </xf>
    <xf numFmtId="3" fontId="37" fillId="30" borderId="0" xfId="107" applyNumberFormat="1" applyFont="1" applyFill="1" applyAlignment="1">
      <alignment horizontal="left"/>
    </xf>
    <xf numFmtId="175" fontId="37" fillId="30" borderId="0" xfId="163" applyNumberFormat="1" applyFont="1" applyFill="1" applyBorder="1" applyAlignment="1">
      <alignment horizontal="center"/>
    </xf>
    <xf numFmtId="10" fontId="37" fillId="30" borderId="42" xfId="94" applyNumberFormat="1" applyFont="1" applyFill="1" applyBorder="1" applyAlignment="1">
      <alignment horizontal="center"/>
    </xf>
    <xf numFmtId="3" fontId="37" fillId="26" borderId="0" xfId="107" applyNumberFormat="1" applyFont="1" applyAlignment="1">
      <alignment horizontal="left"/>
    </xf>
    <xf numFmtId="3" fontId="37" fillId="26" borderId="0" xfId="107" applyNumberFormat="1" applyFont="1" applyBorder="1" applyAlignment="1">
      <alignment horizontal="center"/>
    </xf>
    <xf numFmtId="175" fontId="37" fillId="26" borderId="0" xfId="163" applyNumberFormat="1" applyFont="1" applyFill="1" applyBorder="1" applyAlignment="1">
      <alignment horizontal="center"/>
    </xf>
    <xf numFmtId="10" fontId="37" fillId="26" borderId="0" xfId="94" applyNumberFormat="1" applyFont="1" applyFill="1" applyBorder="1" applyAlignment="1">
      <alignment horizontal="center"/>
    </xf>
    <xf numFmtId="0" fontId="1" fillId="0" borderId="0" xfId="57" applyFill="1"/>
    <xf numFmtId="3" fontId="37" fillId="26" borderId="0" xfId="107" applyNumberFormat="1" applyFont="1" applyFill="1" applyAlignment="1">
      <alignment horizontal="left"/>
    </xf>
    <xf numFmtId="3" fontId="37" fillId="26" borderId="0" xfId="107" applyNumberFormat="1" applyFont="1" applyFill="1" applyBorder="1" applyAlignment="1">
      <alignment horizontal="center"/>
    </xf>
    <xf numFmtId="10" fontId="37" fillId="0" borderId="0" xfId="94" applyNumberFormat="1" applyFont="1" applyFill="1" applyBorder="1" applyAlignment="1">
      <alignment horizontal="center"/>
    </xf>
    <xf numFmtId="10" fontId="37" fillId="30" borderId="34" xfId="94" applyNumberFormat="1" applyFont="1" applyFill="1" applyBorder="1" applyAlignment="1">
      <alignment horizontal="center"/>
    </xf>
    <xf numFmtId="10" fontId="37" fillId="30" borderId="0" xfId="94" applyNumberFormat="1" applyFont="1" applyFill="1" applyBorder="1" applyAlignment="1">
      <alignment horizontal="center"/>
    </xf>
    <xf numFmtId="175" fontId="37" fillId="26" borderId="0" xfId="163" applyNumberFormat="1" applyFont="1" applyFill="1" applyAlignment="1">
      <alignment horizontal="center"/>
    </xf>
    <xf numFmtId="3" fontId="37" fillId="26" borderId="69" xfId="107" applyNumberFormat="1" applyFont="1" applyFill="1" applyBorder="1" applyAlignment="1">
      <alignment horizontal="center"/>
    </xf>
    <xf numFmtId="3" fontId="37" fillId="26" borderId="0" xfId="107" applyNumberFormat="1" applyFont="1" applyAlignment="1">
      <alignment horizontal="center"/>
    </xf>
    <xf numFmtId="3" fontId="37" fillId="26" borderId="69" xfId="107" applyNumberFormat="1" applyFont="1" applyBorder="1" applyAlignment="1">
      <alignment horizontal="center"/>
    </xf>
    <xf numFmtId="3" fontId="39" fillId="26" borderId="11" xfId="107" applyNumberFormat="1" applyFont="1" applyBorder="1" applyAlignment="1">
      <alignment horizontal="left"/>
    </xf>
    <xf numFmtId="3" fontId="39" fillId="26" borderId="11" xfId="107" applyNumberFormat="1" applyFont="1" applyBorder="1" applyAlignment="1">
      <alignment horizontal="center"/>
    </xf>
    <xf numFmtId="3" fontId="39" fillId="26" borderId="70" xfId="107" applyNumberFormat="1" applyFont="1" applyBorder="1" applyAlignment="1">
      <alignment horizontal="center"/>
    </xf>
    <xf numFmtId="10" fontId="39" fillId="26" borderId="11" xfId="94" applyNumberFormat="1" applyFont="1" applyFill="1" applyBorder="1" applyAlignment="1">
      <alignment horizontal="center"/>
    </xf>
    <xf numFmtId="3" fontId="43" fillId="26" borderId="0" xfId="107" applyNumberFormat="1" applyFont="1" applyBorder="1" applyAlignment="1">
      <alignment horizontal="left"/>
    </xf>
    <xf numFmtId="3" fontId="39" fillId="26" borderId="0" xfId="107" applyNumberFormat="1" applyFont="1" applyBorder="1" applyAlignment="1">
      <alignment horizontal="center"/>
    </xf>
    <xf numFmtId="10" fontId="39" fillId="26" borderId="69" xfId="94" applyNumberFormat="1" applyFont="1" applyFill="1" applyBorder="1" applyAlignment="1">
      <alignment horizontal="center"/>
    </xf>
    <xf numFmtId="10" fontId="39" fillId="26" borderId="71" xfId="94" applyNumberFormat="1" applyFont="1" applyFill="1" applyBorder="1" applyAlignment="1">
      <alignment horizontal="center"/>
    </xf>
    <xf numFmtId="0" fontId="37" fillId="26" borderId="69" xfId="107" applyFont="1" applyBorder="1" applyAlignment="1">
      <alignment horizontal="center"/>
    </xf>
    <xf numFmtId="0" fontId="1" fillId="68" borderId="0" xfId="57" applyFill="1"/>
    <xf numFmtId="0" fontId="68" fillId="0" borderId="0" xfId="114"/>
    <xf numFmtId="0" fontId="68" fillId="0" borderId="0" xfId="114" applyFill="1"/>
    <xf numFmtId="0" fontId="40" fillId="29" borderId="0" xfId="107" applyFont="1" applyFill="1" applyAlignment="1">
      <alignment horizontal="left"/>
    </xf>
    <xf numFmtId="17" fontId="40" fillId="29" borderId="0" xfId="107" applyNumberFormat="1" applyFont="1" applyFill="1" applyAlignment="1">
      <alignment horizontal="center"/>
    </xf>
    <xf numFmtId="0" fontId="43" fillId="26" borderId="0" xfId="107" applyFont="1" applyFill="1" applyAlignment="1">
      <alignment horizontal="left"/>
    </xf>
    <xf numFmtId="0" fontId="40" fillId="26" borderId="0" xfId="107" applyFont="1" applyFill="1" applyAlignment="1">
      <alignment horizontal="center"/>
    </xf>
    <xf numFmtId="0" fontId="39" fillId="26" borderId="0" xfId="107" applyFont="1" applyFill="1" applyAlignment="1">
      <alignment horizontal="left"/>
    </xf>
    <xf numFmtId="3" fontId="91" fillId="26" borderId="17" xfId="107" applyNumberFormat="1" applyFont="1" applyFill="1" applyBorder="1" applyAlignment="1">
      <alignment horizontal="center"/>
    </xf>
    <xf numFmtId="10" fontId="39" fillId="26" borderId="42" xfId="94" applyNumberFormat="1" applyFont="1" applyFill="1" applyBorder="1" applyAlignment="1">
      <alignment horizontal="center"/>
    </xf>
    <xf numFmtId="0" fontId="37" fillId="26" borderId="42" xfId="107" applyFont="1" applyBorder="1" applyAlignment="1">
      <alignment horizontal="center"/>
    </xf>
    <xf numFmtId="0" fontId="37" fillId="26" borderId="38" xfId="107" applyFont="1" applyBorder="1" applyAlignment="1">
      <alignment horizontal="center"/>
    </xf>
    <xf numFmtId="10" fontId="37" fillId="26" borderId="13" xfId="94" applyNumberFormat="1" applyFont="1" applyFill="1" applyBorder="1" applyAlignment="1">
      <alignment horizontal="center"/>
    </xf>
    <xf numFmtId="10" fontId="0" fillId="0" borderId="0" xfId="0" applyNumberFormat="1"/>
    <xf numFmtId="165" fontId="37" fillId="26" borderId="34" xfId="163" applyNumberFormat="1" applyFont="1" applyFill="1" applyBorder="1" applyAlignment="1">
      <alignment horizontal="center"/>
    </xf>
    <xf numFmtId="10" fontId="37" fillId="26" borderId="41" xfId="94" applyNumberFormat="1" applyFont="1" applyFill="1" applyBorder="1" applyAlignment="1">
      <alignment horizontal="center"/>
    </xf>
    <xf numFmtId="3" fontId="39" fillId="26" borderId="0" xfId="107" applyNumberFormat="1" applyFont="1">
      <alignment horizontal="left"/>
    </xf>
    <xf numFmtId="3" fontId="91" fillId="0" borderId="17" xfId="107" applyNumberFormat="1" applyFont="1" applyFill="1" applyBorder="1" applyAlignment="1">
      <alignment horizontal="center"/>
    </xf>
    <xf numFmtId="10" fontId="39" fillId="26" borderId="17" xfId="94" applyNumberFormat="1" applyFont="1" applyFill="1" applyBorder="1" applyAlignment="1">
      <alignment horizontal="center"/>
    </xf>
    <xf numFmtId="9" fontId="39" fillId="26" borderId="11" xfId="94" applyNumberFormat="1" applyFont="1" applyFill="1" applyBorder="1" applyAlignment="1">
      <alignment horizontal="center"/>
    </xf>
    <xf numFmtId="3" fontId="39" fillId="26" borderId="0" xfId="107" applyNumberFormat="1" applyFont="1" applyBorder="1" applyAlignment="1">
      <alignment horizontal="left"/>
    </xf>
    <xf numFmtId="9" fontId="39" fillId="26" borderId="0" xfId="94" applyNumberFormat="1" applyFont="1" applyFill="1" applyBorder="1" applyAlignment="1">
      <alignment horizontal="center"/>
    </xf>
    <xf numFmtId="175" fontId="39" fillId="33" borderId="35" xfId="107" applyNumberFormat="1" applyFont="1" applyFill="1" applyBorder="1" applyAlignment="1">
      <alignment horizontal="center"/>
    </xf>
    <xf numFmtId="10" fontId="39" fillId="33" borderId="47" xfId="94" applyNumberFormat="1" applyFont="1" applyFill="1" applyBorder="1" applyAlignment="1">
      <alignment horizontal="center"/>
    </xf>
    <xf numFmtId="175" fontId="37" fillId="26" borderId="25" xfId="163" applyNumberFormat="1" applyFont="1" applyFill="1" applyBorder="1" applyAlignment="1">
      <alignment horizontal="center"/>
    </xf>
    <xf numFmtId="175" fontId="37" fillId="26" borderId="40" xfId="163" applyNumberFormat="1" applyFont="1" applyFill="1" applyBorder="1" applyAlignment="1">
      <alignment horizontal="center"/>
    </xf>
    <xf numFmtId="0" fontId="0" fillId="0" borderId="0" xfId="0" applyBorder="1"/>
    <xf numFmtId="0" fontId="37" fillId="26" borderId="0" xfId="107" applyFont="1" applyBorder="1">
      <alignment horizontal="left"/>
    </xf>
    <xf numFmtId="0" fontId="64" fillId="0" borderId="0" xfId="0" applyFont="1" applyBorder="1" applyAlignment="1">
      <alignment wrapText="1"/>
    </xf>
    <xf numFmtId="179" fontId="0" fillId="0" borderId="29" xfId="0" applyNumberFormat="1" applyBorder="1"/>
    <xf numFmtId="172" fontId="57" fillId="35" borderId="16" xfId="94" applyNumberFormat="1" applyFont="1" applyFill="1" applyBorder="1" applyAlignment="1">
      <alignment horizontal="center" vertical="center" wrapText="1"/>
    </xf>
    <xf numFmtId="0" fontId="55" fillId="26" borderId="0" xfId="0" applyFont="1" applyFill="1"/>
    <xf numFmtId="0" fontId="48" fillId="26" borderId="0" xfId="0" applyFont="1" applyFill="1" applyAlignment="1">
      <alignment horizontal="center" vertical="center" wrapText="1"/>
    </xf>
    <xf numFmtId="165" fontId="55" fillId="26" borderId="0" xfId="47" applyNumberFormat="1" applyFont="1" applyFill="1"/>
    <xf numFmtId="0" fontId="0" fillId="0" borderId="0" xfId="0" applyAlignment="1">
      <alignment horizontal="left"/>
    </xf>
    <xf numFmtId="165" fontId="0" fillId="0" borderId="0" xfId="47" applyNumberFormat="1" applyFont="1"/>
    <xf numFmtId="165" fontId="92" fillId="0" borderId="0" xfId="47" applyNumberFormat="1" applyFont="1"/>
    <xf numFmtId="165" fontId="92" fillId="26" borderId="0" xfId="47" applyNumberFormat="1" applyFont="1" applyFill="1"/>
    <xf numFmtId="9" fontId="69" fillId="26" borderId="0" xfId="94" applyFont="1" applyFill="1"/>
    <xf numFmtId="165" fontId="69" fillId="26" borderId="0" xfId="94" applyNumberFormat="1" applyFont="1" applyFill="1"/>
    <xf numFmtId="3" fontId="48" fillId="26" borderId="0" xfId="107" applyNumberFormat="1" applyFont="1" applyFill="1" applyAlignment="1">
      <alignment horizontal="right" vertical="center"/>
    </xf>
    <xf numFmtId="185" fontId="48" fillId="26" borderId="0" xfId="0" applyNumberFormat="1" applyFont="1" applyFill="1"/>
    <xf numFmtId="0" fontId="61" fillId="26" borderId="0" xfId="0" applyNumberFormat="1" applyFont="1" applyFill="1" applyBorder="1" applyAlignment="1">
      <alignment horizontal="center" vertical="top" wrapText="1"/>
    </xf>
    <xf numFmtId="178" fontId="57" fillId="26" borderId="0" xfId="0" applyNumberFormat="1" applyFont="1" applyFill="1" applyBorder="1" applyAlignment="1">
      <alignment horizontal="center"/>
    </xf>
    <xf numFmtId="178" fontId="48" fillId="26" borderId="0" xfId="0" applyNumberFormat="1" applyFont="1" applyFill="1" applyBorder="1"/>
    <xf numFmtId="10" fontId="48" fillId="26" borderId="0" xfId="0" applyNumberFormat="1" applyFont="1" applyFill="1"/>
    <xf numFmtId="10" fontId="48" fillId="26" borderId="0" xfId="94" applyNumberFormat="1" applyFont="1" applyFill="1"/>
    <xf numFmtId="0" fontId="57" fillId="26" borderId="0" xfId="0" applyFont="1" applyFill="1" applyBorder="1" applyAlignment="1">
      <alignment horizontal="center"/>
    </xf>
    <xf numFmtId="0" fontId="57" fillId="26" borderId="0" xfId="0" applyFont="1" applyFill="1" applyBorder="1"/>
    <xf numFmtId="3" fontId="57" fillId="26" borderId="0" xfId="0" applyNumberFormat="1" applyFont="1" applyFill="1" applyBorder="1"/>
    <xf numFmtId="176" fontId="57" fillId="26" borderId="0" xfId="94" applyNumberFormat="1" applyFont="1" applyFill="1" applyBorder="1"/>
    <xf numFmtId="0" fontId="48" fillId="26" borderId="0" xfId="0" applyFont="1" applyFill="1" applyBorder="1" applyAlignment="1">
      <alignment horizontal="center"/>
    </xf>
    <xf numFmtId="176" fontId="48" fillId="26" borderId="0" xfId="94" applyNumberFormat="1" applyFont="1" applyFill="1" applyBorder="1"/>
    <xf numFmtId="0" fontId="64" fillId="0" borderId="0" xfId="0" applyFont="1" applyBorder="1" applyAlignment="1">
      <alignment horizontal="left"/>
    </xf>
    <xf numFmtId="178" fontId="61" fillId="26" borderId="11" xfId="0" applyNumberFormat="1" applyFont="1" applyFill="1" applyBorder="1" applyAlignment="1">
      <alignment horizontal="right" vertical="top" wrapText="1"/>
    </xf>
    <xf numFmtId="0" fontId="48" fillId="26" borderId="24" xfId="107" applyFont="1" applyBorder="1">
      <alignment horizontal="left"/>
    </xf>
    <xf numFmtId="3" fontId="48" fillId="26" borderId="12" xfId="107" applyNumberFormat="1" applyFont="1" applyBorder="1" applyAlignment="1">
      <alignment horizontal="center" vertical="center"/>
    </xf>
    <xf numFmtId="3" fontId="48" fillId="26" borderId="38" xfId="107" applyNumberFormat="1" applyFont="1" applyBorder="1" applyAlignment="1">
      <alignment horizontal="center" vertical="center"/>
    </xf>
    <xf numFmtId="0" fontId="48" fillId="26" borderId="25" xfId="107" applyFont="1" applyBorder="1">
      <alignment horizontal="left"/>
    </xf>
    <xf numFmtId="3" fontId="48" fillId="26" borderId="13" xfId="107" applyNumberFormat="1" applyFont="1" applyBorder="1" applyAlignment="1">
      <alignment horizontal="center" vertical="center"/>
    </xf>
    <xf numFmtId="0" fontId="57" fillId="33" borderId="54" xfId="107" applyFont="1" applyFill="1" applyBorder="1">
      <alignment horizontal="left"/>
    </xf>
    <xf numFmtId="2" fontId="48" fillId="26" borderId="51" xfId="107" applyNumberFormat="1" applyFont="1" applyBorder="1" applyAlignment="1">
      <alignment horizontal="left" indent="1"/>
    </xf>
    <xf numFmtId="3" fontId="48" fillId="26" borderId="52" xfId="107" applyNumberFormat="1" applyFont="1" applyBorder="1" applyAlignment="1">
      <alignment horizontal="center" vertical="center"/>
    </xf>
    <xf numFmtId="2" fontId="48" fillId="26" borderId="25" xfId="107" applyNumberFormat="1" applyFont="1" applyBorder="1" applyAlignment="1">
      <alignment horizontal="left" indent="1"/>
    </xf>
    <xf numFmtId="2" fontId="48" fillId="26" borderId="40" xfId="107" applyNumberFormat="1" applyFont="1" applyBorder="1" applyAlignment="1">
      <alignment horizontal="left" indent="1"/>
    </xf>
    <xf numFmtId="3" fontId="48" fillId="26" borderId="41" xfId="107" applyNumberFormat="1" applyFont="1" applyBorder="1" applyAlignment="1">
      <alignment horizontal="center" vertical="center"/>
    </xf>
    <xf numFmtId="165" fontId="48" fillId="0" borderId="0" xfId="47" applyNumberFormat="1" applyFont="1" applyFill="1" applyAlignment="1">
      <alignment horizontal="center" vertical="center"/>
    </xf>
    <xf numFmtId="165" fontId="61" fillId="35" borderId="0" xfId="0" applyNumberFormat="1" applyFont="1" applyFill="1" applyBorder="1" applyAlignment="1">
      <alignment horizontal="center" vertical="center" wrapText="1"/>
    </xf>
    <xf numFmtId="172" fontId="57" fillId="26" borderId="32" xfId="94" applyNumberFormat="1" applyFont="1" applyFill="1" applyBorder="1" applyAlignment="1">
      <alignment horizontal="center" vertical="center"/>
    </xf>
    <xf numFmtId="0" fontId="48" fillId="26" borderId="31" xfId="107" applyFont="1" applyBorder="1" applyAlignment="1">
      <alignment horizontal="left" vertical="center" indent="1"/>
    </xf>
    <xf numFmtId="3" fontId="48" fillId="26" borderId="31" xfId="107" applyNumberFormat="1" applyFont="1" applyBorder="1" applyAlignment="1">
      <alignment horizontal="center" vertical="center"/>
    </xf>
    <xf numFmtId="172" fontId="50" fillId="26" borderId="0" xfId="94" applyNumberFormat="1" applyFont="1" applyFill="1" applyAlignment="1">
      <alignment horizontal="center"/>
    </xf>
    <xf numFmtId="17" fontId="48" fillId="26" borderId="0" xfId="0" applyNumberFormat="1" applyFont="1" applyFill="1" applyBorder="1" applyAlignment="1">
      <alignment horizontal="left" vertical="center"/>
    </xf>
    <xf numFmtId="172" fontId="57" fillId="26" borderId="11" xfId="0" applyNumberFormat="1" applyFont="1" applyFill="1" applyBorder="1" applyAlignment="1">
      <alignment horizontal="right" vertical="center" wrapText="1"/>
    </xf>
    <xf numFmtId="175" fontId="37" fillId="26" borderId="33" xfId="163" applyNumberFormat="1" applyFont="1" applyFill="1" applyBorder="1" applyAlignment="1">
      <alignment horizontal="center"/>
    </xf>
    <xf numFmtId="164" fontId="92" fillId="0" borderId="0" xfId="47" applyFont="1"/>
    <xf numFmtId="185" fontId="92" fillId="0" borderId="0" xfId="47" applyNumberFormat="1" applyFont="1"/>
    <xf numFmtId="9" fontId="48" fillId="26" borderId="0" xfId="94" applyFont="1" applyFill="1"/>
    <xf numFmtId="43" fontId="0" fillId="26" borderId="0" xfId="0" applyNumberFormat="1" applyFont="1" applyFill="1"/>
    <xf numFmtId="164" fontId="0" fillId="26" borderId="0" xfId="47" applyNumberFormat="1" applyFont="1" applyFill="1"/>
    <xf numFmtId="164" fontId="48" fillId="26" borderId="0" xfId="47" applyNumberFormat="1" applyFont="1" applyFill="1" applyAlignment="1">
      <alignment horizontal="center" vertical="center"/>
    </xf>
    <xf numFmtId="164" fontId="57" fillId="26" borderId="11" xfId="47" applyNumberFormat="1" applyFont="1" applyFill="1" applyBorder="1" applyAlignment="1">
      <alignment horizontal="center" vertical="center"/>
    </xf>
    <xf numFmtId="172" fontId="62" fillId="26" borderId="13" xfId="94" applyNumberFormat="1" applyFont="1" applyFill="1" applyBorder="1" applyAlignment="1">
      <alignment horizontal="center"/>
    </xf>
    <xf numFmtId="179" fontId="0" fillId="0" borderId="0" xfId="0" applyNumberFormat="1"/>
    <xf numFmtId="0" fontId="40" fillId="29" borderId="0" xfId="107" applyFont="1" applyFill="1" applyAlignment="1">
      <alignment horizontal="center"/>
    </xf>
    <xf numFmtId="0" fontId="64" fillId="0" borderId="0" xfId="0" applyFont="1" applyBorder="1" applyAlignment="1">
      <alignment horizontal="left" wrapText="1"/>
    </xf>
    <xf numFmtId="0" fontId="57" fillId="33" borderId="11" xfId="0" applyFont="1" applyFill="1" applyBorder="1" applyAlignment="1">
      <alignment horizontal="left"/>
    </xf>
    <xf numFmtId="0" fontId="54" fillId="29" borderId="35" xfId="107" applyFont="1" applyFill="1" applyBorder="1" applyAlignment="1">
      <alignment horizontal="left" vertical="center"/>
    </xf>
    <xf numFmtId="2" fontId="48" fillId="26" borderId="0" xfId="0" applyNumberFormat="1" applyFont="1" applyFill="1"/>
    <xf numFmtId="166" fontId="48" fillId="0" borderId="0" xfId="0" applyNumberFormat="1" applyFont="1" applyFill="1" applyAlignment="1">
      <alignment horizontal="center"/>
    </xf>
    <xf numFmtId="3" fontId="37" fillId="30" borderId="69" xfId="107" applyNumberFormat="1" applyFont="1" applyFill="1" applyBorder="1" applyAlignment="1">
      <alignment horizontal="center"/>
    </xf>
    <xf numFmtId="0" fontId="57" fillId="26" borderId="0" xfId="0" applyFont="1" applyFill="1" applyBorder="1" applyAlignment="1">
      <alignment horizontal="left" vertical="center" wrapText="1"/>
    </xf>
    <xf numFmtId="185" fontId="69" fillId="26" borderId="0" xfId="94" applyNumberFormat="1" applyFont="1" applyFill="1"/>
    <xf numFmtId="165" fontId="48" fillId="26" borderId="0" xfId="47" applyNumberFormat="1" applyFont="1" applyFill="1" applyAlignment="1">
      <alignment horizontal="right"/>
    </xf>
    <xf numFmtId="0" fontId="48" fillId="0" borderId="13" xfId="0" applyFont="1" applyFill="1" applyBorder="1" applyAlignment="1">
      <alignment horizontal="left" vertical="center"/>
    </xf>
    <xf numFmtId="2" fontId="48" fillId="26" borderId="0" xfId="107" applyNumberFormat="1" applyFont="1" applyBorder="1" applyAlignment="1">
      <alignment horizontal="left" indent="1"/>
    </xf>
    <xf numFmtId="3" fontId="48" fillId="26" borderId="14" xfId="107" applyNumberFormat="1" applyFont="1" applyBorder="1" applyAlignment="1">
      <alignment horizontal="center" vertical="center"/>
    </xf>
    <xf numFmtId="10" fontId="57" fillId="26" borderId="32" xfId="94" applyNumberFormat="1" applyFont="1" applyFill="1" applyBorder="1" applyAlignment="1">
      <alignment horizontal="center" vertical="center"/>
    </xf>
    <xf numFmtId="10" fontId="57" fillId="30" borderId="55" xfId="94" applyNumberFormat="1" applyFont="1" applyFill="1" applyBorder="1" applyAlignment="1">
      <alignment horizontal="right" vertical="center"/>
    </xf>
    <xf numFmtId="10" fontId="61" fillId="30" borderId="50" xfId="94" applyNumberFormat="1" applyFont="1" applyFill="1" applyBorder="1" applyAlignment="1">
      <alignment horizontal="right"/>
    </xf>
    <xf numFmtId="0" fontId="62" fillId="26" borderId="14" xfId="107" applyFont="1" applyBorder="1" applyAlignment="1">
      <alignment horizontal="left" indent="1"/>
    </xf>
    <xf numFmtId="165" fontId="62" fillId="0" borderId="30" xfId="160" applyNumberFormat="1" applyFont="1" applyBorder="1" applyAlignment="1">
      <alignment horizontal="right"/>
    </xf>
    <xf numFmtId="165" fontId="62" fillId="0" borderId="31" xfId="160" applyNumberFormat="1" applyFont="1" applyBorder="1" applyAlignment="1">
      <alignment horizontal="center"/>
    </xf>
    <xf numFmtId="165" fontId="48" fillId="0" borderId="31" xfId="48" applyNumberFormat="1" applyFont="1" applyBorder="1" applyAlignment="1">
      <alignment horizontal="center" vertical="center" wrapText="1"/>
    </xf>
    <xf numFmtId="172" fontId="48" fillId="0" borderId="15" xfId="94" applyNumberFormat="1" applyFont="1" applyBorder="1" applyAlignment="1">
      <alignment horizontal="center" vertical="center" wrapText="1"/>
    </xf>
    <xf numFmtId="172" fontId="48" fillId="0" borderId="31" xfId="94" applyNumberFormat="1" applyFont="1" applyBorder="1" applyAlignment="1">
      <alignment horizontal="center" vertical="center" wrapText="1"/>
    </xf>
    <xf numFmtId="9" fontId="48" fillId="0" borderId="15" xfId="94" applyFont="1" applyBorder="1" applyAlignment="1">
      <alignment horizontal="center" vertical="center" wrapText="1"/>
    </xf>
    <xf numFmtId="0" fontId="53" fillId="26" borderId="0" xfId="0" applyFont="1" applyFill="1" applyAlignment="1">
      <alignment horizontal="left" wrapText="1"/>
    </xf>
    <xf numFmtId="0" fontId="37" fillId="0" borderId="11" xfId="0" applyFont="1" applyBorder="1" applyAlignment="1">
      <alignment horizontal="left" vertical="top" wrapText="1"/>
    </xf>
    <xf numFmtId="3" fontId="66" fillId="34" borderId="24" xfId="107" applyNumberFormat="1" applyFont="1" applyFill="1" applyBorder="1" applyAlignment="1">
      <alignment horizontal="center" vertical="center"/>
    </xf>
    <xf numFmtId="3" fontId="66" fillId="34" borderId="12" xfId="107" applyNumberFormat="1" applyFont="1" applyFill="1" applyBorder="1" applyAlignment="1">
      <alignment horizontal="center" vertical="center"/>
    </xf>
    <xf numFmtId="3" fontId="66" fillId="34" borderId="38" xfId="107" applyNumberFormat="1" applyFont="1" applyFill="1" applyBorder="1" applyAlignment="1">
      <alignment horizontal="center" vertical="center"/>
    </xf>
    <xf numFmtId="3" fontId="54" fillId="34" borderId="12" xfId="107" applyNumberFormat="1" applyFont="1" applyFill="1" applyBorder="1" applyAlignment="1">
      <alignment horizontal="center" vertical="center"/>
    </xf>
    <xf numFmtId="3" fontId="54" fillId="34" borderId="38" xfId="107" applyNumberFormat="1" applyFont="1" applyFill="1" applyBorder="1" applyAlignment="1">
      <alignment horizontal="center" vertical="center"/>
    </xf>
    <xf numFmtId="0" fontId="37" fillId="0" borderId="35" xfId="0" applyFont="1" applyBorder="1" applyAlignment="1">
      <alignment horizontal="left" vertical="top" wrapText="1"/>
    </xf>
    <xf numFmtId="0" fontId="37" fillId="0" borderId="36" xfId="0" applyFont="1" applyBorder="1" applyAlignment="1">
      <alignment horizontal="left" vertical="top" wrapText="1"/>
    </xf>
    <xf numFmtId="0" fontId="37" fillId="0" borderId="47" xfId="0" applyFont="1" applyBorder="1" applyAlignment="1">
      <alignment horizontal="left" vertical="top" wrapText="1"/>
    </xf>
    <xf numFmtId="0" fontId="29" fillId="26" borderId="0" xfId="58" applyFont="1" applyFill="1" applyAlignment="1">
      <alignment horizontal="center" vertical="center"/>
    </xf>
    <xf numFmtId="0" fontId="40" fillId="29" borderId="0" xfId="107" applyFont="1" applyFill="1" applyAlignment="1">
      <alignment horizontal="center"/>
    </xf>
    <xf numFmtId="3" fontId="66" fillId="34" borderId="35" xfId="107" applyNumberFormat="1" applyFont="1" applyFill="1" applyBorder="1" applyAlignment="1">
      <alignment horizontal="center" vertical="center"/>
    </xf>
    <xf numFmtId="3" fontId="66" fillId="34" borderId="36" xfId="107" applyNumberFormat="1" applyFont="1" applyFill="1" applyBorder="1" applyAlignment="1">
      <alignment horizontal="center" vertical="center"/>
    </xf>
    <xf numFmtId="3" fontId="66" fillId="34" borderId="47" xfId="107" applyNumberFormat="1" applyFont="1" applyFill="1" applyBorder="1" applyAlignment="1">
      <alignment horizontal="center" vertical="center"/>
    </xf>
    <xf numFmtId="3" fontId="61" fillId="0" borderId="23" xfId="107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wrapText="1"/>
    </xf>
    <xf numFmtId="0" fontId="62" fillId="0" borderId="19" xfId="0" applyFont="1" applyBorder="1" applyAlignment="1">
      <alignment horizontal="left"/>
    </xf>
    <xf numFmtId="0" fontId="48" fillId="0" borderId="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40" fillId="31" borderId="0" xfId="107" applyFont="1" applyFill="1" applyAlignment="1">
      <alignment horizontal="center"/>
    </xf>
    <xf numFmtId="0" fontId="37" fillId="26" borderId="0" xfId="107" applyAlignment="1">
      <alignment horizontal="left"/>
    </xf>
    <xf numFmtId="0" fontId="37" fillId="26" borderId="0" xfId="107" applyAlignment="1">
      <alignment horizontal="left" wrapText="1"/>
    </xf>
    <xf numFmtId="0" fontId="64" fillId="0" borderId="11" xfId="0" applyFont="1" applyBorder="1" applyAlignment="1">
      <alignment horizontal="left" wrapText="1"/>
    </xf>
    <xf numFmtId="0" fontId="38" fillId="26" borderId="0" xfId="0" applyFont="1" applyFill="1" applyAlignment="1">
      <alignment horizontal="center"/>
    </xf>
    <xf numFmtId="0" fontId="40" fillId="34" borderId="0" xfId="107" applyFont="1" applyFill="1" applyAlignment="1">
      <alignment horizontal="center" wrapText="1"/>
    </xf>
    <xf numFmtId="0" fontId="64" fillId="0" borderId="11" xfId="0" applyFont="1" applyBorder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64" fillId="0" borderId="11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wrapText="1"/>
    </xf>
    <xf numFmtId="0" fontId="48" fillId="26" borderId="11" xfId="0" applyFont="1" applyFill="1" applyBorder="1" applyAlignment="1">
      <alignment horizontal="left" vertical="top" wrapText="1"/>
    </xf>
    <xf numFmtId="0" fontId="57" fillId="33" borderId="11" xfId="0" applyFont="1" applyFill="1" applyBorder="1" applyAlignment="1">
      <alignment horizontal="left"/>
    </xf>
    <xf numFmtId="0" fontId="28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26" borderId="11" xfId="0" applyFont="1" applyFill="1" applyBorder="1" applyAlignment="1">
      <alignment horizontal="left" vertical="center" wrapText="1"/>
    </xf>
    <xf numFmtId="3" fontId="54" fillId="34" borderId="24" xfId="107" applyNumberFormat="1" applyFont="1" applyFill="1" applyBorder="1" applyAlignment="1">
      <alignment horizontal="center" vertical="center"/>
    </xf>
    <xf numFmtId="0" fontId="54" fillId="29" borderId="35" xfId="107" applyFont="1" applyFill="1" applyBorder="1" applyAlignment="1">
      <alignment horizontal="left" vertical="center"/>
    </xf>
    <xf numFmtId="0" fontId="54" fillId="29" borderId="47" xfId="107" applyFont="1" applyFill="1" applyBorder="1" applyAlignment="1">
      <alignment horizontal="left" vertical="center"/>
    </xf>
    <xf numFmtId="0" fontId="48" fillId="26" borderId="0" xfId="0" applyFont="1" applyFill="1" applyBorder="1" applyAlignment="1">
      <alignment horizontal="left" vertical="center" wrapText="1"/>
    </xf>
    <xf numFmtId="0" fontId="63" fillId="26" borderId="0" xfId="0" applyFont="1" applyFill="1" applyBorder="1" applyAlignment="1">
      <alignment horizontal="left" vertical="center" wrapText="1"/>
    </xf>
    <xf numFmtId="0" fontId="57" fillId="26" borderId="0" xfId="0" applyFont="1" applyFill="1" applyBorder="1" applyAlignment="1">
      <alignment horizontal="left" vertical="center" wrapText="1"/>
    </xf>
    <xf numFmtId="0" fontId="57" fillId="26" borderId="0" xfId="0" applyFont="1" applyFill="1" applyBorder="1" applyAlignment="1">
      <alignment horizontal="left" vertical="top" wrapText="1"/>
    </xf>
    <xf numFmtId="0" fontId="62" fillId="26" borderId="0" xfId="0" applyFont="1" applyFill="1" applyBorder="1" applyAlignment="1">
      <alignment horizontal="center" wrapText="1"/>
    </xf>
    <xf numFmtId="0" fontId="48" fillId="26" borderId="0" xfId="0" applyFont="1" applyFill="1" applyBorder="1" applyAlignment="1">
      <alignment horizontal="center" wrapText="1"/>
    </xf>
    <xf numFmtId="0" fontId="87" fillId="0" borderId="11" xfId="0" applyFont="1" applyBorder="1" applyAlignment="1">
      <alignment horizontal="left" vertical="center" wrapText="1"/>
    </xf>
    <xf numFmtId="0" fontId="87" fillId="0" borderId="19" xfId="0" applyFont="1" applyBorder="1" applyAlignment="1">
      <alignment horizontal="left" vertical="top" wrapText="1"/>
    </xf>
    <xf numFmtId="0" fontId="87" fillId="26" borderId="19" xfId="0" applyFont="1" applyFill="1" applyBorder="1" applyAlignment="1">
      <alignment horizontal="left"/>
    </xf>
  </cellXfs>
  <cellStyles count="165">
    <cellStyle name="20% - Énfasis1" xfId="134" builtinId="30" customBuiltin="1"/>
    <cellStyle name="20% - Énfasis1 2" xfId="1"/>
    <cellStyle name="20% - Énfasis2" xfId="138" builtinId="34" customBuiltin="1"/>
    <cellStyle name="20% - Énfasis2 2" xfId="2"/>
    <cellStyle name="20% - Énfasis3" xfId="142" builtinId="38" customBuiltin="1"/>
    <cellStyle name="20% - Énfasis3 2" xfId="3"/>
    <cellStyle name="20% - Énfasis4" xfId="146" builtinId="42" customBuiltin="1"/>
    <cellStyle name="20% - Énfasis4 2" xfId="4"/>
    <cellStyle name="20% - Énfasis5" xfId="150" builtinId="46" customBuiltin="1"/>
    <cellStyle name="20% - Énfasis5 2" xfId="5"/>
    <cellStyle name="20% - Énfasis6" xfId="154" builtinId="50" customBuiltin="1"/>
    <cellStyle name="20% - Énfasis6 2" xfId="6"/>
    <cellStyle name="40% - Énfasis1" xfId="135" builtinId="31" customBuiltin="1"/>
    <cellStyle name="40% - Énfasis1 2" xfId="7"/>
    <cellStyle name="40% - Énfasis2" xfId="139" builtinId="35" customBuiltin="1"/>
    <cellStyle name="40% - Énfasis2 2" xfId="8"/>
    <cellStyle name="40% - Énfasis3" xfId="143" builtinId="39" customBuiltin="1"/>
    <cellStyle name="40% - Énfasis3 2" xfId="9"/>
    <cellStyle name="40% - Énfasis4" xfId="147" builtinId="43" customBuiltin="1"/>
    <cellStyle name="40% - Énfasis4 2" xfId="10"/>
    <cellStyle name="40% - Énfasis5" xfId="151" builtinId="47" customBuiltin="1"/>
    <cellStyle name="40% - Énfasis5 2" xfId="11"/>
    <cellStyle name="40% - Énfasis6" xfId="155" builtinId="51" customBuiltin="1"/>
    <cellStyle name="40% - Énfasis6 2" xfId="12"/>
    <cellStyle name="60% - Énfasis1" xfId="136" builtinId="32" customBuiltin="1"/>
    <cellStyle name="60% - Énfasis1 2" xfId="13"/>
    <cellStyle name="60% - Énfasis2" xfId="140" builtinId="36" customBuiltin="1"/>
    <cellStyle name="60% - Énfasis2 2" xfId="14"/>
    <cellStyle name="60% - Énfasis3" xfId="144" builtinId="40" customBuiltin="1"/>
    <cellStyle name="60% - Énfasis3 2" xfId="15"/>
    <cellStyle name="60% - Énfasis4" xfId="148" builtinId="44" customBuiltin="1"/>
    <cellStyle name="60% - Énfasis4 2" xfId="16"/>
    <cellStyle name="60% - Énfasis5" xfId="152" builtinId="48" customBuiltin="1"/>
    <cellStyle name="60% - Énfasis5 2" xfId="17"/>
    <cellStyle name="60% - Énfasis6" xfId="156" builtinId="52" customBuiltin="1"/>
    <cellStyle name="60% - Énfasis6 2" xfId="18"/>
    <cellStyle name="Border" xfId="19"/>
    <cellStyle name="Buena 2" xfId="20"/>
    <cellStyle name="Bueno" xfId="121" builtinId="26" customBuiltin="1"/>
    <cellStyle name="Cálculo" xfId="126" builtinId="22" customBuiltin="1"/>
    <cellStyle name="Cálculo 2" xfId="21"/>
    <cellStyle name="Celda de comprobación" xfId="128" builtinId="23" customBuiltin="1"/>
    <cellStyle name="Celda de comprobación 2" xfId="22"/>
    <cellStyle name="Celda vinculada" xfId="127" builtinId="24" customBuiltin="1"/>
    <cellStyle name="Celda vinculada 2" xfId="23"/>
    <cellStyle name="CELESTE" xfId="24"/>
    <cellStyle name="Comma_Data Proyecto Antamina" xfId="25"/>
    <cellStyle name="CUADRO - Style1" xfId="26"/>
    <cellStyle name="CUERPO - Style2" xfId="27"/>
    <cellStyle name="Diseño" xfId="28"/>
    <cellStyle name="Diseño 12" xfId="29"/>
    <cellStyle name="Diseño 2" xfId="30"/>
    <cellStyle name="Diseño 3" xfId="31"/>
    <cellStyle name="Diseño 4" xfId="32"/>
    <cellStyle name="Diseño_053-BC" xfId="33"/>
    <cellStyle name="Encabezado 1" xfId="117" builtinId="16" customBuiltin="1"/>
    <cellStyle name="Encabezado 4" xfId="120" builtinId="19" customBuiltin="1"/>
    <cellStyle name="Encabezado 4 2" xfId="34"/>
    <cellStyle name="Énfasis1" xfId="133" builtinId="29" customBuiltin="1"/>
    <cellStyle name="Énfasis1 2" xfId="35"/>
    <cellStyle name="Énfasis2" xfId="137" builtinId="33" customBuiltin="1"/>
    <cellStyle name="Énfasis2 2" xfId="36"/>
    <cellStyle name="Énfasis3" xfId="141" builtinId="37" customBuiltin="1"/>
    <cellStyle name="Énfasis3 2" xfId="37"/>
    <cellStyle name="Énfasis4" xfId="145" builtinId="41" customBuiltin="1"/>
    <cellStyle name="Énfasis4 2" xfId="38"/>
    <cellStyle name="Énfasis5" xfId="149" builtinId="45" customBuiltin="1"/>
    <cellStyle name="Énfasis5 2" xfId="39"/>
    <cellStyle name="Énfasis6" xfId="153" builtinId="49" customBuiltin="1"/>
    <cellStyle name="Énfasis6 2" xfId="40"/>
    <cellStyle name="Entrada" xfId="124" builtinId="20" customBuiltin="1"/>
    <cellStyle name="Entrada 2" xfId="41"/>
    <cellStyle name="Euro" xfId="42"/>
    <cellStyle name="Euro 2" xfId="43"/>
    <cellStyle name="Euro 3" xfId="44"/>
    <cellStyle name="Euro 4" xfId="45"/>
    <cellStyle name="Incorrecto" xfId="122" builtinId="27" customBuiltin="1"/>
    <cellStyle name="Incorrecto 2" xfId="46"/>
    <cellStyle name="Millares" xfId="47" builtinId="3"/>
    <cellStyle name="Millares 2" xfId="48"/>
    <cellStyle name="Millares 2 2" xfId="49"/>
    <cellStyle name="Millares 2 3" xfId="163"/>
    <cellStyle name="Millares 3" xfId="50"/>
    <cellStyle name="Millares 3 2" xfId="51"/>
    <cellStyle name="Millares 4" xfId="52"/>
    <cellStyle name="Millares 5" xfId="53"/>
    <cellStyle name="Millares 6" xfId="54"/>
    <cellStyle name="Millares 7" xfId="158"/>
    <cellStyle name="Millares 8" xfId="160"/>
    <cellStyle name="Neutral" xfId="123" builtinId="28" customBuiltin="1"/>
    <cellStyle name="Neutral 2" xfId="55"/>
    <cellStyle name="No-definido" xfId="56"/>
    <cellStyle name="Normal" xfId="0" builtinId="0"/>
    <cellStyle name="Normal 10" xfId="114"/>
    <cellStyle name="Normal 10 2" xfId="115"/>
    <cellStyle name="Normal 11" xfId="157"/>
    <cellStyle name="Normal 12" xfId="161"/>
    <cellStyle name="Normal 13" xfId="162"/>
    <cellStyle name="Normal 18" xfId="159"/>
    <cellStyle name="Normal 2" xfId="57"/>
    <cellStyle name="Normal 2 2" xfId="58"/>
    <cellStyle name="Normal 2 2 2" xfId="59"/>
    <cellStyle name="Normal 2 2 3" xfId="60"/>
    <cellStyle name="Normal 2 3" xfId="61"/>
    <cellStyle name="Normal 2 4" xfId="62"/>
    <cellStyle name="Normal 2 5" xfId="63"/>
    <cellStyle name="Normal 22" xfId="164"/>
    <cellStyle name="Normal 3" xfId="64"/>
    <cellStyle name="Normal 3 2" xfId="65"/>
    <cellStyle name="Normal 3 2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5 2" xfId="73"/>
    <cellStyle name="Normal 5 3" xfId="74"/>
    <cellStyle name="Normal 6" xfId="75"/>
    <cellStyle name="Normal 6 2" xfId="76"/>
    <cellStyle name="Normal 7" xfId="77"/>
    <cellStyle name="Normal 7 2" xfId="78"/>
    <cellStyle name="Normal 8" xfId="79"/>
    <cellStyle name="Normal 9" xfId="80"/>
    <cellStyle name="Notas" xfId="130" builtinId="10" customBuiltin="1"/>
    <cellStyle name="NOTAS - Style3" xfId="81"/>
    <cellStyle name="Notas 2" xfId="82"/>
    <cellStyle name="Notas 2 2" xfId="83"/>
    <cellStyle name="Notas 2 3" xfId="84"/>
    <cellStyle name="Notas 2 4" xfId="85"/>
    <cellStyle name="Notas 2 5" xfId="86"/>
    <cellStyle name="Notas 2_Terminos archivo_MODELO_2013(6ene)" xfId="87"/>
    <cellStyle name="Notas 3" xfId="88"/>
    <cellStyle name="Notas 3 2" xfId="89"/>
    <cellStyle name="Notas 4" xfId="90"/>
    <cellStyle name="Notas 5" xfId="91"/>
    <cellStyle name="Notas 6" xfId="92"/>
    <cellStyle name="Notas 7" xfId="93"/>
    <cellStyle name="Porcentaje" xfId="94" builtinId="5"/>
    <cellStyle name="Porcentaje 2" xfId="95"/>
    <cellStyle name="Porcentaje 2 2" xfId="96"/>
    <cellStyle name="Porcentaje 3" xfId="97"/>
    <cellStyle name="Porcentaje 4" xfId="98"/>
    <cellStyle name="Porcentual 2" xfId="99"/>
    <cellStyle name="Porcentual 2 2" xfId="100"/>
    <cellStyle name="Porcentual 3" xfId="101"/>
    <cellStyle name="Porcentual 3 2" xfId="102"/>
    <cellStyle name="RECUAD - Style4" xfId="103"/>
    <cellStyle name="Salida" xfId="125" builtinId="21" customBuiltin="1"/>
    <cellStyle name="Salida 2" xfId="104"/>
    <cellStyle name="Texto de advertencia" xfId="129" builtinId="11" customBuiltin="1"/>
    <cellStyle name="Texto de advertencia 2" xfId="105"/>
    <cellStyle name="Texto explicativo" xfId="131" builtinId="53" customBuiltin="1"/>
    <cellStyle name="Texto explicativo 2" xfId="106"/>
    <cellStyle name="TEXTO NORMAL" xfId="107"/>
    <cellStyle name="Título" xfId="116" builtinId="15" customBuiltin="1"/>
    <cellStyle name="TITULO - Style5" xfId="108"/>
    <cellStyle name="Título 1 2" xfId="109"/>
    <cellStyle name="Título 2" xfId="118" builtinId="17" customBuiltin="1"/>
    <cellStyle name="Título 2 2" xfId="110"/>
    <cellStyle name="Título 3" xfId="119" builtinId="18" customBuiltin="1"/>
    <cellStyle name="Título 3 2" xfId="111"/>
    <cellStyle name="Título 4" xfId="112"/>
    <cellStyle name="Total" xfId="132" builtinId="25" customBuiltin="1"/>
    <cellStyle name="Total 2" xfId="113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serie</c:v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47-4706-9F11-BB823894943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47-4706-9F11-BB823894943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47-4706-9F11-BB823894943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C47-4706-9F11-BB823894943E}"/>
              </c:ext>
            </c:extLst>
          </c:dPt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COBRE</c:v>
              </c:pt>
              <c:pt idx="1">
                <c:v>ORO</c:v>
              </c:pt>
              <c:pt idx="2">
                <c:v>ZINC</c:v>
              </c:pt>
              <c:pt idx="3">
                <c:v>PLATA</c:v>
              </c:pt>
              <c:pt idx="4">
                <c:v>PLOMO</c:v>
              </c:pt>
              <c:pt idx="5">
                <c:v>ESTAÑO</c:v>
              </c:pt>
              <c:pt idx="6">
                <c:v>HIERRO</c:v>
              </c:pt>
              <c:pt idx="7">
                <c:v>MOLIBDENO</c:v>
              </c:pt>
            </c:strLit>
          </c:cat>
          <c:val>
            <c:numRef>
              <c:f>'[1]6. EXPORTACIONES'!$B$92:$I$92</c:f>
              <c:numCache>
                <c:formatCode>General</c:formatCode>
                <c:ptCount val="8"/>
                <c:pt idx="0">
                  <c:v>9.8947922500913776E-4</c:v>
                </c:pt>
                <c:pt idx="1">
                  <c:v>-0.10424506565232894</c:v>
                </c:pt>
                <c:pt idx="2">
                  <c:v>-3.1286281544319339E-2</c:v>
                </c:pt>
                <c:pt idx="3">
                  <c:v>-0.41717592352895005</c:v>
                </c:pt>
                <c:pt idx="4">
                  <c:v>7.6706710727879157E-2</c:v>
                </c:pt>
                <c:pt idx="5">
                  <c:v>0.13212989155283617</c:v>
                </c:pt>
                <c:pt idx="6">
                  <c:v>4.006233857448116E-2</c:v>
                </c:pt>
                <c:pt idx="7">
                  <c:v>3.5295787049018701E-2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47-4706-9F11-BB8238949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0427008"/>
        <c:axId val="160510720"/>
      </c:barChart>
      <c:catAx>
        <c:axId val="1604270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0510720"/>
        <c:crossesAt val="0"/>
        <c:auto val="1"/>
        <c:lblAlgn val="ctr"/>
        <c:lblOffset val="100"/>
        <c:noMultiLvlLbl val="0"/>
      </c:catAx>
      <c:valAx>
        <c:axId val="16051072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0427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AA0-4CCD-B3BD-3C7A2EA1A053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'[1]6. EXPORTACIONES'!$A$6:$A$15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(Ene. - Oct.)</c:v>
                </c:pt>
              </c:strCache>
            </c:strRef>
          </c:cat>
          <c:val>
            <c:numRef>
              <c:f>'[1]6. EXPORTACIONES'!$K$6:$K$15</c:f>
              <c:numCache>
                <c:formatCode>General</c:formatCode>
                <c:ptCount val="10"/>
                <c:pt idx="0">
                  <c:v>21903</c:v>
                </c:pt>
                <c:pt idx="1">
                  <c:v>27526</c:v>
                </c:pt>
                <c:pt idx="2">
                  <c:v>27467</c:v>
                </c:pt>
                <c:pt idx="3">
                  <c:v>23790</c:v>
                </c:pt>
                <c:pt idx="4">
                  <c:v>20547</c:v>
                </c:pt>
                <c:pt idx="5">
                  <c:v>18950.140019839251</c:v>
                </c:pt>
                <c:pt idx="6">
                  <c:v>21776.636298768288</c:v>
                </c:pt>
                <c:pt idx="7">
                  <c:v>27158.581548278267</c:v>
                </c:pt>
                <c:pt idx="8">
                  <c:v>28823.486147754375</c:v>
                </c:pt>
                <c:pt idx="9">
                  <c:v>22515.766807773416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A0-4CCD-B3BD-3C7A2EA1A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44640"/>
        <c:axId val="160546176"/>
      </c:barChart>
      <c:catAx>
        <c:axId val="1605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0546176"/>
        <c:crosses val="autoZero"/>
        <c:auto val="1"/>
        <c:lblAlgn val="ctr"/>
        <c:lblOffset val="100"/>
        <c:noMultiLvlLbl val="0"/>
      </c:catAx>
      <c:valAx>
        <c:axId val="16054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0544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990-4985-8C5C-BD23CE9AA3E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D556-40B4-A2B5-DB480E5CBDD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'[2]7. INVERSIONES'!$A$5:$A$15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 (Ene-Nov)</c:v>
                </c:pt>
              </c:strCache>
            </c:strRef>
          </c:cat>
          <c:val>
            <c:numRef>
              <c:f>'[2]7. INVERSIONES'!$I$5:$I$15</c:f>
              <c:numCache>
                <c:formatCode>General</c:formatCode>
                <c:ptCount val="11"/>
                <c:pt idx="0">
                  <c:v>2290.2734399599999</c:v>
                </c:pt>
                <c:pt idx="1">
                  <c:v>3331.5544708899988</c:v>
                </c:pt>
                <c:pt idx="2">
                  <c:v>6377.6153638800024</c:v>
                </c:pt>
                <c:pt idx="3">
                  <c:v>7498.2074195999949</c:v>
                </c:pt>
                <c:pt idx="4">
                  <c:v>8863.6219657799938</c:v>
                </c:pt>
                <c:pt idx="5">
                  <c:v>8079.20970149</c:v>
                </c:pt>
                <c:pt idx="6">
                  <c:v>6824.6243262299959</c:v>
                </c:pt>
                <c:pt idx="7">
                  <c:v>3333.5635732200003</c:v>
                </c:pt>
                <c:pt idx="8">
                  <c:v>3928.0167818599944</c:v>
                </c:pt>
                <c:pt idx="9">
                  <c:v>4947.4348791800003</c:v>
                </c:pt>
                <c:pt idx="10">
                  <c:v>5319.2650648001809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56-40B4-A2B5-DB480E5CB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28704"/>
        <c:axId val="165530240"/>
      </c:barChart>
      <c:catAx>
        <c:axId val="16552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530240"/>
        <c:crosses val="autoZero"/>
        <c:auto val="1"/>
        <c:lblAlgn val="ctr"/>
        <c:lblOffset val="100"/>
        <c:noMultiLvlLbl val="0"/>
      </c:catAx>
      <c:valAx>
        <c:axId val="165530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5528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483268</xdr:colOff>
      <xdr:row>100</xdr:row>
      <xdr:rowOff>20554</xdr:rowOff>
    </xdr:from>
    <xdr:to>
      <xdr:col>8</xdr:col>
      <xdr:colOff>311818</xdr:colOff>
      <xdr:row>114</xdr:row>
      <xdr:rowOff>84722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635376</xdr:colOff>
      <xdr:row>44</xdr:row>
      <xdr:rowOff>54042</xdr:rowOff>
    </xdr:from>
    <xdr:to>
      <xdr:col>8</xdr:col>
      <xdr:colOff>129313</xdr:colOff>
      <xdr:row>58</xdr:row>
      <xdr:rowOff>85028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415636</xdr:colOff>
      <xdr:row>42</xdr:row>
      <xdr:rowOff>0</xdr:rowOff>
    </xdr:from>
    <xdr:to>
      <xdr:col>7</xdr:col>
      <xdr:colOff>781049</xdr:colOff>
      <xdr:row>48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UINAGA\AppData\Local\Microsoft\Windows\INetCache\Content.Outlook\ULKCAA0R\ANEXOS%2056%20BEM%20NOV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UINAGA\AppData\Local\Microsoft\Windows\INetCache\Content.Outlook\ULKCAA0R\XLS2019NOV_Inver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ACROECONÓMICAS"/>
      <sheetName val="6. EXPORTACIONES"/>
      <sheetName val="6.1 EXPORTACIONES PART"/>
      <sheetName val="6.2 EXPORT PRODUCTOS"/>
    </sheetNames>
    <sheetDataSet>
      <sheetData sheetId="0" refreshError="1"/>
      <sheetData sheetId="1">
        <row r="6">
          <cell r="A6">
            <v>2010</v>
          </cell>
          <cell r="K6">
            <v>21903</v>
          </cell>
        </row>
        <row r="7">
          <cell r="A7">
            <v>2011</v>
          </cell>
          <cell r="K7">
            <v>27526</v>
          </cell>
        </row>
        <row r="8">
          <cell r="A8">
            <v>2012</v>
          </cell>
          <cell r="K8">
            <v>27467</v>
          </cell>
        </row>
        <row r="9">
          <cell r="A9">
            <v>2013</v>
          </cell>
          <cell r="K9">
            <v>23790</v>
          </cell>
        </row>
        <row r="10">
          <cell r="A10">
            <v>2014</v>
          </cell>
          <cell r="K10">
            <v>20547</v>
          </cell>
        </row>
        <row r="11">
          <cell r="A11">
            <v>2015</v>
          </cell>
          <cell r="K11">
            <v>18950.140019839251</v>
          </cell>
        </row>
        <row r="12">
          <cell r="A12">
            <v>2016</v>
          </cell>
          <cell r="K12">
            <v>21776.636298768288</v>
          </cell>
        </row>
        <row r="13">
          <cell r="A13">
            <v>2017</v>
          </cell>
          <cell r="K13">
            <v>27158.581548278267</v>
          </cell>
        </row>
        <row r="14">
          <cell r="A14">
            <v>2018</v>
          </cell>
          <cell r="K14">
            <v>28823.486147754375</v>
          </cell>
        </row>
        <row r="15">
          <cell r="A15" t="str">
            <v>2019 (Ene. - Oct.)</v>
          </cell>
          <cell r="K15">
            <v>22515.766807773416</v>
          </cell>
        </row>
        <row r="92">
          <cell r="B92">
            <v>9.8947922500913776E-4</v>
          </cell>
          <cell r="C92">
            <v>-0.10424506565232894</v>
          </cell>
          <cell r="D92">
            <v>-3.1286281544319339E-2</v>
          </cell>
          <cell r="E92">
            <v>-0.41717592352895005</v>
          </cell>
          <cell r="F92">
            <v>7.6706710727879157E-2</v>
          </cell>
          <cell r="G92">
            <v>0.13212989155283617</v>
          </cell>
          <cell r="H92">
            <v>4.006233857448116E-2</v>
          </cell>
          <cell r="I92">
            <v>3.5295787049018701E-2</v>
          </cell>
        </row>
      </sheetData>
      <sheetData sheetId="2">
        <row r="21">
          <cell r="U21">
            <v>38549.894220762952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5 RECAUDACION TRIB"/>
      <sheetName val="SALDO IED por SECTOR"/>
      <sheetName val="03.1 EXPORTACIONES MINERAS"/>
      <sheetName val="7. INVERSIONES"/>
      <sheetName val="8. INVERSIONES TIPO"/>
      <sheetName val="9. INVERSIONES RUBRO"/>
    </sheetNames>
    <sheetDataSet>
      <sheetData sheetId="0"/>
      <sheetData sheetId="1"/>
      <sheetData sheetId="2"/>
      <sheetData sheetId="3">
        <row r="5">
          <cell r="A5">
            <v>2009</v>
          </cell>
          <cell r="I5">
            <v>2290.2734399599999</v>
          </cell>
        </row>
        <row r="6">
          <cell r="A6">
            <v>2010</v>
          </cell>
          <cell r="I6">
            <v>3331.5544708899988</v>
          </cell>
        </row>
        <row r="7">
          <cell r="A7">
            <v>2011</v>
          </cell>
          <cell r="I7">
            <v>6377.6153638800024</v>
          </cell>
        </row>
        <row r="8">
          <cell r="A8">
            <v>2012</v>
          </cell>
          <cell r="I8">
            <v>7498.2074195999949</v>
          </cell>
        </row>
        <row r="9">
          <cell r="A9">
            <v>2013</v>
          </cell>
          <cell r="I9">
            <v>8863.6219657799938</v>
          </cell>
        </row>
        <row r="10">
          <cell r="A10">
            <v>2014</v>
          </cell>
          <cell r="I10">
            <v>8079.20970149</v>
          </cell>
        </row>
        <row r="11">
          <cell r="A11">
            <v>2015</v>
          </cell>
          <cell r="I11">
            <v>6824.6243262299959</v>
          </cell>
        </row>
        <row r="12">
          <cell r="A12">
            <v>2016</v>
          </cell>
          <cell r="I12">
            <v>3333.5635732200003</v>
          </cell>
        </row>
        <row r="13">
          <cell r="A13">
            <v>2017</v>
          </cell>
          <cell r="I13">
            <v>3928.0167818599944</v>
          </cell>
        </row>
        <row r="14">
          <cell r="A14">
            <v>2018</v>
          </cell>
          <cell r="I14">
            <v>4947.4348791800003</v>
          </cell>
        </row>
        <row r="15">
          <cell r="A15" t="str">
            <v>2019 (Ene-Nov)</v>
          </cell>
          <cell r="I15">
            <v>5319.2650648001809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4"/>
  <sheetViews>
    <sheetView tabSelected="1" view="pageBreakPreview" zoomScaleNormal="100" zoomScaleSheetLayoutView="100" workbookViewId="0">
      <selection activeCell="O35" sqref="O35"/>
    </sheetView>
  </sheetViews>
  <sheetFormatPr baseColWidth="10" defaultColWidth="11.5703125" defaultRowHeight="12.75"/>
  <cols>
    <col min="1" max="1" width="14.140625" style="219" customWidth="1"/>
    <col min="2" max="9" width="11.140625" style="219" customWidth="1"/>
    <col min="10" max="16384" width="11.5703125" style="205"/>
  </cols>
  <sheetData>
    <row r="1" spans="1:9">
      <c r="A1" s="156" t="s">
        <v>452</v>
      </c>
    </row>
    <row r="2" spans="1:9" ht="15.75">
      <c r="A2" s="787" t="s">
        <v>216</v>
      </c>
      <c r="B2" s="787"/>
      <c r="C2" s="787"/>
      <c r="D2" s="787"/>
      <c r="E2" s="787"/>
      <c r="F2" s="787"/>
      <c r="G2" s="787"/>
      <c r="H2" s="787"/>
      <c r="I2" s="787"/>
    </row>
    <row r="3" spans="1:9" ht="13.5" thickBot="1"/>
    <row r="4" spans="1:9">
      <c r="A4" s="225" t="s">
        <v>248</v>
      </c>
      <c r="B4" s="225" t="s">
        <v>198</v>
      </c>
      <c r="C4" s="225" t="s">
        <v>199</v>
      </c>
      <c r="D4" s="225" t="s">
        <v>200</v>
      </c>
      <c r="E4" s="225" t="s">
        <v>201</v>
      </c>
      <c r="F4" s="225" t="s">
        <v>202</v>
      </c>
      <c r="G4" s="225" t="s">
        <v>203</v>
      </c>
      <c r="H4" s="225" t="s">
        <v>204</v>
      </c>
      <c r="I4" s="225" t="s">
        <v>205</v>
      </c>
    </row>
    <row r="5" spans="1:9" ht="13.5" thickBot="1">
      <c r="A5" s="226"/>
      <c r="B5" s="226" t="s">
        <v>206</v>
      </c>
      <c r="C5" s="226" t="s">
        <v>207</v>
      </c>
      <c r="D5" s="226" t="s">
        <v>206</v>
      </c>
      <c r="E5" s="226" t="s">
        <v>208</v>
      </c>
      <c r="F5" s="226" t="s">
        <v>206</v>
      </c>
      <c r="G5" s="226" t="s">
        <v>206</v>
      </c>
      <c r="H5" s="226" t="s">
        <v>206</v>
      </c>
      <c r="I5" s="226" t="s">
        <v>206</v>
      </c>
    </row>
    <row r="6" spans="1:9">
      <c r="A6" s="735">
        <v>2009</v>
      </c>
      <c r="B6" s="736">
        <v>1276249.2028350001</v>
      </c>
      <c r="C6" s="736">
        <v>183994714.39928088</v>
      </c>
      <c r="D6" s="736">
        <v>1512931.0674319996</v>
      </c>
      <c r="E6" s="736">
        <v>3922708.8843694869</v>
      </c>
      <c r="F6" s="736">
        <v>302459.11290999997</v>
      </c>
      <c r="G6" s="736">
        <v>4418768.325600001</v>
      </c>
      <c r="H6" s="736">
        <v>37502.627191</v>
      </c>
      <c r="I6" s="737">
        <v>12297.103142</v>
      </c>
    </row>
    <row r="7" spans="1:9">
      <c r="A7" s="738">
        <v>2010</v>
      </c>
      <c r="B7" s="559">
        <v>1247184.0293920003</v>
      </c>
      <c r="C7" s="559">
        <v>164084409.31560928</v>
      </c>
      <c r="D7" s="559">
        <v>1470449.7064990001</v>
      </c>
      <c r="E7" s="559">
        <v>3640465.9170745406</v>
      </c>
      <c r="F7" s="559">
        <v>261989.60579399994</v>
      </c>
      <c r="G7" s="559">
        <v>6042644.2223000005</v>
      </c>
      <c r="H7" s="559">
        <v>33847.813441999999</v>
      </c>
      <c r="I7" s="739">
        <v>16963.268973000002</v>
      </c>
    </row>
    <row r="8" spans="1:9">
      <c r="A8" s="738">
        <v>2011</v>
      </c>
      <c r="B8" s="559">
        <v>1235345.0680179999</v>
      </c>
      <c r="C8" s="559">
        <v>166186737.65759215</v>
      </c>
      <c r="D8" s="559">
        <v>1256382.6002110001</v>
      </c>
      <c r="E8" s="559">
        <v>3418862.5427760012</v>
      </c>
      <c r="F8" s="559">
        <v>230199.08238500002</v>
      </c>
      <c r="G8" s="559">
        <v>7010937.8915999997</v>
      </c>
      <c r="H8" s="559">
        <v>28881.790966</v>
      </c>
      <c r="I8" s="739">
        <v>19141.078051999997</v>
      </c>
    </row>
    <row r="9" spans="1:9">
      <c r="A9" s="738">
        <v>2012</v>
      </c>
      <c r="B9" s="559">
        <v>1298761.3646879999</v>
      </c>
      <c r="C9" s="559">
        <v>161544686.25159043</v>
      </c>
      <c r="D9" s="559">
        <v>1281282.4314850001</v>
      </c>
      <c r="E9" s="559">
        <v>3480857.3450930165</v>
      </c>
      <c r="F9" s="559">
        <v>249236.15747600002</v>
      </c>
      <c r="G9" s="559">
        <v>6684539.3917999994</v>
      </c>
      <c r="H9" s="559">
        <v>26104.854507000004</v>
      </c>
      <c r="I9" s="739">
        <v>16790.374244000002</v>
      </c>
    </row>
    <row r="10" spans="1:9">
      <c r="A10" s="738">
        <v>2013</v>
      </c>
      <c r="B10" s="559">
        <v>1375640.694202</v>
      </c>
      <c r="C10" s="559">
        <v>156257425.44059473</v>
      </c>
      <c r="D10" s="559">
        <v>1351273.4971160002</v>
      </c>
      <c r="E10" s="559">
        <v>3674282.9679788533</v>
      </c>
      <c r="F10" s="559">
        <v>266472.33039199992</v>
      </c>
      <c r="G10" s="559">
        <v>6680658.79</v>
      </c>
      <c r="H10" s="559">
        <v>23667.787452</v>
      </c>
      <c r="I10" s="739">
        <v>18139.597244000001</v>
      </c>
    </row>
    <row r="11" spans="1:9">
      <c r="A11" s="738">
        <v>2014</v>
      </c>
      <c r="B11" s="559">
        <v>1377642.4148150005</v>
      </c>
      <c r="C11" s="559">
        <v>140097028.09351492</v>
      </c>
      <c r="D11" s="559">
        <v>1315475.3454159996</v>
      </c>
      <c r="E11" s="559">
        <v>3768147.1783280014</v>
      </c>
      <c r="F11" s="559">
        <v>277294.48258999997</v>
      </c>
      <c r="G11" s="559">
        <v>7192591.9308000002</v>
      </c>
      <c r="H11" s="559">
        <v>23105.261868000001</v>
      </c>
      <c r="I11" s="739">
        <v>17017.692465</v>
      </c>
    </row>
    <row r="12" spans="1:9">
      <c r="A12" s="738">
        <v>2015</v>
      </c>
      <c r="B12" s="559">
        <v>1700814.0358259997</v>
      </c>
      <c r="C12" s="559">
        <v>146822906.53713998</v>
      </c>
      <c r="D12" s="559">
        <v>1421513.070201</v>
      </c>
      <c r="E12" s="559">
        <v>4101567.7170699998</v>
      </c>
      <c r="F12" s="559">
        <v>315784.01908399991</v>
      </c>
      <c r="G12" s="559">
        <v>7320806.8476999998</v>
      </c>
      <c r="H12" s="559">
        <v>19510.729779000001</v>
      </c>
      <c r="I12" s="739">
        <v>20153.237616000002</v>
      </c>
    </row>
    <row r="13" spans="1:9">
      <c r="A13" s="738">
        <v>2016</v>
      </c>
      <c r="B13" s="559">
        <v>2353858.5579239996</v>
      </c>
      <c r="C13" s="559">
        <v>153005896.97612542</v>
      </c>
      <c r="D13" s="559">
        <v>1337081.4908789999</v>
      </c>
      <c r="E13" s="559">
        <v>4375336.6871659998</v>
      </c>
      <c r="F13" s="559">
        <v>314421.59763300006</v>
      </c>
      <c r="G13" s="559">
        <v>7663123.9877000004</v>
      </c>
      <c r="H13" s="559">
        <v>18789.004763000001</v>
      </c>
      <c r="I13" s="739">
        <v>25756.505005000006</v>
      </c>
    </row>
    <row r="14" spans="1:9">
      <c r="A14" s="738">
        <v>2017</v>
      </c>
      <c r="B14" s="559">
        <v>2445584.7979310001</v>
      </c>
      <c r="C14" s="559">
        <v>151103938.45861599</v>
      </c>
      <c r="D14" s="559">
        <v>1473072.7682369999</v>
      </c>
      <c r="E14" s="559">
        <v>4303540.9139170004</v>
      </c>
      <c r="F14" s="559">
        <v>306793.81027800002</v>
      </c>
      <c r="G14" s="559">
        <v>8806451.7127710003</v>
      </c>
      <c r="H14" s="559">
        <v>17790.363566</v>
      </c>
      <c r="I14" s="739">
        <v>28141.142527</v>
      </c>
    </row>
    <row r="15" spans="1:9">
      <c r="A15" s="738">
        <v>2018</v>
      </c>
      <c r="B15" s="559">
        <v>2437034.9605970001</v>
      </c>
      <c r="C15" s="559">
        <v>140208209.41591296</v>
      </c>
      <c r="D15" s="559">
        <v>1474386.7233290002</v>
      </c>
      <c r="E15" s="559">
        <v>4165341.9200389995</v>
      </c>
      <c r="F15" s="559">
        <v>289123.06280700001</v>
      </c>
      <c r="G15" s="559">
        <v>9533871.1347550005</v>
      </c>
      <c r="H15" s="559">
        <v>18601.344508000002</v>
      </c>
      <c r="I15" s="739">
        <v>28033.511927</v>
      </c>
    </row>
    <row r="16" spans="1:9">
      <c r="A16" s="740" t="s">
        <v>556</v>
      </c>
      <c r="B16" s="378">
        <f t="shared" ref="B16:I16" si="0">SUM(B17:B27)</f>
        <v>2230053.2019679998</v>
      </c>
      <c r="C16" s="378">
        <f t="shared" si="0"/>
        <v>118118694.07417357</v>
      </c>
      <c r="D16" s="378">
        <f t="shared" si="0"/>
        <v>1271838.2380039999</v>
      </c>
      <c r="E16" s="378">
        <f t="shared" si="0"/>
        <v>3511983.4848149996</v>
      </c>
      <c r="F16" s="378">
        <f t="shared" si="0"/>
        <v>280593.01909800002</v>
      </c>
      <c r="G16" s="378">
        <f t="shared" si="0"/>
        <v>8946909.5863929987</v>
      </c>
      <c r="H16" s="378">
        <f t="shared" si="0"/>
        <v>18083.327700000002</v>
      </c>
      <c r="I16" s="378">
        <f t="shared" si="0"/>
        <v>27048.861207000002</v>
      </c>
    </row>
    <row r="17" spans="1:9">
      <c r="A17" s="741" t="s">
        <v>209</v>
      </c>
      <c r="B17" s="529">
        <v>201216.51790900005</v>
      </c>
      <c r="C17" s="529">
        <v>10383583.311893212</v>
      </c>
      <c r="D17" s="529">
        <v>101604.15472400002</v>
      </c>
      <c r="E17" s="529">
        <v>275228.66026299988</v>
      </c>
      <c r="F17" s="529">
        <v>23048.133815999998</v>
      </c>
      <c r="G17" s="529">
        <v>600445.67243600008</v>
      </c>
      <c r="H17" s="529">
        <v>1581.7539000000002</v>
      </c>
      <c r="I17" s="742">
        <v>2008.599125</v>
      </c>
    </row>
    <row r="18" spans="1:9">
      <c r="A18" s="743" t="s">
        <v>453</v>
      </c>
      <c r="B18" s="559">
        <v>176068.22071899998</v>
      </c>
      <c r="C18" s="559">
        <v>10344004.853397379</v>
      </c>
      <c r="D18" s="559">
        <v>107769.451908</v>
      </c>
      <c r="E18" s="559">
        <v>281968.74900499999</v>
      </c>
      <c r="F18" s="559">
        <v>22181.549251</v>
      </c>
      <c r="G18" s="559">
        <v>586328.11855999997</v>
      </c>
      <c r="H18" s="559">
        <v>1622.0219</v>
      </c>
      <c r="I18" s="739">
        <v>1698.2011640000001</v>
      </c>
    </row>
    <row r="19" spans="1:9">
      <c r="A19" s="743" t="s">
        <v>474</v>
      </c>
      <c r="B19" s="559">
        <v>209863.84430500001</v>
      </c>
      <c r="C19" s="559">
        <v>10995629.306990458</v>
      </c>
      <c r="D19" s="559">
        <v>118007.753621</v>
      </c>
      <c r="E19" s="559">
        <v>313397.47186500009</v>
      </c>
      <c r="F19" s="559">
        <v>24480.393717000003</v>
      </c>
      <c r="G19" s="559">
        <v>801478.55200000003</v>
      </c>
      <c r="H19" s="559">
        <v>1841.1858</v>
      </c>
      <c r="I19" s="739">
        <v>2011.3406329999998</v>
      </c>
    </row>
    <row r="20" spans="1:9">
      <c r="A20" s="743" t="s">
        <v>478</v>
      </c>
      <c r="B20" s="559">
        <v>188003.57478499998</v>
      </c>
      <c r="C20" s="559">
        <v>10805852.617417697</v>
      </c>
      <c r="D20" s="559">
        <v>116613.07790800001</v>
      </c>
      <c r="E20" s="559">
        <v>321693.10347700008</v>
      </c>
      <c r="F20" s="559">
        <v>26861.497997999999</v>
      </c>
      <c r="G20" s="559">
        <v>559442.53853000002</v>
      </c>
      <c r="H20" s="559">
        <v>1607.4564</v>
      </c>
      <c r="I20" s="739">
        <v>2369.7786809999998</v>
      </c>
    </row>
    <row r="21" spans="1:9">
      <c r="A21" s="743" t="s">
        <v>480</v>
      </c>
      <c r="B21" s="559">
        <v>218218.63691599996</v>
      </c>
      <c r="C21" s="559">
        <v>11244125.784317724</v>
      </c>
      <c r="D21" s="559">
        <v>118606.97091900001</v>
      </c>
      <c r="E21" s="559">
        <v>340030.86650699982</v>
      </c>
      <c r="F21" s="559">
        <v>28188.169726</v>
      </c>
      <c r="G21" s="559">
        <v>992009.27366199996</v>
      </c>
      <c r="H21" s="559">
        <v>1761.6957</v>
      </c>
      <c r="I21" s="739">
        <v>2428.9043020000004</v>
      </c>
    </row>
    <row r="22" spans="1:9">
      <c r="A22" s="743" t="s">
        <v>482</v>
      </c>
      <c r="B22" s="559">
        <v>198688.45119999998</v>
      </c>
      <c r="C22" s="559">
        <v>10780231.113433411</v>
      </c>
      <c r="D22" s="559">
        <v>115989.95343899998</v>
      </c>
      <c r="E22" s="559">
        <v>320728.42950500007</v>
      </c>
      <c r="F22" s="559">
        <v>24605.330757999996</v>
      </c>
      <c r="G22" s="559">
        <v>927600.88892099995</v>
      </c>
      <c r="H22" s="559">
        <v>1703.6477</v>
      </c>
      <c r="I22" s="739">
        <v>2680.3619820000004</v>
      </c>
    </row>
    <row r="23" spans="1:9">
      <c r="A23" s="743" t="s">
        <v>486</v>
      </c>
      <c r="B23" s="559">
        <v>203320.76841599998</v>
      </c>
      <c r="C23" s="559">
        <v>10896361.801710183</v>
      </c>
      <c r="D23" s="559">
        <v>106919.551842</v>
      </c>
      <c r="E23" s="559">
        <v>313387.96020000003</v>
      </c>
      <c r="F23" s="559">
        <v>24297.841055000001</v>
      </c>
      <c r="G23" s="559">
        <v>840537.49836899992</v>
      </c>
      <c r="H23" s="559">
        <v>1549.8516</v>
      </c>
      <c r="I23" s="739">
        <v>2410.8864509999999</v>
      </c>
    </row>
    <row r="24" spans="1:9">
      <c r="A24" s="743" t="s">
        <v>517</v>
      </c>
      <c r="B24" s="559">
        <v>215425.91308199998</v>
      </c>
      <c r="C24" s="559">
        <v>11148753.728074258</v>
      </c>
      <c r="D24" s="559">
        <v>122225.08016100001</v>
      </c>
      <c r="E24" s="559">
        <v>343593.25792299991</v>
      </c>
      <c r="F24" s="559">
        <v>26441.905715999997</v>
      </c>
      <c r="G24" s="559">
        <v>892833.80686399993</v>
      </c>
      <c r="H24" s="559">
        <v>1759.5539999999999</v>
      </c>
      <c r="I24" s="739">
        <v>2866.1795160000001</v>
      </c>
    </row>
    <row r="25" spans="1:9">
      <c r="A25" s="743" t="s">
        <v>530</v>
      </c>
      <c r="B25" s="559">
        <v>203762.49696699996</v>
      </c>
      <c r="C25" s="559">
        <v>10667106.062127573</v>
      </c>
      <c r="D25" s="559">
        <v>119124.508003</v>
      </c>
      <c r="E25" s="559">
        <v>331047.70396299992</v>
      </c>
      <c r="F25" s="559">
        <v>27818.879914000005</v>
      </c>
      <c r="G25" s="559">
        <v>754671.32964899996</v>
      </c>
      <c r="H25" s="559">
        <v>1715.7486000000001</v>
      </c>
      <c r="I25" s="739">
        <v>2536.6676040000002</v>
      </c>
    </row>
    <row r="26" spans="1:9">
      <c r="A26" s="775" t="s">
        <v>533</v>
      </c>
      <c r="B26" s="559">
        <v>204138.80913499999</v>
      </c>
      <c r="C26" s="559">
        <v>10558241.532231977</v>
      </c>
      <c r="D26" s="559">
        <v>131562.33070299999</v>
      </c>
      <c r="E26" s="559">
        <v>337876.89732499997</v>
      </c>
      <c r="F26" s="559">
        <v>26577.409752</v>
      </c>
      <c r="G26" s="559">
        <v>883232.61358400004</v>
      </c>
      <c r="H26" s="559">
        <v>1331.3577</v>
      </c>
      <c r="I26" s="776">
        <v>2617.3414779999998</v>
      </c>
    </row>
    <row r="27" spans="1:9" ht="13.5" thickBot="1">
      <c r="A27" s="744" t="s">
        <v>557</v>
      </c>
      <c r="B27" s="616">
        <v>211345.96853400004</v>
      </c>
      <c r="C27" s="616">
        <v>10294803.962579692</v>
      </c>
      <c r="D27" s="616">
        <v>113415.40477599998</v>
      </c>
      <c r="E27" s="616">
        <v>333030.38478199998</v>
      </c>
      <c r="F27" s="616">
        <v>26091.907395000002</v>
      </c>
      <c r="G27" s="616">
        <v>1108329.293818</v>
      </c>
      <c r="H27" s="616">
        <v>1609.0544</v>
      </c>
      <c r="I27" s="745">
        <v>3420.6002710000002</v>
      </c>
    </row>
    <row r="28" spans="1:9">
      <c r="B28" s="227"/>
      <c r="C28" s="227"/>
      <c r="D28" s="227"/>
      <c r="E28" s="227"/>
      <c r="F28" s="227"/>
      <c r="G28" s="227"/>
      <c r="H28" s="227"/>
      <c r="I28" s="227"/>
    </row>
    <row r="29" spans="1:9" ht="18.75" customHeight="1">
      <c r="A29" s="155" t="s">
        <v>579</v>
      </c>
      <c r="D29" s="227"/>
    </row>
    <row r="30" spans="1:9">
      <c r="A30" s="420" t="s">
        <v>562</v>
      </c>
      <c r="B30" s="533">
        <v>214252.57313400001</v>
      </c>
      <c r="C30" s="533">
        <v>11482606.657252487</v>
      </c>
      <c r="D30" s="533">
        <v>112982.50325500002</v>
      </c>
      <c r="E30" s="533">
        <v>332902.73870699981</v>
      </c>
      <c r="F30" s="533">
        <v>23908.247581000003</v>
      </c>
      <c r="G30" s="533">
        <v>569214.25865600002</v>
      </c>
      <c r="H30" s="533">
        <v>1597.1046999999999</v>
      </c>
      <c r="I30" s="533">
        <v>2174.1320480000004</v>
      </c>
    </row>
    <row r="31" spans="1:9">
      <c r="A31" s="749" t="s">
        <v>563</v>
      </c>
      <c r="B31" s="750">
        <v>211345.96853400004</v>
      </c>
      <c r="C31" s="750">
        <v>10294803.962579692</v>
      </c>
      <c r="D31" s="750">
        <v>113415.40477599998</v>
      </c>
      <c r="E31" s="750">
        <v>333030.38478199998</v>
      </c>
      <c r="F31" s="750">
        <v>26091.907395000002</v>
      </c>
      <c r="G31" s="750">
        <v>1108329.293818</v>
      </c>
      <c r="H31" s="750">
        <v>1609.0544</v>
      </c>
      <c r="I31" s="750">
        <v>3420.6002710000002</v>
      </c>
    </row>
    <row r="32" spans="1:9" s="228" customFormat="1" ht="13.5" thickBot="1">
      <c r="A32" s="617" t="s">
        <v>211</v>
      </c>
      <c r="B32" s="748">
        <f>+B31/B30-1</f>
        <v>-1.3566252939151813E-2</v>
      </c>
      <c r="C32" s="748">
        <f>+C31/C30-1</f>
        <v>-0.10344364569194497</v>
      </c>
      <c r="D32" s="748">
        <f>+D31/D30-1</f>
        <v>3.8315801874464483E-3</v>
      </c>
      <c r="E32" s="777">
        <f t="shared" ref="E32:I32" si="1">+E31/E30-1</f>
        <v>3.8343353826397752E-4</v>
      </c>
      <c r="F32" s="748">
        <f t="shared" si="1"/>
        <v>9.1335000886278328E-2</v>
      </c>
      <c r="G32" s="748">
        <f t="shared" si="1"/>
        <v>0.94712145200812636</v>
      </c>
      <c r="H32" s="748">
        <f t="shared" si="1"/>
        <v>7.4821018308943721E-3</v>
      </c>
      <c r="I32" s="748">
        <f t="shared" si="1"/>
        <v>0.57331762536991948</v>
      </c>
    </row>
    <row r="33" spans="1:15">
      <c r="A33" s="411"/>
      <c r="B33" s="227"/>
      <c r="C33" s="227"/>
      <c r="D33" s="227"/>
      <c r="E33" s="227"/>
      <c r="F33" s="227"/>
      <c r="G33" s="227"/>
      <c r="H33" s="227"/>
      <c r="I33" s="227"/>
    </row>
    <row r="34" spans="1:15">
      <c r="A34" s="619" t="s">
        <v>580</v>
      </c>
      <c r="B34" s="619"/>
      <c r="C34" s="619"/>
      <c r="D34" s="619"/>
      <c r="E34" s="619"/>
      <c r="F34" s="619"/>
      <c r="G34" s="619"/>
      <c r="H34" s="619"/>
      <c r="I34" s="619"/>
    </row>
    <row r="35" spans="1:15" ht="12.75" customHeight="1">
      <c r="A35" s="240" t="s">
        <v>559</v>
      </c>
      <c r="B35" s="470">
        <v>2206647.2160940003</v>
      </c>
      <c r="C35" s="470">
        <v>128536043.7276061</v>
      </c>
      <c r="D35" s="470">
        <v>1354112.3470190002</v>
      </c>
      <c r="E35" s="470">
        <v>3824278.7341689998</v>
      </c>
      <c r="F35" s="470">
        <v>260684.81389799993</v>
      </c>
      <c r="G35" s="470">
        <v>8637928.6116070002</v>
      </c>
      <c r="H35" s="470">
        <v>16905.014808</v>
      </c>
      <c r="I35" s="470">
        <v>25640.521302999998</v>
      </c>
      <c r="O35" s="205" t="s">
        <v>489</v>
      </c>
    </row>
    <row r="36" spans="1:15">
      <c r="A36" s="240" t="s">
        <v>560</v>
      </c>
      <c r="B36" s="470">
        <v>2230053.2019679998</v>
      </c>
      <c r="C36" s="470">
        <v>118118694.07417357</v>
      </c>
      <c r="D36" s="470">
        <v>1271838.2380039999</v>
      </c>
      <c r="E36" s="470">
        <v>3511983.4848149996</v>
      </c>
      <c r="F36" s="470">
        <v>280593.01909800002</v>
      </c>
      <c r="G36" s="470">
        <v>8946909.5863929987</v>
      </c>
      <c r="H36" s="470">
        <v>18083.327700000002</v>
      </c>
      <c r="I36" s="470">
        <v>27048.861207000002</v>
      </c>
    </row>
    <row r="37" spans="1:15" ht="13.5" thickBot="1">
      <c r="A37" s="620" t="s">
        <v>211</v>
      </c>
      <c r="B37" s="618">
        <f t="shared" ref="B37:I37" si="2">+B36/B35-1</f>
        <v>1.0607035734253367E-2</v>
      </c>
      <c r="C37" s="618">
        <f t="shared" si="2"/>
        <v>-8.104613578669817E-2</v>
      </c>
      <c r="D37" s="618">
        <f t="shared" si="2"/>
        <v>-6.0758702330808823E-2</v>
      </c>
      <c r="E37" s="618">
        <f t="shared" si="2"/>
        <v>-8.1661215372121898E-2</v>
      </c>
      <c r="F37" s="618">
        <f t="shared" si="2"/>
        <v>7.6368872057847259E-2</v>
      </c>
      <c r="G37" s="618">
        <f t="shared" si="2"/>
        <v>3.5770262603329828E-2</v>
      </c>
      <c r="H37" s="618">
        <f t="shared" si="2"/>
        <v>6.9701973371971704E-2</v>
      </c>
      <c r="I37" s="618">
        <f t="shared" si="2"/>
        <v>5.4926336612166615E-2</v>
      </c>
    </row>
    <row r="38" spans="1:15">
      <c r="A38" s="532"/>
      <c r="B38" s="531"/>
      <c r="C38" s="531"/>
      <c r="D38" s="531"/>
      <c r="E38" s="531"/>
      <c r="F38" s="531"/>
      <c r="G38" s="531"/>
      <c r="H38" s="531"/>
      <c r="I38" s="531"/>
    </row>
    <row r="39" spans="1:15">
      <c r="A39" s="619" t="s">
        <v>210</v>
      </c>
      <c r="B39" s="619"/>
      <c r="C39" s="619"/>
      <c r="D39" s="619"/>
      <c r="E39" s="619"/>
      <c r="F39" s="619"/>
      <c r="G39" s="619"/>
      <c r="H39" s="619"/>
      <c r="I39" s="619"/>
    </row>
    <row r="40" spans="1:15" ht="15.75" customHeight="1">
      <c r="A40" s="530" t="s">
        <v>535</v>
      </c>
      <c r="B40" s="529">
        <f>+B26</f>
        <v>204138.80913499999</v>
      </c>
      <c r="C40" s="529">
        <f t="shared" ref="C40:I41" si="3">+C26</f>
        <v>10558241.532231977</v>
      </c>
      <c r="D40" s="529">
        <f t="shared" si="3"/>
        <v>131562.33070299999</v>
      </c>
      <c r="E40" s="529">
        <f t="shared" si="3"/>
        <v>337876.89732499997</v>
      </c>
      <c r="F40" s="529">
        <f t="shared" si="3"/>
        <v>26577.409752</v>
      </c>
      <c r="G40" s="529">
        <f t="shared" si="3"/>
        <v>883232.61358400004</v>
      </c>
      <c r="H40" s="529">
        <f t="shared" si="3"/>
        <v>1331.3577</v>
      </c>
      <c r="I40" s="529">
        <f t="shared" si="3"/>
        <v>2617.3414779999998</v>
      </c>
    </row>
    <row r="41" spans="1:15" ht="12.75" customHeight="1">
      <c r="A41" s="749" t="str">
        <f>A31</f>
        <v>Nov. 2019</v>
      </c>
      <c r="B41" s="750">
        <f>+B27</f>
        <v>211345.96853400004</v>
      </c>
      <c r="C41" s="750">
        <f t="shared" si="3"/>
        <v>10294803.962579692</v>
      </c>
      <c r="D41" s="750">
        <f t="shared" si="3"/>
        <v>113415.40477599998</v>
      </c>
      <c r="E41" s="750">
        <f t="shared" si="3"/>
        <v>333030.38478199998</v>
      </c>
      <c r="F41" s="750">
        <f t="shared" si="3"/>
        <v>26091.907395000002</v>
      </c>
      <c r="G41" s="750">
        <f t="shared" si="3"/>
        <v>1108329.293818</v>
      </c>
      <c r="H41" s="750">
        <f t="shared" si="3"/>
        <v>1609.0544</v>
      </c>
      <c r="I41" s="750">
        <f t="shared" si="3"/>
        <v>3420.6002710000002</v>
      </c>
    </row>
    <row r="42" spans="1:15" ht="12.75" customHeight="1" thickBot="1">
      <c r="A42" s="617" t="s">
        <v>211</v>
      </c>
      <c r="B42" s="748">
        <f>+B41/B40-1</f>
        <v>3.5305189785024504E-2</v>
      </c>
      <c r="C42" s="748">
        <f t="shared" ref="C42:H42" si="4">+C41/C40-1</f>
        <v>-2.4950894412489877E-2</v>
      </c>
      <c r="D42" s="748">
        <f t="shared" si="4"/>
        <v>-0.13793405627608124</v>
      </c>
      <c r="E42" s="748">
        <f t="shared" si="4"/>
        <v>-1.434401872803448E-2</v>
      </c>
      <c r="F42" s="748">
        <f t="shared" si="4"/>
        <v>-1.8267482103422883E-2</v>
      </c>
      <c r="G42" s="748">
        <f t="shared" si="4"/>
        <v>0.25485548967739979</v>
      </c>
      <c r="H42" s="748">
        <f t="shared" si="4"/>
        <v>0.20858158554984874</v>
      </c>
      <c r="I42" s="748">
        <f>+I41/I40-1</f>
        <v>0.30689873665770118</v>
      </c>
      <c r="K42" s="205" t="s">
        <v>489</v>
      </c>
    </row>
    <row r="43" spans="1:15" ht="12.75" customHeight="1">
      <c r="A43" s="528"/>
      <c r="B43" s="527"/>
      <c r="C43" s="527"/>
      <c r="D43" s="527"/>
      <c r="E43" s="527"/>
      <c r="F43" s="527"/>
      <c r="G43" s="527"/>
      <c r="H43" s="527"/>
      <c r="I43" s="527"/>
    </row>
    <row r="44" spans="1:15">
      <c r="A44" s="788" t="s">
        <v>581</v>
      </c>
      <c r="B44" s="788"/>
      <c r="C44" s="788"/>
      <c r="D44" s="788"/>
      <c r="E44" s="788"/>
      <c r="F44" s="788"/>
      <c r="G44" s="788"/>
      <c r="H44" s="788"/>
      <c r="I44" s="788"/>
    </row>
  </sheetData>
  <mergeCells count="2">
    <mergeCell ref="A2:I2"/>
    <mergeCell ref="A44:I44"/>
  </mergeCells>
  <conditionalFormatting sqref="B42:I42">
    <cfRule type="cellIs" priority="1" operator="lessThan">
      <formula>0</formula>
    </cfRule>
  </conditionalFormatting>
  <conditionalFormatting sqref="B32:I32">
    <cfRule type="cellIs" priority="3" operator="lessThan">
      <formula>0</formula>
    </cfRule>
  </conditionalFormatting>
  <conditionalFormatting sqref="B37:I37">
    <cfRule type="cellIs" priority="2" operator="lessThan">
      <formula>0</formula>
    </cfRule>
  </conditionalFormatting>
  <printOptions horizontalCentered="1" verticalCentered="1"/>
  <pageMargins left="0" right="0" top="0" bottom="0" header="0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9"/>
  <sheetViews>
    <sheetView showGridLines="0" view="pageBreakPreview" zoomScaleNormal="110" zoomScaleSheetLayoutView="100" workbookViewId="0">
      <selection activeCell="E79" sqref="E79"/>
    </sheetView>
  </sheetViews>
  <sheetFormatPr baseColWidth="10" defaultColWidth="11.5703125" defaultRowHeight="12.75"/>
  <cols>
    <col min="1" max="1" width="13" style="161" customWidth="1"/>
    <col min="2" max="2" width="16" style="161" customWidth="1"/>
    <col min="3" max="7" width="16" style="175" customWidth="1"/>
    <col min="8" max="8" width="17" style="175" customWidth="1"/>
    <col min="9" max="9" width="25.7109375" style="175" customWidth="1"/>
    <col min="10" max="10" width="10.28515625" style="154" customWidth="1"/>
    <col min="11" max="256" width="11.5703125" style="154"/>
    <col min="257" max="257" width="13" style="154" customWidth="1"/>
    <col min="258" max="263" width="16" style="154" customWidth="1"/>
    <col min="264" max="264" width="17" style="154" customWidth="1"/>
    <col min="265" max="265" width="25.7109375" style="154" customWidth="1"/>
    <col min="266" max="266" width="10.28515625" style="154" customWidth="1"/>
    <col min="267" max="512" width="11.5703125" style="154"/>
    <col min="513" max="513" width="13" style="154" customWidth="1"/>
    <col min="514" max="519" width="16" style="154" customWidth="1"/>
    <col min="520" max="520" width="17" style="154" customWidth="1"/>
    <col min="521" max="521" width="25.7109375" style="154" customWidth="1"/>
    <col min="522" max="522" width="10.28515625" style="154" customWidth="1"/>
    <col min="523" max="768" width="11.5703125" style="154"/>
    <col min="769" max="769" width="13" style="154" customWidth="1"/>
    <col min="770" max="775" width="16" style="154" customWidth="1"/>
    <col min="776" max="776" width="17" style="154" customWidth="1"/>
    <col min="777" max="777" width="25.7109375" style="154" customWidth="1"/>
    <col min="778" max="778" width="10.28515625" style="154" customWidth="1"/>
    <col min="779" max="1024" width="11.5703125" style="154"/>
    <col min="1025" max="1025" width="13" style="154" customWidth="1"/>
    <col min="1026" max="1031" width="16" style="154" customWidth="1"/>
    <col min="1032" max="1032" width="17" style="154" customWidth="1"/>
    <col min="1033" max="1033" width="25.7109375" style="154" customWidth="1"/>
    <col min="1034" max="1034" width="10.28515625" style="154" customWidth="1"/>
    <col min="1035" max="1280" width="11.5703125" style="154"/>
    <col min="1281" max="1281" width="13" style="154" customWidth="1"/>
    <col min="1282" max="1287" width="16" style="154" customWidth="1"/>
    <col min="1288" max="1288" width="17" style="154" customWidth="1"/>
    <col min="1289" max="1289" width="25.7109375" style="154" customWidth="1"/>
    <col min="1290" max="1290" width="10.28515625" style="154" customWidth="1"/>
    <col min="1291" max="1536" width="11.5703125" style="154"/>
    <col min="1537" max="1537" width="13" style="154" customWidth="1"/>
    <col min="1538" max="1543" width="16" style="154" customWidth="1"/>
    <col min="1544" max="1544" width="17" style="154" customWidth="1"/>
    <col min="1545" max="1545" width="25.7109375" style="154" customWidth="1"/>
    <col min="1546" max="1546" width="10.28515625" style="154" customWidth="1"/>
    <col min="1547" max="1792" width="11.5703125" style="154"/>
    <col min="1793" max="1793" width="13" style="154" customWidth="1"/>
    <col min="1794" max="1799" width="16" style="154" customWidth="1"/>
    <col min="1800" max="1800" width="17" style="154" customWidth="1"/>
    <col min="1801" max="1801" width="25.7109375" style="154" customWidth="1"/>
    <col min="1802" max="1802" width="10.28515625" style="154" customWidth="1"/>
    <col min="1803" max="2048" width="11.5703125" style="154"/>
    <col min="2049" max="2049" width="13" style="154" customWidth="1"/>
    <col min="2050" max="2055" width="16" style="154" customWidth="1"/>
    <col min="2056" max="2056" width="17" style="154" customWidth="1"/>
    <col min="2057" max="2057" width="25.7109375" style="154" customWidth="1"/>
    <col min="2058" max="2058" width="10.28515625" style="154" customWidth="1"/>
    <col min="2059" max="2304" width="11.5703125" style="154"/>
    <col min="2305" max="2305" width="13" style="154" customWidth="1"/>
    <col min="2306" max="2311" width="16" style="154" customWidth="1"/>
    <col min="2312" max="2312" width="17" style="154" customWidth="1"/>
    <col min="2313" max="2313" width="25.7109375" style="154" customWidth="1"/>
    <col min="2314" max="2314" width="10.28515625" style="154" customWidth="1"/>
    <col min="2315" max="2560" width="11.5703125" style="154"/>
    <col min="2561" max="2561" width="13" style="154" customWidth="1"/>
    <col min="2562" max="2567" width="16" style="154" customWidth="1"/>
    <col min="2568" max="2568" width="17" style="154" customWidth="1"/>
    <col min="2569" max="2569" width="25.7109375" style="154" customWidth="1"/>
    <col min="2570" max="2570" width="10.28515625" style="154" customWidth="1"/>
    <col min="2571" max="2816" width="11.5703125" style="154"/>
    <col min="2817" max="2817" width="13" style="154" customWidth="1"/>
    <col min="2818" max="2823" width="16" style="154" customWidth="1"/>
    <col min="2824" max="2824" width="17" style="154" customWidth="1"/>
    <col min="2825" max="2825" width="25.7109375" style="154" customWidth="1"/>
    <col min="2826" max="2826" width="10.28515625" style="154" customWidth="1"/>
    <col min="2827" max="3072" width="11.5703125" style="154"/>
    <col min="3073" max="3073" width="13" style="154" customWidth="1"/>
    <col min="3074" max="3079" width="16" style="154" customWidth="1"/>
    <col min="3080" max="3080" width="17" style="154" customWidth="1"/>
    <col min="3081" max="3081" width="25.7109375" style="154" customWidth="1"/>
    <col min="3082" max="3082" width="10.28515625" style="154" customWidth="1"/>
    <col min="3083" max="3328" width="11.5703125" style="154"/>
    <col min="3329" max="3329" width="13" style="154" customWidth="1"/>
    <col min="3330" max="3335" width="16" style="154" customWidth="1"/>
    <col min="3336" max="3336" width="17" style="154" customWidth="1"/>
    <col min="3337" max="3337" width="25.7109375" style="154" customWidth="1"/>
    <col min="3338" max="3338" width="10.28515625" style="154" customWidth="1"/>
    <col min="3339" max="3584" width="11.5703125" style="154"/>
    <col min="3585" max="3585" width="13" style="154" customWidth="1"/>
    <col min="3586" max="3591" width="16" style="154" customWidth="1"/>
    <col min="3592" max="3592" width="17" style="154" customWidth="1"/>
    <col min="3593" max="3593" width="25.7109375" style="154" customWidth="1"/>
    <col min="3594" max="3594" width="10.28515625" style="154" customWidth="1"/>
    <col min="3595" max="3840" width="11.5703125" style="154"/>
    <col min="3841" max="3841" width="13" style="154" customWidth="1"/>
    <col min="3842" max="3847" width="16" style="154" customWidth="1"/>
    <col min="3848" max="3848" width="17" style="154" customWidth="1"/>
    <col min="3849" max="3849" width="25.7109375" style="154" customWidth="1"/>
    <col min="3850" max="3850" width="10.28515625" style="154" customWidth="1"/>
    <col min="3851" max="4096" width="11.5703125" style="154"/>
    <col min="4097" max="4097" width="13" style="154" customWidth="1"/>
    <col min="4098" max="4103" width="16" style="154" customWidth="1"/>
    <col min="4104" max="4104" width="17" style="154" customWidth="1"/>
    <col min="4105" max="4105" width="25.7109375" style="154" customWidth="1"/>
    <col min="4106" max="4106" width="10.28515625" style="154" customWidth="1"/>
    <col min="4107" max="4352" width="11.5703125" style="154"/>
    <col min="4353" max="4353" width="13" style="154" customWidth="1"/>
    <col min="4354" max="4359" width="16" style="154" customWidth="1"/>
    <col min="4360" max="4360" width="17" style="154" customWidth="1"/>
    <col min="4361" max="4361" width="25.7109375" style="154" customWidth="1"/>
    <col min="4362" max="4362" width="10.28515625" style="154" customWidth="1"/>
    <col min="4363" max="4608" width="11.5703125" style="154"/>
    <col min="4609" max="4609" width="13" style="154" customWidth="1"/>
    <col min="4610" max="4615" width="16" style="154" customWidth="1"/>
    <col min="4616" max="4616" width="17" style="154" customWidth="1"/>
    <col min="4617" max="4617" width="25.7109375" style="154" customWidth="1"/>
    <col min="4618" max="4618" width="10.28515625" style="154" customWidth="1"/>
    <col min="4619" max="4864" width="11.5703125" style="154"/>
    <col min="4865" max="4865" width="13" style="154" customWidth="1"/>
    <col min="4866" max="4871" width="16" style="154" customWidth="1"/>
    <col min="4872" max="4872" width="17" style="154" customWidth="1"/>
    <col min="4873" max="4873" width="25.7109375" style="154" customWidth="1"/>
    <col min="4874" max="4874" width="10.28515625" style="154" customWidth="1"/>
    <col min="4875" max="5120" width="11.5703125" style="154"/>
    <col min="5121" max="5121" width="13" style="154" customWidth="1"/>
    <col min="5122" max="5127" width="16" style="154" customWidth="1"/>
    <col min="5128" max="5128" width="17" style="154" customWidth="1"/>
    <col min="5129" max="5129" width="25.7109375" style="154" customWidth="1"/>
    <col min="5130" max="5130" width="10.28515625" style="154" customWidth="1"/>
    <col min="5131" max="5376" width="11.5703125" style="154"/>
    <col min="5377" max="5377" width="13" style="154" customWidth="1"/>
    <col min="5378" max="5383" width="16" style="154" customWidth="1"/>
    <col min="5384" max="5384" width="17" style="154" customWidth="1"/>
    <col min="5385" max="5385" width="25.7109375" style="154" customWidth="1"/>
    <col min="5386" max="5386" width="10.28515625" style="154" customWidth="1"/>
    <col min="5387" max="5632" width="11.5703125" style="154"/>
    <col min="5633" max="5633" width="13" style="154" customWidth="1"/>
    <col min="5634" max="5639" width="16" style="154" customWidth="1"/>
    <col min="5640" max="5640" width="17" style="154" customWidth="1"/>
    <col min="5641" max="5641" width="25.7109375" style="154" customWidth="1"/>
    <col min="5642" max="5642" width="10.28515625" style="154" customWidth="1"/>
    <col min="5643" max="5888" width="11.5703125" style="154"/>
    <col min="5889" max="5889" width="13" style="154" customWidth="1"/>
    <col min="5890" max="5895" width="16" style="154" customWidth="1"/>
    <col min="5896" max="5896" width="17" style="154" customWidth="1"/>
    <col min="5897" max="5897" width="25.7109375" style="154" customWidth="1"/>
    <col min="5898" max="5898" width="10.28515625" style="154" customWidth="1"/>
    <col min="5899" max="6144" width="11.5703125" style="154"/>
    <col min="6145" max="6145" width="13" style="154" customWidth="1"/>
    <col min="6146" max="6151" width="16" style="154" customWidth="1"/>
    <col min="6152" max="6152" width="17" style="154" customWidth="1"/>
    <col min="6153" max="6153" width="25.7109375" style="154" customWidth="1"/>
    <col min="6154" max="6154" width="10.28515625" style="154" customWidth="1"/>
    <col min="6155" max="6400" width="11.5703125" style="154"/>
    <col min="6401" max="6401" width="13" style="154" customWidth="1"/>
    <col min="6402" max="6407" width="16" style="154" customWidth="1"/>
    <col min="6408" max="6408" width="17" style="154" customWidth="1"/>
    <col min="6409" max="6409" width="25.7109375" style="154" customWidth="1"/>
    <col min="6410" max="6410" width="10.28515625" style="154" customWidth="1"/>
    <col min="6411" max="6656" width="11.5703125" style="154"/>
    <col min="6657" max="6657" width="13" style="154" customWidth="1"/>
    <col min="6658" max="6663" width="16" style="154" customWidth="1"/>
    <col min="6664" max="6664" width="17" style="154" customWidth="1"/>
    <col min="6665" max="6665" width="25.7109375" style="154" customWidth="1"/>
    <col min="6666" max="6666" width="10.28515625" style="154" customWidth="1"/>
    <col min="6667" max="6912" width="11.5703125" style="154"/>
    <col min="6913" max="6913" width="13" style="154" customWidth="1"/>
    <col min="6914" max="6919" width="16" style="154" customWidth="1"/>
    <col min="6920" max="6920" width="17" style="154" customWidth="1"/>
    <col min="6921" max="6921" width="25.7109375" style="154" customWidth="1"/>
    <col min="6922" max="6922" width="10.28515625" style="154" customWidth="1"/>
    <col min="6923" max="7168" width="11.5703125" style="154"/>
    <col min="7169" max="7169" width="13" style="154" customWidth="1"/>
    <col min="7170" max="7175" width="16" style="154" customWidth="1"/>
    <col min="7176" max="7176" width="17" style="154" customWidth="1"/>
    <col min="7177" max="7177" width="25.7109375" style="154" customWidth="1"/>
    <col min="7178" max="7178" width="10.28515625" style="154" customWidth="1"/>
    <col min="7179" max="7424" width="11.5703125" style="154"/>
    <col min="7425" max="7425" width="13" style="154" customWidth="1"/>
    <col min="7426" max="7431" width="16" style="154" customWidth="1"/>
    <col min="7432" max="7432" width="17" style="154" customWidth="1"/>
    <col min="7433" max="7433" width="25.7109375" style="154" customWidth="1"/>
    <col min="7434" max="7434" width="10.28515625" style="154" customWidth="1"/>
    <col min="7435" max="7680" width="11.5703125" style="154"/>
    <col min="7681" max="7681" width="13" style="154" customWidth="1"/>
    <col min="7682" max="7687" width="16" style="154" customWidth="1"/>
    <col min="7688" max="7688" width="17" style="154" customWidth="1"/>
    <col min="7689" max="7689" width="25.7109375" style="154" customWidth="1"/>
    <col min="7690" max="7690" width="10.28515625" style="154" customWidth="1"/>
    <col min="7691" max="7936" width="11.5703125" style="154"/>
    <col min="7937" max="7937" width="13" style="154" customWidth="1"/>
    <col min="7938" max="7943" width="16" style="154" customWidth="1"/>
    <col min="7944" max="7944" width="17" style="154" customWidth="1"/>
    <col min="7945" max="7945" width="25.7109375" style="154" customWidth="1"/>
    <col min="7946" max="7946" width="10.28515625" style="154" customWidth="1"/>
    <col min="7947" max="8192" width="11.5703125" style="154"/>
    <col min="8193" max="8193" width="13" style="154" customWidth="1"/>
    <col min="8194" max="8199" width="16" style="154" customWidth="1"/>
    <col min="8200" max="8200" width="17" style="154" customWidth="1"/>
    <col min="8201" max="8201" width="25.7109375" style="154" customWidth="1"/>
    <col min="8202" max="8202" width="10.28515625" style="154" customWidth="1"/>
    <col min="8203" max="8448" width="11.5703125" style="154"/>
    <col min="8449" max="8449" width="13" style="154" customWidth="1"/>
    <col min="8450" max="8455" width="16" style="154" customWidth="1"/>
    <col min="8456" max="8456" width="17" style="154" customWidth="1"/>
    <col min="8457" max="8457" width="25.7109375" style="154" customWidth="1"/>
    <col min="8458" max="8458" width="10.28515625" style="154" customWidth="1"/>
    <col min="8459" max="8704" width="11.5703125" style="154"/>
    <col min="8705" max="8705" width="13" style="154" customWidth="1"/>
    <col min="8706" max="8711" width="16" style="154" customWidth="1"/>
    <col min="8712" max="8712" width="17" style="154" customWidth="1"/>
    <col min="8713" max="8713" width="25.7109375" style="154" customWidth="1"/>
    <col min="8714" max="8714" width="10.28515625" style="154" customWidth="1"/>
    <col min="8715" max="8960" width="11.5703125" style="154"/>
    <col min="8961" max="8961" width="13" style="154" customWidth="1"/>
    <col min="8962" max="8967" width="16" style="154" customWidth="1"/>
    <col min="8968" max="8968" width="17" style="154" customWidth="1"/>
    <col min="8969" max="8969" width="25.7109375" style="154" customWidth="1"/>
    <col min="8970" max="8970" width="10.28515625" style="154" customWidth="1"/>
    <col min="8971" max="9216" width="11.5703125" style="154"/>
    <col min="9217" max="9217" width="13" style="154" customWidth="1"/>
    <col min="9218" max="9223" width="16" style="154" customWidth="1"/>
    <col min="9224" max="9224" width="17" style="154" customWidth="1"/>
    <col min="9225" max="9225" width="25.7109375" style="154" customWidth="1"/>
    <col min="9226" max="9226" width="10.28515625" style="154" customWidth="1"/>
    <col min="9227" max="9472" width="11.5703125" style="154"/>
    <col min="9473" max="9473" width="13" style="154" customWidth="1"/>
    <col min="9474" max="9479" width="16" style="154" customWidth="1"/>
    <col min="9480" max="9480" width="17" style="154" customWidth="1"/>
    <col min="9481" max="9481" width="25.7109375" style="154" customWidth="1"/>
    <col min="9482" max="9482" width="10.28515625" style="154" customWidth="1"/>
    <col min="9483" max="9728" width="11.5703125" style="154"/>
    <col min="9729" max="9729" width="13" style="154" customWidth="1"/>
    <col min="9730" max="9735" width="16" style="154" customWidth="1"/>
    <col min="9736" max="9736" width="17" style="154" customWidth="1"/>
    <col min="9737" max="9737" width="25.7109375" style="154" customWidth="1"/>
    <col min="9738" max="9738" width="10.28515625" style="154" customWidth="1"/>
    <col min="9739" max="9984" width="11.5703125" style="154"/>
    <col min="9985" max="9985" width="13" style="154" customWidth="1"/>
    <col min="9986" max="9991" width="16" style="154" customWidth="1"/>
    <col min="9992" max="9992" width="17" style="154" customWidth="1"/>
    <col min="9993" max="9993" width="25.7109375" style="154" customWidth="1"/>
    <col min="9994" max="9994" width="10.28515625" style="154" customWidth="1"/>
    <col min="9995" max="10240" width="11.5703125" style="154"/>
    <col min="10241" max="10241" width="13" style="154" customWidth="1"/>
    <col min="10242" max="10247" width="16" style="154" customWidth="1"/>
    <col min="10248" max="10248" width="17" style="154" customWidth="1"/>
    <col min="10249" max="10249" width="25.7109375" style="154" customWidth="1"/>
    <col min="10250" max="10250" width="10.28515625" style="154" customWidth="1"/>
    <col min="10251" max="10496" width="11.5703125" style="154"/>
    <col min="10497" max="10497" width="13" style="154" customWidth="1"/>
    <col min="10498" max="10503" width="16" style="154" customWidth="1"/>
    <col min="10504" max="10504" width="17" style="154" customWidth="1"/>
    <col min="10505" max="10505" width="25.7109375" style="154" customWidth="1"/>
    <col min="10506" max="10506" width="10.28515625" style="154" customWidth="1"/>
    <col min="10507" max="10752" width="11.5703125" style="154"/>
    <col min="10753" max="10753" width="13" style="154" customWidth="1"/>
    <col min="10754" max="10759" width="16" style="154" customWidth="1"/>
    <col min="10760" max="10760" width="17" style="154" customWidth="1"/>
    <col min="10761" max="10761" width="25.7109375" style="154" customWidth="1"/>
    <col min="10762" max="10762" width="10.28515625" style="154" customWidth="1"/>
    <col min="10763" max="11008" width="11.5703125" style="154"/>
    <col min="11009" max="11009" width="13" style="154" customWidth="1"/>
    <col min="11010" max="11015" width="16" style="154" customWidth="1"/>
    <col min="11016" max="11016" width="17" style="154" customWidth="1"/>
    <col min="11017" max="11017" width="25.7109375" style="154" customWidth="1"/>
    <col min="11018" max="11018" width="10.28515625" style="154" customWidth="1"/>
    <col min="11019" max="11264" width="11.5703125" style="154"/>
    <col min="11265" max="11265" width="13" style="154" customWidth="1"/>
    <col min="11266" max="11271" width="16" style="154" customWidth="1"/>
    <col min="11272" max="11272" width="17" style="154" customWidth="1"/>
    <col min="11273" max="11273" width="25.7109375" style="154" customWidth="1"/>
    <col min="11274" max="11274" width="10.28515625" style="154" customWidth="1"/>
    <col min="11275" max="11520" width="11.5703125" style="154"/>
    <col min="11521" max="11521" width="13" style="154" customWidth="1"/>
    <col min="11522" max="11527" width="16" style="154" customWidth="1"/>
    <col min="11528" max="11528" width="17" style="154" customWidth="1"/>
    <col min="11529" max="11529" width="25.7109375" style="154" customWidth="1"/>
    <col min="11530" max="11530" width="10.28515625" style="154" customWidth="1"/>
    <col min="11531" max="11776" width="11.5703125" style="154"/>
    <col min="11777" max="11777" width="13" style="154" customWidth="1"/>
    <col min="11778" max="11783" width="16" style="154" customWidth="1"/>
    <col min="11784" max="11784" width="17" style="154" customWidth="1"/>
    <col min="11785" max="11785" width="25.7109375" style="154" customWidth="1"/>
    <col min="11786" max="11786" width="10.28515625" style="154" customWidth="1"/>
    <col min="11787" max="12032" width="11.5703125" style="154"/>
    <col min="12033" max="12033" width="13" style="154" customWidth="1"/>
    <col min="12034" max="12039" width="16" style="154" customWidth="1"/>
    <col min="12040" max="12040" width="17" style="154" customWidth="1"/>
    <col min="12041" max="12041" width="25.7109375" style="154" customWidth="1"/>
    <col min="12042" max="12042" width="10.28515625" style="154" customWidth="1"/>
    <col min="12043" max="12288" width="11.5703125" style="154"/>
    <col min="12289" max="12289" width="13" style="154" customWidth="1"/>
    <col min="12290" max="12295" width="16" style="154" customWidth="1"/>
    <col min="12296" max="12296" width="17" style="154" customWidth="1"/>
    <col min="12297" max="12297" width="25.7109375" style="154" customWidth="1"/>
    <col min="12298" max="12298" width="10.28515625" style="154" customWidth="1"/>
    <col min="12299" max="12544" width="11.5703125" style="154"/>
    <col min="12545" max="12545" width="13" style="154" customWidth="1"/>
    <col min="12546" max="12551" width="16" style="154" customWidth="1"/>
    <col min="12552" max="12552" width="17" style="154" customWidth="1"/>
    <col min="12553" max="12553" width="25.7109375" style="154" customWidth="1"/>
    <col min="12554" max="12554" width="10.28515625" style="154" customWidth="1"/>
    <col min="12555" max="12800" width="11.5703125" style="154"/>
    <col min="12801" max="12801" width="13" style="154" customWidth="1"/>
    <col min="12802" max="12807" width="16" style="154" customWidth="1"/>
    <col min="12808" max="12808" width="17" style="154" customWidth="1"/>
    <col min="12809" max="12809" width="25.7109375" style="154" customWidth="1"/>
    <col min="12810" max="12810" width="10.28515625" style="154" customWidth="1"/>
    <col min="12811" max="13056" width="11.5703125" style="154"/>
    <col min="13057" max="13057" width="13" style="154" customWidth="1"/>
    <col min="13058" max="13063" width="16" style="154" customWidth="1"/>
    <col min="13064" max="13064" width="17" style="154" customWidth="1"/>
    <col min="13065" max="13065" width="25.7109375" style="154" customWidth="1"/>
    <col min="13066" max="13066" width="10.28515625" style="154" customWidth="1"/>
    <col min="13067" max="13312" width="11.5703125" style="154"/>
    <col min="13313" max="13313" width="13" style="154" customWidth="1"/>
    <col min="13314" max="13319" width="16" style="154" customWidth="1"/>
    <col min="13320" max="13320" width="17" style="154" customWidth="1"/>
    <col min="13321" max="13321" width="25.7109375" style="154" customWidth="1"/>
    <col min="13322" max="13322" width="10.28515625" style="154" customWidth="1"/>
    <col min="13323" max="13568" width="11.5703125" style="154"/>
    <col min="13569" max="13569" width="13" style="154" customWidth="1"/>
    <col min="13570" max="13575" width="16" style="154" customWidth="1"/>
    <col min="13576" max="13576" width="17" style="154" customWidth="1"/>
    <col min="13577" max="13577" width="25.7109375" style="154" customWidth="1"/>
    <col min="13578" max="13578" width="10.28515625" style="154" customWidth="1"/>
    <col min="13579" max="13824" width="11.5703125" style="154"/>
    <col min="13825" max="13825" width="13" style="154" customWidth="1"/>
    <col min="13826" max="13831" width="16" style="154" customWidth="1"/>
    <col min="13832" max="13832" width="17" style="154" customWidth="1"/>
    <col min="13833" max="13833" width="25.7109375" style="154" customWidth="1"/>
    <col min="13834" max="13834" width="10.28515625" style="154" customWidth="1"/>
    <col min="13835" max="14080" width="11.5703125" style="154"/>
    <col min="14081" max="14081" width="13" style="154" customWidth="1"/>
    <col min="14082" max="14087" width="16" style="154" customWidth="1"/>
    <col min="14088" max="14088" width="17" style="154" customWidth="1"/>
    <col min="14089" max="14089" width="25.7109375" style="154" customWidth="1"/>
    <col min="14090" max="14090" width="10.28515625" style="154" customWidth="1"/>
    <col min="14091" max="14336" width="11.5703125" style="154"/>
    <col min="14337" max="14337" width="13" style="154" customWidth="1"/>
    <col min="14338" max="14343" width="16" style="154" customWidth="1"/>
    <col min="14344" max="14344" width="17" style="154" customWidth="1"/>
    <col min="14345" max="14345" width="25.7109375" style="154" customWidth="1"/>
    <col min="14346" max="14346" width="10.28515625" style="154" customWidth="1"/>
    <col min="14347" max="14592" width="11.5703125" style="154"/>
    <col min="14593" max="14593" width="13" style="154" customWidth="1"/>
    <col min="14594" max="14599" width="16" style="154" customWidth="1"/>
    <col min="14600" max="14600" width="17" style="154" customWidth="1"/>
    <col min="14601" max="14601" width="25.7109375" style="154" customWidth="1"/>
    <col min="14602" max="14602" width="10.28515625" style="154" customWidth="1"/>
    <col min="14603" max="14848" width="11.5703125" style="154"/>
    <col min="14849" max="14849" width="13" style="154" customWidth="1"/>
    <col min="14850" max="14855" width="16" style="154" customWidth="1"/>
    <col min="14856" max="14856" width="17" style="154" customWidth="1"/>
    <col min="14857" max="14857" width="25.7109375" style="154" customWidth="1"/>
    <col min="14858" max="14858" width="10.28515625" style="154" customWidth="1"/>
    <col min="14859" max="15104" width="11.5703125" style="154"/>
    <col min="15105" max="15105" width="13" style="154" customWidth="1"/>
    <col min="15106" max="15111" width="16" style="154" customWidth="1"/>
    <col min="15112" max="15112" width="17" style="154" customWidth="1"/>
    <col min="15113" max="15113" width="25.7109375" style="154" customWidth="1"/>
    <col min="15114" max="15114" width="10.28515625" style="154" customWidth="1"/>
    <col min="15115" max="15360" width="11.5703125" style="154"/>
    <col min="15361" max="15361" width="13" style="154" customWidth="1"/>
    <col min="15362" max="15367" width="16" style="154" customWidth="1"/>
    <col min="15368" max="15368" width="17" style="154" customWidth="1"/>
    <col min="15369" max="15369" width="25.7109375" style="154" customWidth="1"/>
    <col min="15370" max="15370" width="10.28515625" style="154" customWidth="1"/>
    <col min="15371" max="15616" width="11.5703125" style="154"/>
    <col min="15617" max="15617" width="13" style="154" customWidth="1"/>
    <col min="15618" max="15623" width="16" style="154" customWidth="1"/>
    <col min="15624" max="15624" width="17" style="154" customWidth="1"/>
    <col min="15625" max="15625" width="25.7109375" style="154" customWidth="1"/>
    <col min="15626" max="15626" width="10.28515625" style="154" customWidth="1"/>
    <col min="15627" max="15872" width="11.5703125" style="154"/>
    <col min="15873" max="15873" width="13" style="154" customWidth="1"/>
    <col min="15874" max="15879" width="16" style="154" customWidth="1"/>
    <col min="15880" max="15880" width="17" style="154" customWidth="1"/>
    <col min="15881" max="15881" width="25.7109375" style="154" customWidth="1"/>
    <col min="15882" max="15882" width="10.28515625" style="154" customWidth="1"/>
    <col min="15883" max="16128" width="11.5703125" style="154"/>
    <col min="16129" max="16129" width="13" style="154" customWidth="1"/>
    <col min="16130" max="16135" width="16" style="154" customWidth="1"/>
    <col min="16136" max="16136" width="17" style="154" customWidth="1"/>
    <col min="16137" max="16137" width="25.7109375" style="154" customWidth="1"/>
    <col min="16138" max="16138" width="10.28515625" style="154" customWidth="1"/>
    <col min="16139" max="16384" width="11.5703125" style="154"/>
  </cols>
  <sheetData>
    <row r="1" spans="1:11">
      <c r="A1" s="174" t="s">
        <v>247</v>
      </c>
    </row>
    <row r="2" spans="1:11" ht="15.75">
      <c r="A2" s="171" t="s">
        <v>222</v>
      </c>
      <c r="G2" s="626"/>
    </row>
    <row r="3" spans="1:11">
      <c r="A3" s="155"/>
    </row>
    <row r="4" spans="1:11">
      <c r="A4" s="176" t="s">
        <v>248</v>
      </c>
      <c r="B4" s="177" t="s">
        <v>223</v>
      </c>
      <c r="C4" s="177" t="s">
        <v>224</v>
      </c>
      <c r="D4" s="177" t="s">
        <v>225</v>
      </c>
      <c r="E4" s="177" t="s">
        <v>226</v>
      </c>
      <c r="F4" s="177" t="s">
        <v>121</v>
      </c>
      <c r="G4" s="177" t="s">
        <v>357</v>
      </c>
      <c r="H4" s="177" t="s">
        <v>227</v>
      </c>
      <c r="I4" s="177" t="s">
        <v>228</v>
      </c>
    </row>
    <row r="5" spans="1:11" ht="13.5" thickBot="1">
      <c r="A5" s="178"/>
      <c r="B5" s="179" t="s">
        <v>352</v>
      </c>
      <c r="C5" s="179" t="s">
        <v>352</v>
      </c>
      <c r="D5" s="179" t="s">
        <v>352</v>
      </c>
      <c r="E5" s="179" t="s">
        <v>353</v>
      </c>
      <c r="F5" s="179" t="s">
        <v>229</v>
      </c>
      <c r="G5" s="179" t="s">
        <v>229</v>
      </c>
      <c r="H5" s="179" t="s">
        <v>229</v>
      </c>
      <c r="I5" s="179" t="s">
        <v>229</v>
      </c>
    </row>
    <row r="6" spans="1:11">
      <c r="A6" s="161">
        <v>2010</v>
      </c>
      <c r="B6" s="181">
        <v>8.450746875258601E-2</v>
      </c>
      <c r="C6" s="181">
        <v>-2.7200264214780799E-2</v>
      </c>
      <c r="D6" s="181">
        <v>1.52952730656656E-2</v>
      </c>
      <c r="E6" s="627">
        <v>2.8250957505877676</v>
      </c>
      <c r="F6" s="182">
        <v>35803.080814595101</v>
      </c>
      <c r="G6" s="182">
        <v>22154.513265768925</v>
      </c>
      <c r="H6" s="182">
        <v>28815.319466000004</v>
      </c>
      <c r="I6" s="628">
        <v>6987.7613485950496</v>
      </c>
    </row>
    <row r="7" spans="1:11">
      <c r="A7" s="161">
        <v>2011</v>
      </c>
      <c r="B7" s="181">
        <v>6.4522160023376504E-2</v>
      </c>
      <c r="C7" s="181">
        <v>-2.11936819637971E-2</v>
      </c>
      <c r="D7" s="181">
        <v>3.3696654863748704E-2</v>
      </c>
      <c r="E7" s="627">
        <v>2.7540112112709312</v>
      </c>
      <c r="F7" s="182">
        <v>46375.961566173602</v>
      </c>
      <c r="G7" s="182">
        <v>28017.642434212732</v>
      </c>
      <c r="H7" s="182">
        <v>37151.5216</v>
      </c>
      <c r="I7" s="628">
        <v>9224.4399661735497</v>
      </c>
    </row>
    <row r="8" spans="1:11">
      <c r="A8" s="161">
        <v>2012</v>
      </c>
      <c r="B8" s="181">
        <v>5.9503463404493695E-2</v>
      </c>
      <c r="C8" s="181">
        <v>2.5103842207752899E-2</v>
      </c>
      <c r="D8" s="181">
        <v>3.6554139094222504E-2</v>
      </c>
      <c r="E8" s="627">
        <v>2.6375267297979796</v>
      </c>
      <c r="F8" s="182">
        <v>47410.606678139004</v>
      </c>
      <c r="G8" s="182">
        <v>28188.938086776645</v>
      </c>
      <c r="H8" s="182">
        <v>41017.937140000002</v>
      </c>
      <c r="I8" s="628">
        <v>6392.66953813902</v>
      </c>
    </row>
    <row r="9" spans="1:11">
      <c r="A9" s="161">
        <v>2013</v>
      </c>
      <c r="B9" s="181">
        <v>5.8375397600710699E-2</v>
      </c>
      <c r="C9" s="181">
        <v>4.2606338594700199E-2</v>
      </c>
      <c r="D9" s="181">
        <v>2.80558676982447E-2</v>
      </c>
      <c r="E9" s="627">
        <v>2.7023295295055818</v>
      </c>
      <c r="F9" s="182">
        <v>42860.636578772901</v>
      </c>
      <c r="G9" s="628">
        <v>24511.389216193056</v>
      </c>
      <c r="H9" s="628">
        <v>42356.184714999996</v>
      </c>
      <c r="I9" s="628">
        <v>504.45186377284699</v>
      </c>
    </row>
    <row r="10" spans="1:11" ht="15">
      <c r="A10" s="161">
        <v>2014</v>
      </c>
      <c r="B10" s="367">
        <v>2.3940763627093398E-2</v>
      </c>
      <c r="C10" s="181">
        <v>-2.2330662964123501E-2</v>
      </c>
      <c r="D10" s="181">
        <v>3.2462027510329498E-2</v>
      </c>
      <c r="E10" s="629">
        <v>2.8387441197691197</v>
      </c>
      <c r="F10" s="182">
        <v>39532.682898636704</v>
      </c>
      <c r="G10" s="628">
        <v>21209.019628408008</v>
      </c>
      <c r="H10" s="628">
        <v>41042.150549999991</v>
      </c>
      <c r="I10" s="628">
        <v>-1509.4676513633401</v>
      </c>
      <c r="J10" s="162"/>
    </row>
    <row r="11" spans="1:11" ht="15">
      <c r="A11" s="161">
        <v>2015</v>
      </c>
      <c r="B11" s="367">
        <v>3.2735773188074802E-2</v>
      </c>
      <c r="C11" s="181">
        <v>0.15717476222631699</v>
      </c>
      <c r="D11" s="181">
        <v>3.5478487642527201E-2</v>
      </c>
      <c r="E11" s="629">
        <v>3.1853143181818182</v>
      </c>
      <c r="F11" s="182">
        <v>34414.354533501202</v>
      </c>
      <c r="G11" s="628">
        <v>19648.602319839254</v>
      </c>
      <c r="H11" s="628">
        <v>37331</v>
      </c>
      <c r="I11" s="628">
        <v>-2916.4355934988498</v>
      </c>
      <c r="J11" s="162"/>
    </row>
    <row r="12" spans="1:11" ht="15">
      <c r="A12" s="161">
        <v>2016</v>
      </c>
      <c r="B12" s="368">
        <v>4.0429163656696E-2</v>
      </c>
      <c r="C12" s="181">
        <v>0.21182563154513401</v>
      </c>
      <c r="D12" s="181">
        <v>3.5930838949936005E-2</v>
      </c>
      <c r="E12" s="629">
        <v>3.375425825928458</v>
      </c>
      <c r="F12" s="182">
        <v>37019.780710529703</v>
      </c>
      <c r="G12" s="628">
        <v>22416.963898768292</v>
      </c>
      <c r="H12" s="628">
        <v>35132</v>
      </c>
      <c r="I12" s="628">
        <v>1888.1616035297</v>
      </c>
      <c r="J12" s="162"/>
    </row>
    <row r="13" spans="1:11" ht="15">
      <c r="A13" s="161">
        <v>2017</v>
      </c>
      <c r="B13" s="367">
        <v>2.4746848802569998E-2</v>
      </c>
      <c r="C13" s="181">
        <v>4.4761089838456301E-2</v>
      </c>
      <c r="D13" s="180">
        <v>2.8038318234279401E-2</v>
      </c>
      <c r="E13" s="630">
        <v>3.2607222536055769</v>
      </c>
      <c r="F13" s="182">
        <v>44917.617153410691</v>
      </c>
      <c r="G13" s="182">
        <v>27744.675048278266</v>
      </c>
      <c r="H13" s="182">
        <v>38651.849475999996</v>
      </c>
      <c r="I13" s="182">
        <v>6265.7676774106949</v>
      </c>
      <c r="J13" s="162"/>
    </row>
    <row r="14" spans="1:11" ht="15">
      <c r="A14" s="161">
        <v>2018</v>
      </c>
      <c r="B14" s="367">
        <v>3.9938623215126201E-2</v>
      </c>
      <c r="C14" s="181">
        <v>-1.47745959175283E-2</v>
      </c>
      <c r="D14" s="180">
        <v>1.3175629611134098E-2</v>
      </c>
      <c r="E14" s="630">
        <v>3.2870557103174605</v>
      </c>
      <c r="F14" s="182">
        <v>48942.38653399999</v>
      </c>
      <c r="G14" s="182">
        <v>29451.300147754373</v>
      </c>
      <c r="H14" s="182">
        <v>41893.128000000004</v>
      </c>
      <c r="I14" s="182">
        <v>7049.2578999999996</v>
      </c>
    </row>
    <row r="15" spans="1:11">
      <c r="A15" s="363">
        <v>2019</v>
      </c>
      <c r="B15" s="364"/>
      <c r="C15" s="364"/>
      <c r="D15" s="364"/>
      <c r="E15" s="408"/>
      <c r="F15" s="432"/>
      <c r="G15" s="432"/>
      <c r="H15" s="432"/>
      <c r="I15" s="432"/>
      <c r="K15" s="297"/>
    </row>
    <row r="16" spans="1:11">
      <c r="A16" s="239" t="s">
        <v>137</v>
      </c>
      <c r="B16" s="181">
        <v>1.6599999999999299E-2</v>
      </c>
      <c r="C16" s="181">
        <v>-1.3708447643975699E-2</v>
      </c>
      <c r="D16" s="181">
        <v>2.1291578505141403E-2</v>
      </c>
      <c r="E16" s="295">
        <v>3.3438136363636399</v>
      </c>
      <c r="F16" s="182">
        <v>3941.8121135330198</v>
      </c>
      <c r="G16" s="182">
        <v>2233.0966518974701</v>
      </c>
      <c r="H16" s="628">
        <v>3479.4271450000001</v>
      </c>
      <c r="I16" s="409">
        <v>462.38496853301803</v>
      </c>
      <c r="J16" s="757"/>
      <c r="K16" s="296"/>
    </row>
    <row r="17" spans="1:11">
      <c r="A17" s="239" t="s">
        <v>138</v>
      </c>
      <c r="B17" s="181">
        <v>2.1299999999994799E-2</v>
      </c>
      <c r="C17" s="181">
        <v>-5.7824873052087403E-2</v>
      </c>
      <c r="D17" s="181">
        <v>2.0033848550023402E-2</v>
      </c>
      <c r="E17" s="295">
        <v>3.3216000000000001</v>
      </c>
      <c r="F17" s="182">
        <v>3527.2826081181702</v>
      </c>
      <c r="G17" s="182">
        <v>2037.7040667850499</v>
      </c>
      <c r="H17" s="628">
        <v>3212.406352</v>
      </c>
      <c r="I17" s="409">
        <v>314.87625611817299</v>
      </c>
      <c r="J17" s="757"/>
      <c r="K17" s="296"/>
    </row>
    <row r="18" spans="1:11">
      <c r="A18" s="239" t="s">
        <v>139</v>
      </c>
      <c r="B18" s="181">
        <v>3.3206729577524498E-2</v>
      </c>
      <c r="C18" s="181">
        <v>4.8950011374127803E-3</v>
      </c>
      <c r="D18" s="181">
        <v>2.24744059848038E-2</v>
      </c>
      <c r="E18" s="295">
        <v>3.30431904761905</v>
      </c>
      <c r="F18" s="182">
        <v>3756.3859417297699</v>
      </c>
      <c r="G18" s="182">
        <v>2182.4210041738702</v>
      </c>
      <c r="H18" s="628">
        <v>3275.056662</v>
      </c>
      <c r="I18" s="409">
        <v>481.32927972976699</v>
      </c>
      <c r="J18" s="757"/>
      <c r="K18" s="296"/>
    </row>
    <row r="19" spans="1:11">
      <c r="A19" s="239" t="s">
        <v>140</v>
      </c>
      <c r="B19" s="181">
        <v>2.09999999999723E-3</v>
      </c>
      <c r="C19" s="181">
        <v>-1.4217437098885601E-2</v>
      </c>
      <c r="D19" s="181">
        <v>2.5945674521029097E-2</v>
      </c>
      <c r="E19" s="295">
        <v>3.3034050000000001</v>
      </c>
      <c r="F19" s="182">
        <v>3763.3737152480498</v>
      </c>
      <c r="G19" s="182">
        <v>2364.4396221136803</v>
      </c>
      <c r="H19" s="628">
        <v>3474.4965820000002</v>
      </c>
      <c r="I19" s="409">
        <v>288.87713324804599</v>
      </c>
      <c r="J19" s="757"/>
      <c r="K19" s="296"/>
    </row>
    <row r="20" spans="1:11">
      <c r="A20" s="239" t="s">
        <v>141</v>
      </c>
      <c r="B20" s="181">
        <v>7.5999999999969096E-3</v>
      </c>
      <c r="C20" s="181">
        <v>-4.3742314517260098E-4</v>
      </c>
      <c r="D20" s="181">
        <v>2.7251275461720601E-2</v>
      </c>
      <c r="E20" s="295">
        <v>3.33350454545455</v>
      </c>
      <c r="F20" s="182">
        <v>3672.1652956303301</v>
      </c>
      <c r="G20" s="182">
        <v>2350.6091111675196</v>
      </c>
      <c r="H20" s="628">
        <v>3560.5157810000001</v>
      </c>
      <c r="I20" s="409">
        <v>111.64951463033</v>
      </c>
      <c r="J20" s="757"/>
      <c r="K20" s="296"/>
    </row>
    <row r="21" spans="1:11">
      <c r="A21" s="239" t="s">
        <v>142</v>
      </c>
      <c r="B21" s="181">
        <v>2.6299999999995199E-2</v>
      </c>
      <c r="C21" s="181">
        <v>-2.62490732242119E-2</v>
      </c>
      <c r="D21" s="181">
        <v>2.2947805396705299E-2</v>
      </c>
      <c r="E21" s="295">
        <v>3.325475</v>
      </c>
      <c r="F21" s="182">
        <v>4042.89656528758</v>
      </c>
      <c r="G21" s="182">
        <v>2481.3839022425004</v>
      </c>
      <c r="H21" s="628">
        <v>3179.2482180000002</v>
      </c>
      <c r="I21" s="409">
        <v>863.64834728757796</v>
      </c>
      <c r="J21" s="757"/>
      <c r="K21" s="296"/>
    </row>
    <row r="22" spans="1:11">
      <c r="A22" s="239" t="s">
        <v>143</v>
      </c>
      <c r="B22" s="181">
        <v>3.2899999999999201E-2</v>
      </c>
      <c r="C22" s="181">
        <v>-5.8639625003790198E-3</v>
      </c>
      <c r="D22" s="181">
        <v>2.1119132800643498E-2</v>
      </c>
      <c r="E22" s="295">
        <v>3.2904047619047598</v>
      </c>
      <c r="F22" s="182">
        <v>4101.2210466563301</v>
      </c>
      <c r="G22" s="182">
        <v>2355.51653570905</v>
      </c>
      <c r="H22" s="628">
        <v>3535.0054030000001</v>
      </c>
      <c r="I22" s="409">
        <v>566.21564365632901</v>
      </c>
      <c r="J22" s="757"/>
      <c r="K22" s="296"/>
    </row>
    <row r="23" spans="1:11">
      <c r="A23" s="239" t="s">
        <v>144</v>
      </c>
      <c r="B23" s="181">
        <v>3.4299999999998401E-2</v>
      </c>
      <c r="C23" s="181">
        <v>-3.4611610347807702E-3</v>
      </c>
      <c r="D23" s="181">
        <v>2.0397233938454197E-2</v>
      </c>
      <c r="E23" s="295">
        <v>3.3787099999999999</v>
      </c>
      <c r="F23" s="182">
        <v>3772.8360782852601</v>
      </c>
      <c r="G23" s="182">
        <v>2288.5749956917603</v>
      </c>
      <c r="H23" s="182">
        <v>3621.0418</v>
      </c>
      <c r="I23" s="409">
        <v>151.794278285263</v>
      </c>
      <c r="J23" s="757"/>
      <c r="K23" s="296"/>
    </row>
    <row r="24" spans="1:11">
      <c r="A24" s="239" t="s">
        <v>145</v>
      </c>
      <c r="B24" s="181">
        <v>2.2200000000000102E-2</v>
      </c>
      <c r="C24" s="181">
        <v>-4.9018463463961597E-2</v>
      </c>
      <c r="D24" s="181">
        <v>1.85100693723762E-2</v>
      </c>
      <c r="E24" s="295">
        <v>3.3571904761904801</v>
      </c>
      <c r="F24" s="182">
        <v>3859.9050253416899</v>
      </c>
      <c r="G24" s="182">
        <v>2263.1968511477598</v>
      </c>
      <c r="H24" s="182">
        <v>3375.8913769999999</v>
      </c>
      <c r="I24" s="409">
        <v>484.01364834169499</v>
      </c>
      <c r="J24" s="768"/>
      <c r="K24" s="296"/>
    </row>
    <row r="25" spans="1:11">
      <c r="A25" s="239" t="s">
        <v>133</v>
      </c>
      <c r="B25" s="181">
        <v>2.08999999999985E-2</v>
      </c>
      <c r="C25" s="181">
        <v>1.0952358118435999E-3</v>
      </c>
      <c r="D25" s="181">
        <v>1.8805622635692801E-2</v>
      </c>
      <c r="E25" s="295">
        <v>3.3600761904761902</v>
      </c>
      <c r="F25" s="182">
        <v>4112.0158309327499</v>
      </c>
      <c r="G25" s="182">
        <v>2473.2647668447498</v>
      </c>
      <c r="H25" s="182">
        <v>3709.220883</v>
      </c>
      <c r="I25" s="182">
        <v>402.79494793274699</v>
      </c>
      <c r="J25" s="768"/>
      <c r="K25" s="296"/>
    </row>
    <row r="26" spans="1:11">
      <c r="A26" s="239" t="s">
        <v>135</v>
      </c>
      <c r="B26" s="409" t="s">
        <v>374</v>
      </c>
      <c r="C26" s="409" t="s">
        <v>374</v>
      </c>
      <c r="D26" s="181">
        <v>1.8667969487113099E-2</v>
      </c>
      <c r="E26" s="295">
        <v>3.3727149999999999</v>
      </c>
      <c r="F26" s="409" t="s">
        <v>374</v>
      </c>
      <c r="G26" s="409" t="s">
        <v>374</v>
      </c>
      <c r="H26" s="409" t="s">
        <v>374</v>
      </c>
      <c r="I26" s="409" t="s">
        <v>374</v>
      </c>
      <c r="J26" s="768"/>
      <c r="K26" s="296"/>
    </row>
    <row r="27" spans="1:11">
      <c r="A27" s="239"/>
      <c r="B27" s="180"/>
      <c r="C27" s="181"/>
      <c r="D27" s="296"/>
      <c r="E27" s="631"/>
      <c r="F27" s="182"/>
      <c r="G27" s="369"/>
      <c r="H27" s="297"/>
      <c r="I27" s="297"/>
      <c r="K27" s="297"/>
    </row>
    <row r="28" spans="1:11">
      <c r="A28" s="155" t="s">
        <v>354</v>
      </c>
      <c r="B28" s="175"/>
    </row>
    <row r="29" spans="1:11">
      <c r="B29" s="175"/>
    </row>
    <row r="30" spans="1:11">
      <c r="A30" s="176" t="s">
        <v>248</v>
      </c>
      <c r="B30" s="177" t="s">
        <v>231</v>
      </c>
      <c r="C30" s="177" t="s">
        <v>232</v>
      </c>
      <c r="D30" s="177" t="s">
        <v>233</v>
      </c>
      <c r="E30" s="177" t="s">
        <v>234</v>
      </c>
      <c r="F30" s="177" t="s">
        <v>235</v>
      </c>
      <c r="G30" s="177" t="s">
        <v>236</v>
      </c>
      <c r="H30" s="177" t="s">
        <v>203</v>
      </c>
      <c r="I30" s="177" t="s">
        <v>237</v>
      </c>
    </row>
    <row r="31" spans="1:11">
      <c r="A31" s="183"/>
      <c r="B31" s="184" t="s">
        <v>238</v>
      </c>
      <c r="C31" s="185" t="s">
        <v>239</v>
      </c>
      <c r="D31" s="184" t="s">
        <v>238</v>
      </c>
      <c r="E31" s="185" t="s">
        <v>239</v>
      </c>
      <c r="F31" s="184" t="s">
        <v>238</v>
      </c>
      <c r="G31" s="186" t="s">
        <v>238</v>
      </c>
      <c r="H31" s="184" t="s">
        <v>240</v>
      </c>
      <c r="I31" s="186" t="s">
        <v>241</v>
      </c>
    </row>
    <row r="32" spans="1:11">
      <c r="A32" s="183"/>
      <c r="B32" s="184" t="s">
        <v>242</v>
      </c>
      <c r="C32" s="185" t="s">
        <v>243</v>
      </c>
      <c r="D32" s="184" t="s">
        <v>242</v>
      </c>
      <c r="E32" s="186" t="s">
        <v>244</v>
      </c>
      <c r="F32" s="184" t="s">
        <v>242</v>
      </c>
      <c r="G32" s="186" t="s">
        <v>242</v>
      </c>
      <c r="H32" s="184" t="s">
        <v>245</v>
      </c>
      <c r="I32" s="186" t="s">
        <v>246</v>
      </c>
    </row>
    <row r="33" spans="1:9">
      <c r="A33" s="161">
        <v>1995</v>
      </c>
      <c r="B33" s="328">
        <v>133.19999999999999</v>
      </c>
      <c r="C33" s="328">
        <v>384.2</v>
      </c>
      <c r="D33" s="328">
        <v>46.8</v>
      </c>
      <c r="E33" s="328">
        <v>5.19</v>
      </c>
      <c r="F33" s="328">
        <v>28.6</v>
      </c>
      <c r="G33" s="328">
        <v>294.5</v>
      </c>
      <c r="H33" s="328">
        <v>16.5</v>
      </c>
      <c r="I33" s="328">
        <v>7.9</v>
      </c>
    </row>
    <row r="34" spans="1:9">
      <c r="A34" s="161">
        <v>1996</v>
      </c>
      <c r="B34" s="328">
        <v>103.89</v>
      </c>
      <c r="C34" s="328">
        <v>387.8</v>
      </c>
      <c r="D34" s="328">
        <v>46.5</v>
      </c>
      <c r="E34" s="328">
        <v>5.18</v>
      </c>
      <c r="F34" s="328">
        <v>35.1</v>
      </c>
      <c r="G34" s="328">
        <v>289</v>
      </c>
      <c r="H34" s="328">
        <v>20.5</v>
      </c>
      <c r="I34" s="328">
        <v>3.78</v>
      </c>
    </row>
    <row r="35" spans="1:9">
      <c r="A35" s="161">
        <v>1997</v>
      </c>
      <c r="B35" s="328">
        <v>103.22</v>
      </c>
      <c r="C35" s="328">
        <v>331.2</v>
      </c>
      <c r="D35" s="328">
        <v>59.7</v>
      </c>
      <c r="E35" s="328">
        <v>4.8899999999999997</v>
      </c>
      <c r="F35" s="328">
        <v>28</v>
      </c>
      <c r="G35" s="328">
        <v>264.39999999999998</v>
      </c>
      <c r="H35" s="328">
        <v>20.100000000000001</v>
      </c>
      <c r="I35" s="328">
        <v>4.3</v>
      </c>
    </row>
    <row r="36" spans="1:9">
      <c r="A36" s="161">
        <v>1998</v>
      </c>
      <c r="B36" s="328">
        <v>74.97</v>
      </c>
      <c r="C36" s="328">
        <v>294.10000000000002</v>
      </c>
      <c r="D36" s="328">
        <v>46.5</v>
      </c>
      <c r="E36" s="328">
        <v>5.53</v>
      </c>
      <c r="F36" s="328">
        <v>24</v>
      </c>
      <c r="G36" s="328">
        <v>261.39999999999998</v>
      </c>
      <c r="H36" s="328">
        <v>21</v>
      </c>
      <c r="I36" s="328">
        <v>3.41</v>
      </c>
    </row>
    <row r="37" spans="1:9">
      <c r="A37" s="161">
        <v>1999</v>
      </c>
      <c r="B37" s="328">
        <v>71.38</v>
      </c>
      <c r="C37" s="328">
        <v>278.8</v>
      </c>
      <c r="D37" s="328">
        <v>48.8</v>
      </c>
      <c r="E37" s="328">
        <v>5.25</v>
      </c>
      <c r="F37" s="328">
        <v>22.8</v>
      </c>
      <c r="G37" s="328">
        <v>254.4</v>
      </c>
      <c r="H37" s="328">
        <v>17.399999999999999</v>
      </c>
      <c r="I37" s="328">
        <v>2.65</v>
      </c>
    </row>
    <row r="38" spans="1:9">
      <c r="A38" s="161">
        <v>2000</v>
      </c>
      <c r="B38" s="328">
        <v>82.29</v>
      </c>
      <c r="C38" s="328">
        <v>279</v>
      </c>
      <c r="D38" s="328">
        <v>51.2</v>
      </c>
      <c r="E38" s="328">
        <v>5</v>
      </c>
      <c r="F38" s="328">
        <v>20.6</v>
      </c>
      <c r="G38" s="328">
        <v>253.4</v>
      </c>
      <c r="H38" s="328">
        <v>18.5</v>
      </c>
      <c r="I38" s="328">
        <v>2.5499999999999998</v>
      </c>
    </row>
    <row r="39" spans="1:9">
      <c r="A39" s="161">
        <v>2001</v>
      </c>
      <c r="B39" s="328">
        <v>71.569999999999993</v>
      </c>
      <c r="C39" s="328">
        <v>271.14</v>
      </c>
      <c r="D39" s="328">
        <v>40.200000000000003</v>
      </c>
      <c r="E39" s="328">
        <v>4.37</v>
      </c>
      <c r="F39" s="328">
        <v>21.59</v>
      </c>
      <c r="G39" s="328">
        <v>211.5</v>
      </c>
      <c r="H39" s="328">
        <v>19.399999999999999</v>
      </c>
      <c r="I39" s="328">
        <v>2.36</v>
      </c>
    </row>
    <row r="40" spans="1:9">
      <c r="A40" s="161">
        <v>2002</v>
      </c>
      <c r="B40" s="328">
        <v>70.650000000000006</v>
      </c>
      <c r="C40" s="328">
        <v>310.01</v>
      </c>
      <c r="D40" s="328">
        <v>35.31</v>
      </c>
      <c r="E40" s="328">
        <v>4.5999999999999996</v>
      </c>
      <c r="F40" s="328">
        <v>20.53</v>
      </c>
      <c r="G40" s="328">
        <v>194.7</v>
      </c>
      <c r="H40" s="328">
        <v>19</v>
      </c>
      <c r="I40" s="328">
        <v>3.77</v>
      </c>
    </row>
    <row r="41" spans="1:9">
      <c r="A41" s="161">
        <v>2003</v>
      </c>
      <c r="B41" s="328">
        <v>80.700699999999998</v>
      </c>
      <c r="C41" s="328">
        <v>363.62259999999998</v>
      </c>
      <c r="D41" s="328">
        <v>37.543599999999998</v>
      </c>
      <c r="E41" s="328">
        <v>4.9108999999999998</v>
      </c>
      <c r="F41" s="328">
        <v>23.3613</v>
      </c>
      <c r="G41" s="328">
        <v>232.4</v>
      </c>
      <c r="H41" s="328">
        <v>15.9</v>
      </c>
      <c r="I41" s="328">
        <v>5.32</v>
      </c>
    </row>
    <row r="42" spans="1:9">
      <c r="A42" s="161">
        <v>2004</v>
      </c>
      <c r="B42" s="328">
        <v>129.99430000000001</v>
      </c>
      <c r="C42" s="328">
        <v>409.84570000000002</v>
      </c>
      <c r="D42" s="328">
        <v>47.525300000000001</v>
      </c>
      <c r="E42" s="328">
        <v>6.6905999999999999</v>
      </c>
      <c r="F42" s="328">
        <v>40.213000000000001</v>
      </c>
      <c r="G42" s="328">
        <v>409.4</v>
      </c>
      <c r="H42" s="328">
        <v>21.5</v>
      </c>
      <c r="I42" s="328">
        <v>16.420000000000002</v>
      </c>
    </row>
    <row r="43" spans="1:9">
      <c r="A43" s="161">
        <v>2005</v>
      </c>
      <c r="B43" s="328">
        <v>166.871433</v>
      </c>
      <c r="C43" s="328">
        <v>445.46837499999998</v>
      </c>
      <c r="D43" s="328">
        <v>62.675924999999999</v>
      </c>
      <c r="E43" s="328">
        <v>7.3397420000000002</v>
      </c>
      <c r="F43" s="328">
        <v>44.294241999999997</v>
      </c>
      <c r="G43" s="328">
        <v>360.9</v>
      </c>
      <c r="H43" s="328">
        <v>32.700000000000003</v>
      </c>
      <c r="I43" s="328">
        <v>31.73</v>
      </c>
    </row>
    <row r="44" spans="1:9">
      <c r="A44" s="161">
        <v>2006</v>
      </c>
      <c r="B44" s="328">
        <v>304.91089199999999</v>
      </c>
      <c r="C44" s="328">
        <v>604.58096699999999</v>
      </c>
      <c r="D44" s="328">
        <v>148.56475800000001</v>
      </c>
      <c r="E44" s="328">
        <v>11.571033</v>
      </c>
      <c r="F44" s="328">
        <v>58.500807999999999</v>
      </c>
      <c r="G44" s="328">
        <v>419.5</v>
      </c>
      <c r="H44" s="328">
        <v>37.4</v>
      </c>
      <c r="I44" s="328">
        <v>24.75</v>
      </c>
    </row>
    <row r="45" spans="1:9">
      <c r="A45" s="161">
        <v>2007</v>
      </c>
      <c r="B45" s="328">
        <v>322.93022500000001</v>
      </c>
      <c r="C45" s="328">
        <v>697.40741666666702</v>
      </c>
      <c r="D45" s="328">
        <v>147.07377500000001</v>
      </c>
      <c r="E45" s="328">
        <v>13.415075</v>
      </c>
      <c r="F45" s="328">
        <v>117.02979166666699</v>
      </c>
      <c r="G45" s="328">
        <v>679.5</v>
      </c>
      <c r="H45" s="328">
        <v>39.840000000000003</v>
      </c>
      <c r="I45" s="328">
        <v>30.17</v>
      </c>
    </row>
    <row r="46" spans="1:9">
      <c r="A46" s="161">
        <v>2008</v>
      </c>
      <c r="B46" s="328">
        <v>315.51338598484898</v>
      </c>
      <c r="C46" s="328">
        <v>872.72382575757604</v>
      </c>
      <c r="D46" s="328">
        <v>85.035352272727295</v>
      </c>
      <c r="E46" s="328">
        <v>15.0084583333333</v>
      </c>
      <c r="F46" s="328">
        <v>94.830896212121203</v>
      </c>
      <c r="G46" s="328">
        <v>864.5</v>
      </c>
      <c r="H46" s="328">
        <v>57.5</v>
      </c>
      <c r="I46" s="328">
        <v>28.74</v>
      </c>
    </row>
    <row r="47" spans="1:9">
      <c r="A47" s="161">
        <v>2009</v>
      </c>
      <c r="B47" s="328">
        <v>233.51921666666701</v>
      </c>
      <c r="C47" s="328">
        <v>973.62464999999997</v>
      </c>
      <c r="D47" s="328">
        <v>75.050983333333306</v>
      </c>
      <c r="E47" s="328">
        <v>14.6805</v>
      </c>
      <c r="F47" s="328">
        <v>77.9119666666667</v>
      </c>
      <c r="G47" s="328">
        <v>641.5</v>
      </c>
      <c r="H47" s="328">
        <v>43.78</v>
      </c>
      <c r="I47" s="328">
        <v>11.12</v>
      </c>
    </row>
    <row r="48" spans="1:9">
      <c r="A48" s="161">
        <v>2010</v>
      </c>
      <c r="B48" s="328">
        <v>342.27576763580299</v>
      </c>
      <c r="C48" s="328">
        <v>1225.2931251505699</v>
      </c>
      <c r="D48" s="328">
        <v>98.176454197787606</v>
      </c>
      <c r="E48" s="328">
        <v>20.1852888904574</v>
      </c>
      <c r="F48" s="328">
        <v>97.605083373751796</v>
      </c>
      <c r="G48" s="328">
        <v>954.1</v>
      </c>
      <c r="H48" s="328">
        <v>68.17</v>
      </c>
      <c r="I48" s="328">
        <v>15.8</v>
      </c>
    </row>
    <row r="49" spans="1:9">
      <c r="A49" s="161">
        <v>2011</v>
      </c>
      <c r="B49" s="328">
        <v>400.19890165981298</v>
      </c>
      <c r="C49" s="328">
        <v>1569.5258464824201</v>
      </c>
      <c r="D49" s="328">
        <v>99.501389827389801</v>
      </c>
      <c r="E49" s="328">
        <v>35.173531472854798</v>
      </c>
      <c r="F49" s="328">
        <v>108.969893566984</v>
      </c>
      <c r="G49" s="328">
        <v>1215.9000000000001</v>
      </c>
      <c r="H49" s="328">
        <v>167.79</v>
      </c>
      <c r="I49" s="328">
        <v>15.45</v>
      </c>
    </row>
    <row r="50" spans="1:9">
      <c r="A50" s="161">
        <v>2012</v>
      </c>
      <c r="B50" s="328">
        <v>360.55123685861503</v>
      </c>
      <c r="C50" s="328">
        <v>1669.87083417247</v>
      </c>
      <c r="D50" s="328">
        <v>88.348348429788402</v>
      </c>
      <c r="E50" s="328">
        <v>31.169868475123899</v>
      </c>
      <c r="F50" s="328">
        <v>93.540209216646502</v>
      </c>
      <c r="G50" s="328">
        <v>989.601</v>
      </c>
      <c r="H50" s="328">
        <v>128.53</v>
      </c>
      <c r="I50" s="328">
        <v>12.74</v>
      </c>
    </row>
    <row r="51" spans="1:9">
      <c r="A51" s="161">
        <v>2013</v>
      </c>
      <c r="B51" s="328">
        <v>332.30927028406097</v>
      </c>
      <c r="C51" s="328">
        <v>1410.9997459219501</v>
      </c>
      <c r="D51" s="328">
        <v>86.651713510845497</v>
      </c>
      <c r="E51" s="328">
        <v>23.855391953822298</v>
      </c>
      <c r="F51" s="328">
        <v>97.171065933513304</v>
      </c>
      <c r="G51" s="328">
        <v>1041.434</v>
      </c>
      <c r="H51" s="328">
        <v>135.36000000000001</v>
      </c>
      <c r="I51" s="328">
        <v>10.32</v>
      </c>
    </row>
    <row r="52" spans="1:9">
      <c r="A52" s="161">
        <v>2014</v>
      </c>
      <c r="B52" s="328">
        <v>311.16214646800398</v>
      </c>
      <c r="C52" s="328">
        <v>1266.08843579428</v>
      </c>
      <c r="D52" s="328">
        <v>98.067869138849801</v>
      </c>
      <c r="E52" s="328">
        <v>19.076757975554798</v>
      </c>
      <c r="F52" s="328">
        <v>95.073908973203899</v>
      </c>
      <c r="G52" s="328">
        <v>1023.047</v>
      </c>
      <c r="H52" s="328">
        <v>96.84</v>
      </c>
      <c r="I52" s="328">
        <v>11.393000000000001</v>
      </c>
    </row>
    <row r="53" spans="1:9">
      <c r="A53" s="161">
        <v>2015</v>
      </c>
      <c r="B53" s="328">
        <v>249.43936106122101</v>
      </c>
      <c r="C53" s="328">
        <v>1161.0633374797301</v>
      </c>
      <c r="D53" s="328">
        <v>87.648225728083304</v>
      </c>
      <c r="E53" s="328">
        <v>15.7324473100644</v>
      </c>
      <c r="F53" s="328">
        <v>81.051744953555101</v>
      </c>
      <c r="G53" s="328">
        <v>756.43100000000004</v>
      </c>
      <c r="H53" s="328">
        <v>55.21</v>
      </c>
      <c r="I53" s="328">
        <v>6.6520000000000001</v>
      </c>
    </row>
    <row r="54" spans="1:9">
      <c r="A54" s="161">
        <v>2016</v>
      </c>
      <c r="B54" s="328">
        <v>220.56724303958799</v>
      </c>
      <c r="C54" s="328">
        <v>1247.99223226049</v>
      </c>
      <c r="D54" s="328">
        <v>94.799294404822803</v>
      </c>
      <c r="E54" s="328">
        <v>17.1393855205785</v>
      </c>
      <c r="F54" s="328">
        <v>84.8229560475732</v>
      </c>
      <c r="G54" s="328">
        <v>839.096</v>
      </c>
      <c r="H54" s="328">
        <v>57.705833333333345</v>
      </c>
      <c r="I54" s="328">
        <v>6.4840833333333334</v>
      </c>
    </row>
    <row r="55" spans="1:9">
      <c r="A55" s="161">
        <v>2017</v>
      </c>
      <c r="B55" s="328">
        <v>279.60636080616223</v>
      </c>
      <c r="C55" s="328">
        <v>1257.2305492630619</v>
      </c>
      <c r="D55" s="328">
        <v>131.16626237185116</v>
      </c>
      <c r="E55" s="328">
        <v>17.058771609730847</v>
      </c>
      <c r="F55" s="328">
        <v>105.12327966592601</v>
      </c>
      <c r="G55" s="328">
        <v>936.654</v>
      </c>
      <c r="H55" s="328">
        <v>71.760000000000005</v>
      </c>
      <c r="I55" s="328">
        <v>8.2059999999999995</v>
      </c>
    </row>
    <row r="56" spans="1:9">
      <c r="A56" s="161">
        <v>2018</v>
      </c>
      <c r="B56" s="328">
        <v>295.9016524000578</v>
      </c>
      <c r="C56" s="328">
        <v>1269.3421574456522</v>
      </c>
      <c r="D56" s="328">
        <v>132.69832549510869</v>
      </c>
      <c r="E56" s="328">
        <v>15.716692376521737</v>
      </c>
      <c r="F56" s="328">
        <v>101.77162544434782</v>
      </c>
      <c r="G56" s="328">
        <v>914.70032167499983</v>
      </c>
      <c r="H56" s="328">
        <v>69.747499999999988</v>
      </c>
      <c r="I56" s="328">
        <v>11.938250000000002</v>
      </c>
    </row>
    <row r="57" spans="1:9">
      <c r="A57" s="632">
        <v>2019</v>
      </c>
      <c r="B57" s="329"/>
      <c r="C57" s="329"/>
      <c r="D57" s="329"/>
      <c r="E57" s="329"/>
      <c r="F57" s="329"/>
      <c r="G57" s="329"/>
      <c r="H57" s="329"/>
      <c r="I57" s="329"/>
    </row>
    <row r="58" spans="1:9">
      <c r="A58" s="240" t="s">
        <v>137</v>
      </c>
      <c r="B58" s="328">
        <v>269.07202475729304</v>
      </c>
      <c r="C58" s="328">
        <v>1291.7454545454545</v>
      </c>
      <c r="D58" s="328">
        <v>116.08253460903744</v>
      </c>
      <c r="E58" s="328">
        <v>15.629863636363638</v>
      </c>
      <c r="F58" s="328">
        <v>90.451818181818169</v>
      </c>
      <c r="G58" s="328">
        <v>927.94793073674998</v>
      </c>
      <c r="H58" s="328">
        <v>76.16</v>
      </c>
      <c r="I58" s="328">
        <v>11.176</v>
      </c>
    </row>
    <row r="59" spans="1:9">
      <c r="A59" s="240" t="s">
        <v>138</v>
      </c>
      <c r="B59" s="328">
        <v>285.78530572803697</v>
      </c>
      <c r="C59" s="328">
        <v>1319.915</v>
      </c>
      <c r="D59" s="328">
        <v>126.50728293</v>
      </c>
      <c r="E59" s="328">
        <v>15.816000000000001</v>
      </c>
      <c r="F59" s="328">
        <v>93.419004213650496</v>
      </c>
      <c r="G59" s="328">
        <v>964.51654760614997</v>
      </c>
      <c r="H59" s="328">
        <v>88.22</v>
      </c>
      <c r="I59" s="328">
        <v>11.805999999999999</v>
      </c>
    </row>
    <row r="60" spans="1:9">
      <c r="A60" s="240" t="s">
        <v>139</v>
      </c>
      <c r="B60" s="328">
        <v>292.08918668874998</v>
      </c>
      <c r="C60" s="328">
        <v>1300.8976190476201</v>
      </c>
      <c r="D60" s="328">
        <v>127.981462455</v>
      </c>
      <c r="E60" s="328">
        <v>15.3038095238095</v>
      </c>
      <c r="F60" s="328">
        <v>92.826058547749994</v>
      </c>
      <c r="G60" s="328">
        <v>970.38851683216706</v>
      </c>
      <c r="H60" s="328">
        <v>86.47</v>
      </c>
      <c r="I60" s="328">
        <v>12.398999999999999</v>
      </c>
    </row>
    <row r="61" spans="1:9">
      <c r="A61" s="240" t="s">
        <v>140</v>
      </c>
      <c r="B61" s="328">
        <v>292.039210529412</v>
      </c>
      <c r="C61" s="328">
        <v>1285.41590909091</v>
      </c>
      <c r="D61" s="328">
        <v>135.873992835</v>
      </c>
      <c r="E61" s="328">
        <v>15.0557142857143</v>
      </c>
      <c r="F61" s="328">
        <v>88.5751479934667</v>
      </c>
      <c r="G61" s="328">
        <v>976.31221718799998</v>
      </c>
      <c r="H61" s="328">
        <v>93.7</v>
      </c>
      <c r="I61" s="328">
        <v>12.122999999999999</v>
      </c>
    </row>
    <row r="62" spans="1:9">
      <c r="A62" s="240" t="s">
        <v>141</v>
      </c>
      <c r="B62" s="328">
        <v>272.96756833866698</v>
      </c>
      <c r="C62" s="328">
        <v>1283.8934782608701</v>
      </c>
      <c r="D62" s="328">
        <v>129.81851693999999</v>
      </c>
      <c r="E62" s="328">
        <v>14.6618181818182</v>
      </c>
      <c r="F62" s="328">
        <v>82.335655009666695</v>
      </c>
      <c r="G62" s="328">
        <v>885.58942326066597</v>
      </c>
      <c r="H62" s="328">
        <v>100.15</v>
      </c>
      <c r="I62" s="328">
        <v>12.176</v>
      </c>
    </row>
    <row r="63" spans="1:9">
      <c r="A63" s="240" t="s">
        <v>142</v>
      </c>
      <c r="B63" s="328">
        <v>266.18728037346591</v>
      </c>
      <c r="C63" s="328">
        <v>1359.0425</v>
      </c>
      <c r="D63" s="328">
        <v>118.0304045705287</v>
      </c>
      <c r="E63" s="328">
        <v>15.036099999999999</v>
      </c>
      <c r="F63" s="328">
        <v>85.798000000000002</v>
      </c>
      <c r="G63" s="328">
        <v>870.58890758840005</v>
      </c>
      <c r="H63" s="328">
        <v>108.94</v>
      </c>
      <c r="I63" s="328">
        <v>12.255000000000001</v>
      </c>
    </row>
    <row r="64" spans="1:9">
      <c r="A64" s="240" t="s">
        <v>143</v>
      </c>
      <c r="B64" s="328">
        <v>269.42696526893178</v>
      </c>
      <c r="C64" s="328">
        <v>1412.978260869565</v>
      </c>
      <c r="D64" s="328">
        <v>110.74359105753396</v>
      </c>
      <c r="E64" s="328">
        <v>15.775130434782605</v>
      </c>
      <c r="F64" s="328">
        <v>89.539565217391299</v>
      </c>
      <c r="G64" s="328">
        <v>815.46146029341298</v>
      </c>
      <c r="H64" s="328">
        <v>120.24</v>
      </c>
      <c r="I64" s="328">
        <v>11.77695652173913</v>
      </c>
    </row>
    <row r="65" spans="1:9" ht="12.75" customHeight="1">
      <c r="A65" s="240" t="s">
        <v>144</v>
      </c>
      <c r="B65" s="328">
        <v>258.90944479640672</v>
      </c>
      <c r="C65" s="328">
        <v>1498.7976190476193</v>
      </c>
      <c r="D65" s="328">
        <v>103.19874405892109</v>
      </c>
      <c r="E65" s="328">
        <v>17.200571428571429</v>
      </c>
      <c r="F65" s="328">
        <v>92.677619047619046</v>
      </c>
      <c r="G65" s="328">
        <v>753.37113534026696</v>
      </c>
      <c r="H65" s="328">
        <v>93.07</v>
      </c>
      <c r="I65" s="328">
        <v>11.899999999999999</v>
      </c>
    </row>
    <row r="66" spans="1:9">
      <c r="A66" s="240" t="s">
        <v>145</v>
      </c>
      <c r="B66" s="328">
        <v>260.44299644977627</v>
      </c>
      <c r="C66" s="328">
        <v>1508.9961904761906</v>
      </c>
      <c r="D66" s="328">
        <v>105.14642503147189</v>
      </c>
      <c r="E66" s="328">
        <v>18.106295238095242</v>
      </c>
      <c r="F66" s="328">
        <v>93.932857142857145</v>
      </c>
      <c r="G66" s="328">
        <v>763.42403823766699</v>
      </c>
      <c r="H66" s="328">
        <v>93.08</v>
      </c>
      <c r="I66" s="328">
        <v>11.87</v>
      </c>
    </row>
    <row r="67" spans="1:9" ht="12.75" customHeight="1">
      <c r="A67" s="240" t="s">
        <v>133</v>
      </c>
      <c r="B67" s="328">
        <v>260.49316772128378</v>
      </c>
      <c r="C67" s="328">
        <v>1494.8</v>
      </c>
      <c r="D67" s="328">
        <v>110.92995835736917</v>
      </c>
      <c r="E67" s="328">
        <v>17.645260869565213</v>
      </c>
      <c r="F67" s="328">
        <v>99.07913043478257</v>
      </c>
      <c r="G67" s="328">
        <v>753.11716117765195</v>
      </c>
      <c r="H67" s="328">
        <v>88.53</v>
      </c>
      <c r="I67" s="328">
        <v>11.1</v>
      </c>
    </row>
    <row r="68" spans="1:9">
      <c r="A68" s="240" t="s">
        <v>135</v>
      </c>
      <c r="B68" s="328">
        <v>265.80297149055718</v>
      </c>
      <c r="C68" s="328">
        <v>1470.0166666666669</v>
      </c>
      <c r="D68" s="328">
        <v>110.01774935412004</v>
      </c>
      <c r="E68" s="328">
        <v>17.157095238095238</v>
      </c>
      <c r="F68" s="328">
        <v>92.164761904761889</v>
      </c>
      <c r="G68" s="328">
        <v>740.96473603166703</v>
      </c>
      <c r="H68" s="328">
        <v>84.98</v>
      </c>
      <c r="I68" s="769">
        <v>8.93</v>
      </c>
    </row>
    <row r="69" spans="1:9" ht="12.75" customHeight="1">
      <c r="A69" s="811" t="s">
        <v>488</v>
      </c>
      <c r="B69" s="811"/>
      <c r="C69" s="811"/>
      <c r="D69" s="811"/>
      <c r="E69" s="811"/>
      <c r="F69" s="811"/>
      <c r="G69" s="811"/>
      <c r="H69" s="811"/>
      <c r="I69" s="811"/>
    </row>
  </sheetData>
  <mergeCells count="1">
    <mergeCell ref="A69:I69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16"/>
  <sheetViews>
    <sheetView showGridLines="0" view="pageBreakPreview" topLeftCell="A88" zoomScaleNormal="100" zoomScaleSheetLayoutView="100" workbookViewId="0">
      <selection activeCell="K52" sqref="K52"/>
    </sheetView>
  </sheetViews>
  <sheetFormatPr baseColWidth="10" defaultRowHeight="15"/>
  <cols>
    <col min="1" max="1" width="17.7109375" style="146" customWidth="1"/>
    <col min="2" max="2" width="18.85546875" style="142" bestFit="1" customWidth="1"/>
    <col min="3" max="3" width="12.85546875" style="142" bestFit="1" customWidth="1"/>
    <col min="4" max="4" width="18.85546875" style="142" bestFit="1" customWidth="1"/>
    <col min="5" max="5" width="16" style="142" bestFit="1" customWidth="1"/>
    <col min="6" max="9" width="18.85546875" style="142" bestFit="1" customWidth="1"/>
    <col min="10" max="11" width="12.85546875" style="142" customWidth="1"/>
    <col min="12" max="12" width="2.5703125" style="143" customWidth="1"/>
    <col min="13" max="256" width="11.42578125" style="143"/>
    <col min="257" max="257" width="17.7109375" style="143" customWidth="1"/>
    <col min="258" max="258" width="18.85546875" style="143" bestFit="1" customWidth="1"/>
    <col min="259" max="259" width="12.85546875" style="143" bestFit="1" customWidth="1"/>
    <col min="260" max="260" width="18.85546875" style="143" bestFit="1" customWidth="1"/>
    <col min="261" max="261" width="16" style="143" bestFit="1" customWidth="1"/>
    <col min="262" max="265" width="18.85546875" style="143" bestFit="1" customWidth="1"/>
    <col min="266" max="267" width="12.85546875" style="143" customWidth="1"/>
    <col min="268" max="268" width="2.5703125" style="143" customWidth="1"/>
    <col min="269" max="512" width="11.42578125" style="143"/>
    <col min="513" max="513" width="17.7109375" style="143" customWidth="1"/>
    <col min="514" max="514" width="18.85546875" style="143" bestFit="1" customWidth="1"/>
    <col min="515" max="515" width="12.85546875" style="143" bestFit="1" customWidth="1"/>
    <col min="516" max="516" width="18.85546875" style="143" bestFit="1" customWidth="1"/>
    <col min="517" max="517" width="16" style="143" bestFit="1" customWidth="1"/>
    <col min="518" max="521" width="18.85546875" style="143" bestFit="1" customWidth="1"/>
    <col min="522" max="523" width="12.85546875" style="143" customWidth="1"/>
    <col min="524" max="524" width="2.5703125" style="143" customWidth="1"/>
    <col min="525" max="768" width="11.42578125" style="143"/>
    <col min="769" max="769" width="17.7109375" style="143" customWidth="1"/>
    <col min="770" max="770" width="18.85546875" style="143" bestFit="1" customWidth="1"/>
    <col min="771" max="771" width="12.85546875" style="143" bestFit="1" customWidth="1"/>
    <col min="772" max="772" width="18.85546875" style="143" bestFit="1" customWidth="1"/>
    <col min="773" max="773" width="16" style="143" bestFit="1" customWidth="1"/>
    <col min="774" max="777" width="18.85546875" style="143" bestFit="1" customWidth="1"/>
    <col min="778" max="779" width="12.85546875" style="143" customWidth="1"/>
    <col min="780" max="780" width="2.5703125" style="143" customWidth="1"/>
    <col min="781" max="1024" width="11.42578125" style="143"/>
    <col min="1025" max="1025" width="17.7109375" style="143" customWidth="1"/>
    <col min="1026" max="1026" width="18.85546875" style="143" bestFit="1" customWidth="1"/>
    <col min="1027" max="1027" width="12.85546875" style="143" bestFit="1" customWidth="1"/>
    <col min="1028" max="1028" width="18.85546875" style="143" bestFit="1" customWidth="1"/>
    <col min="1029" max="1029" width="16" style="143" bestFit="1" customWidth="1"/>
    <col min="1030" max="1033" width="18.85546875" style="143" bestFit="1" customWidth="1"/>
    <col min="1034" max="1035" width="12.85546875" style="143" customWidth="1"/>
    <col min="1036" max="1036" width="2.5703125" style="143" customWidth="1"/>
    <col min="1037" max="1280" width="11.42578125" style="143"/>
    <col min="1281" max="1281" width="17.7109375" style="143" customWidth="1"/>
    <col min="1282" max="1282" width="18.85546875" style="143" bestFit="1" customWidth="1"/>
    <col min="1283" max="1283" width="12.85546875" style="143" bestFit="1" customWidth="1"/>
    <col min="1284" max="1284" width="18.85546875" style="143" bestFit="1" customWidth="1"/>
    <col min="1285" max="1285" width="16" style="143" bestFit="1" customWidth="1"/>
    <col min="1286" max="1289" width="18.85546875" style="143" bestFit="1" customWidth="1"/>
    <col min="1290" max="1291" width="12.85546875" style="143" customWidth="1"/>
    <col min="1292" max="1292" width="2.5703125" style="143" customWidth="1"/>
    <col min="1293" max="1536" width="11.42578125" style="143"/>
    <col min="1537" max="1537" width="17.7109375" style="143" customWidth="1"/>
    <col min="1538" max="1538" width="18.85546875" style="143" bestFit="1" customWidth="1"/>
    <col min="1539" max="1539" width="12.85546875" style="143" bestFit="1" customWidth="1"/>
    <col min="1540" max="1540" width="18.85546875" style="143" bestFit="1" customWidth="1"/>
    <col min="1541" max="1541" width="16" style="143" bestFit="1" customWidth="1"/>
    <col min="1542" max="1545" width="18.85546875" style="143" bestFit="1" customWidth="1"/>
    <col min="1546" max="1547" width="12.85546875" style="143" customWidth="1"/>
    <col min="1548" max="1548" width="2.5703125" style="143" customWidth="1"/>
    <col min="1549" max="1792" width="11.42578125" style="143"/>
    <col min="1793" max="1793" width="17.7109375" style="143" customWidth="1"/>
    <col min="1794" max="1794" width="18.85546875" style="143" bestFit="1" customWidth="1"/>
    <col min="1795" max="1795" width="12.85546875" style="143" bestFit="1" customWidth="1"/>
    <col min="1796" max="1796" width="18.85546875" style="143" bestFit="1" customWidth="1"/>
    <col min="1797" max="1797" width="16" style="143" bestFit="1" customWidth="1"/>
    <col min="1798" max="1801" width="18.85546875" style="143" bestFit="1" customWidth="1"/>
    <col min="1802" max="1803" width="12.85546875" style="143" customWidth="1"/>
    <col min="1804" max="1804" width="2.5703125" style="143" customWidth="1"/>
    <col min="1805" max="2048" width="11.42578125" style="143"/>
    <col min="2049" max="2049" width="17.7109375" style="143" customWidth="1"/>
    <col min="2050" max="2050" width="18.85546875" style="143" bestFit="1" customWidth="1"/>
    <col min="2051" max="2051" width="12.85546875" style="143" bestFit="1" customWidth="1"/>
    <col min="2052" max="2052" width="18.85546875" style="143" bestFit="1" customWidth="1"/>
    <col min="2053" max="2053" width="16" style="143" bestFit="1" customWidth="1"/>
    <col min="2054" max="2057" width="18.85546875" style="143" bestFit="1" customWidth="1"/>
    <col min="2058" max="2059" width="12.85546875" style="143" customWidth="1"/>
    <col min="2060" max="2060" width="2.5703125" style="143" customWidth="1"/>
    <col min="2061" max="2304" width="11.42578125" style="143"/>
    <col min="2305" max="2305" width="17.7109375" style="143" customWidth="1"/>
    <col min="2306" max="2306" width="18.85546875" style="143" bestFit="1" customWidth="1"/>
    <col min="2307" max="2307" width="12.85546875" style="143" bestFit="1" customWidth="1"/>
    <col min="2308" max="2308" width="18.85546875" style="143" bestFit="1" customWidth="1"/>
    <col min="2309" max="2309" width="16" style="143" bestFit="1" customWidth="1"/>
    <col min="2310" max="2313" width="18.85546875" style="143" bestFit="1" customWidth="1"/>
    <col min="2314" max="2315" width="12.85546875" style="143" customWidth="1"/>
    <col min="2316" max="2316" width="2.5703125" style="143" customWidth="1"/>
    <col min="2317" max="2560" width="11.42578125" style="143"/>
    <col min="2561" max="2561" width="17.7109375" style="143" customWidth="1"/>
    <col min="2562" max="2562" width="18.85546875" style="143" bestFit="1" customWidth="1"/>
    <col min="2563" max="2563" width="12.85546875" style="143" bestFit="1" customWidth="1"/>
    <col min="2564" max="2564" width="18.85546875" style="143" bestFit="1" customWidth="1"/>
    <col min="2565" max="2565" width="16" style="143" bestFit="1" customWidth="1"/>
    <col min="2566" max="2569" width="18.85546875" style="143" bestFit="1" customWidth="1"/>
    <col min="2570" max="2571" width="12.85546875" style="143" customWidth="1"/>
    <col min="2572" max="2572" width="2.5703125" style="143" customWidth="1"/>
    <col min="2573" max="2816" width="11.42578125" style="143"/>
    <col min="2817" max="2817" width="17.7109375" style="143" customWidth="1"/>
    <col min="2818" max="2818" width="18.85546875" style="143" bestFit="1" customWidth="1"/>
    <col min="2819" max="2819" width="12.85546875" style="143" bestFit="1" customWidth="1"/>
    <col min="2820" max="2820" width="18.85546875" style="143" bestFit="1" customWidth="1"/>
    <col min="2821" max="2821" width="16" style="143" bestFit="1" customWidth="1"/>
    <col min="2822" max="2825" width="18.85546875" style="143" bestFit="1" customWidth="1"/>
    <col min="2826" max="2827" width="12.85546875" style="143" customWidth="1"/>
    <col min="2828" max="2828" width="2.5703125" style="143" customWidth="1"/>
    <col min="2829" max="3072" width="11.42578125" style="143"/>
    <col min="3073" max="3073" width="17.7109375" style="143" customWidth="1"/>
    <col min="3074" max="3074" width="18.85546875" style="143" bestFit="1" customWidth="1"/>
    <col min="3075" max="3075" width="12.85546875" style="143" bestFit="1" customWidth="1"/>
    <col min="3076" max="3076" width="18.85546875" style="143" bestFit="1" customWidth="1"/>
    <col min="3077" max="3077" width="16" style="143" bestFit="1" customWidth="1"/>
    <col min="3078" max="3081" width="18.85546875" style="143" bestFit="1" customWidth="1"/>
    <col min="3082" max="3083" width="12.85546875" style="143" customWidth="1"/>
    <col min="3084" max="3084" width="2.5703125" style="143" customWidth="1"/>
    <col min="3085" max="3328" width="11.42578125" style="143"/>
    <col min="3329" max="3329" width="17.7109375" style="143" customWidth="1"/>
    <col min="3330" max="3330" width="18.85546875" style="143" bestFit="1" customWidth="1"/>
    <col min="3331" max="3331" width="12.85546875" style="143" bestFit="1" customWidth="1"/>
    <col min="3332" max="3332" width="18.85546875" style="143" bestFit="1" customWidth="1"/>
    <col min="3333" max="3333" width="16" style="143" bestFit="1" customWidth="1"/>
    <col min="3334" max="3337" width="18.85546875" style="143" bestFit="1" customWidth="1"/>
    <col min="3338" max="3339" width="12.85546875" style="143" customWidth="1"/>
    <col min="3340" max="3340" width="2.5703125" style="143" customWidth="1"/>
    <col min="3341" max="3584" width="11.42578125" style="143"/>
    <col min="3585" max="3585" width="17.7109375" style="143" customWidth="1"/>
    <col min="3586" max="3586" width="18.85546875" style="143" bestFit="1" customWidth="1"/>
    <col min="3587" max="3587" width="12.85546875" style="143" bestFit="1" customWidth="1"/>
    <col min="3588" max="3588" width="18.85546875" style="143" bestFit="1" customWidth="1"/>
    <col min="3589" max="3589" width="16" style="143" bestFit="1" customWidth="1"/>
    <col min="3590" max="3593" width="18.85546875" style="143" bestFit="1" customWidth="1"/>
    <col min="3594" max="3595" width="12.85546875" style="143" customWidth="1"/>
    <col min="3596" max="3596" width="2.5703125" style="143" customWidth="1"/>
    <col min="3597" max="3840" width="11.42578125" style="143"/>
    <col min="3841" max="3841" width="17.7109375" style="143" customWidth="1"/>
    <col min="3842" max="3842" width="18.85546875" style="143" bestFit="1" customWidth="1"/>
    <col min="3843" max="3843" width="12.85546875" style="143" bestFit="1" customWidth="1"/>
    <col min="3844" max="3844" width="18.85546875" style="143" bestFit="1" customWidth="1"/>
    <col min="3845" max="3845" width="16" style="143" bestFit="1" customWidth="1"/>
    <col min="3846" max="3849" width="18.85546875" style="143" bestFit="1" customWidth="1"/>
    <col min="3850" max="3851" width="12.85546875" style="143" customWidth="1"/>
    <col min="3852" max="3852" width="2.5703125" style="143" customWidth="1"/>
    <col min="3853" max="4096" width="11.42578125" style="143"/>
    <col min="4097" max="4097" width="17.7109375" style="143" customWidth="1"/>
    <col min="4098" max="4098" width="18.85546875" style="143" bestFit="1" customWidth="1"/>
    <col min="4099" max="4099" width="12.85546875" style="143" bestFit="1" customWidth="1"/>
    <col min="4100" max="4100" width="18.85546875" style="143" bestFit="1" customWidth="1"/>
    <col min="4101" max="4101" width="16" style="143" bestFit="1" customWidth="1"/>
    <col min="4102" max="4105" width="18.85546875" style="143" bestFit="1" customWidth="1"/>
    <col min="4106" max="4107" width="12.85546875" style="143" customWidth="1"/>
    <col min="4108" max="4108" width="2.5703125" style="143" customWidth="1"/>
    <col min="4109" max="4352" width="11.42578125" style="143"/>
    <col min="4353" max="4353" width="17.7109375" style="143" customWidth="1"/>
    <col min="4354" max="4354" width="18.85546875" style="143" bestFit="1" customWidth="1"/>
    <col min="4355" max="4355" width="12.85546875" style="143" bestFit="1" customWidth="1"/>
    <col min="4356" max="4356" width="18.85546875" style="143" bestFit="1" customWidth="1"/>
    <col min="4357" max="4357" width="16" style="143" bestFit="1" customWidth="1"/>
    <col min="4358" max="4361" width="18.85546875" style="143" bestFit="1" customWidth="1"/>
    <col min="4362" max="4363" width="12.85546875" style="143" customWidth="1"/>
    <col min="4364" max="4364" width="2.5703125" style="143" customWidth="1"/>
    <col min="4365" max="4608" width="11.42578125" style="143"/>
    <col min="4609" max="4609" width="17.7109375" style="143" customWidth="1"/>
    <col min="4610" max="4610" width="18.85546875" style="143" bestFit="1" customWidth="1"/>
    <col min="4611" max="4611" width="12.85546875" style="143" bestFit="1" customWidth="1"/>
    <col min="4612" max="4612" width="18.85546875" style="143" bestFit="1" customWidth="1"/>
    <col min="4613" max="4613" width="16" style="143" bestFit="1" customWidth="1"/>
    <col min="4614" max="4617" width="18.85546875" style="143" bestFit="1" customWidth="1"/>
    <col min="4618" max="4619" width="12.85546875" style="143" customWidth="1"/>
    <col min="4620" max="4620" width="2.5703125" style="143" customWidth="1"/>
    <col min="4621" max="4864" width="11.42578125" style="143"/>
    <col min="4865" max="4865" width="17.7109375" style="143" customWidth="1"/>
    <col min="4866" max="4866" width="18.85546875" style="143" bestFit="1" customWidth="1"/>
    <col min="4867" max="4867" width="12.85546875" style="143" bestFit="1" customWidth="1"/>
    <col min="4868" max="4868" width="18.85546875" style="143" bestFit="1" customWidth="1"/>
    <col min="4869" max="4869" width="16" style="143" bestFit="1" customWidth="1"/>
    <col min="4870" max="4873" width="18.85546875" style="143" bestFit="1" customWidth="1"/>
    <col min="4874" max="4875" width="12.85546875" style="143" customWidth="1"/>
    <col min="4876" max="4876" width="2.5703125" style="143" customWidth="1"/>
    <col min="4877" max="5120" width="11.42578125" style="143"/>
    <col min="5121" max="5121" width="17.7109375" style="143" customWidth="1"/>
    <col min="5122" max="5122" width="18.85546875" style="143" bestFit="1" customWidth="1"/>
    <col min="5123" max="5123" width="12.85546875" style="143" bestFit="1" customWidth="1"/>
    <col min="5124" max="5124" width="18.85546875" style="143" bestFit="1" customWidth="1"/>
    <col min="5125" max="5125" width="16" style="143" bestFit="1" customWidth="1"/>
    <col min="5126" max="5129" width="18.85546875" style="143" bestFit="1" customWidth="1"/>
    <col min="5130" max="5131" width="12.85546875" style="143" customWidth="1"/>
    <col min="5132" max="5132" width="2.5703125" style="143" customWidth="1"/>
    <col min="5133" max="5376" width="11.42578125" style="143"/>
    <col min="5377" max="5377" width="17.7109375" style="143" customWidth="1"/>
    <col min="5378" max="5378" width="18.85546875" style="143" bestFit="1" customWidth="1"/>
    <col min="5379" max="5379" width="12.85546875" style="143" bestFit="1" customWidth="1"/>
    <col min="5380" max="5380" width="18.85546875" style="143" bestFit="1" customWidth="1"/>
    <col min="5381" max="5381" width="16" style="143" bestFit="1" customWidth="1"/>
    <col min="5382" max="5385" width="18.85546875" style="143" bestFit="1" customWidth="1"/>
    <col min="5386" max="5387" width="12.85546875" style="143" customWidth="1"/>
    <col min="5388" max="5388" width="2.5703125" style="143" customWidth="1"/>
    <col min="5389" max="5632" width="11.42578125" style="143"/>
    <col min="5633" max="5633" width="17.7109375" style="143" customWidth="1"/>
    <col min="5634" max="5634" width="18.85546875" style="143" bestFit="1" customWidth="1"/>
    <col min="5635" max="5635" width="12.85546875" style="143" bestFit="1" customWidth="1"/>
    <col min="5636" max="5636" width="18.85546875" style="143" bestFit="1" customWidth="1"/>
    <col min="5637" max="5637" width="16" style="143" bestFit="1" customWidth="1"/>
    <col min="5638" max="5641" width="18.85546875" style="143" bestFit="1" customWidth="1"/>
    <col min="5642" max="5643" width="12.85546875" style="143" customWidth="1"/>
    <col min="5644" max="5644" width="2.5703125" style="143" customWidth="1"/>
    <col min="5645" max="5888" width="11.42578125" style="143"/>
    <col min="5889" max="5889" width="17.7109375" style="143" customWidth="1"/>
    <col min="5890" max="5890" width="18.85546875" style="143" bestFit="1" customWidth="1"/>
    <col min="5891" max="5891" width="12.85546875" style="143" bestFit="1" customWidth="1"/>
    <col min="5892" max="5892" width="18.85546875" style="143" bestFit="1" customWidth="1"/>
    <col min="5893" max="5893" width="16" style="143" bestFit="1" customWidth="1"/>
    <col min="5894" max="5897" width="18.85546875" style="143" bestFit="1" customWidth="1"/>
    <col min="5898" max="5899" width="12.85546875" style="143" customWidth="1"/>
    <col min="5900" max="5900" width="2.5703125" style="143" customWidth="1"/>
    <col min="5901" max="6144" width="11.42578125" style="143"/>
    <col min="6145" max="6145" width="17.7109375" style="143" customWidth="1"/>
    <col min="6146" max="6146" width="18.85546875" style="143" bestFit="1" customWidth="1"/>
    <col min="6147" max="6147" width="12.85546875" style="143" bestFit="1" customWidth="1"/>
    <col min="6148" max="6148" width="18.85546875" style="143" bestFit="1" customWidth="1"/>
    <col min="6149" max="6149" width="16" style="143" bestFit="1" customWidth="1"/>
    <col min="6150" max="6153" width="18.85546875" style="143" bestFit="1" customWidth="1"/>
    <col min="6154" max="6155" width="12.85546875" style="143" customWidth="1"/>
    <col min="6156" max="6156" width="2.5703125" style="143" customWidth="1"/>
    <col min="6157" max="6400" width="11.42578125" style="143"/>
    <col min="6401" max="6401" width="17.7109375" style="143" customWidth="1"/>
    <col min="6402" max="6402" width="18.85546875" style="143" bestFit="1" customWidth="1"/>
    <col min="6403" max="6403" width="12.85546875" style="143" bestFit="1" customWidth="1"/>
    <col min="6404" max="6404" width="18.85546875" style="143" bestFit="1" customWidth="1"/>
    <col min="6405" max="6405" width="16" style="143" bestFit="1" customWidth="1"/>
    <col min="6406" max="6409" width="18.85546875" style="143" bestFit="1" customWidth="1"/>
    <col min="6410" max="6411" width="12.85546875" style="143" customWidth="1"/>
    <col min="6412" max="6412" width="2.5703125" style="143" customWidth="1"/>
    <col min="6413" max="6656" width="11.42578125" style="143"/>
    <col min="6657" max="6657" width="17.7109375" style="143" customWidth="1"/>
    <col min="6658" max="6658" width="18.85546875" style="143" bestFit="1" customWidth="1"/>
    <col min="6659" max="6659" width="12.85546875" style="143" bestFit="1" customWidth="1"/>
    <col min="6660" max="6660" width="18.85546875" style="143" bestFit="1" customWidth="1"/>
    <col min="6661" max="6661" width="16" style="143" bestFit="1" customWidth="1"/>
    <col min="6662" max="6665" width="18.85546875" style="143" bestFit="1" customWidth="1"/>
    <col min="6666" max="6667" width="12.85546875" style="143" customWidth="1"/>
    <col min="6668" max="6668" width="2.5703125" style="143" customWidth="1"/>
    <col min="6669" max="6912" width="11.42578125" style="143"/>
    <col min="6913" max="6913" width="17.7109375" style="143" customWidth="1"/>
    <col min="6914" max="6914" width="18.85546875" style="143" bestFit="1" customWidth="1"/>
    <col min="6915" max="6915" width="12.85546875" style="143" bestFit="1" customWidth="1"/>
    <col min="6916" max="6916" width="18.85546875" style="143" bestFit="1" customWidth="1"/>
    <col min="6917" max="6917" width="16" style="143" bestFit="1" customWidth="1"/>
    <col min="6918" max="6921" width="18.85546875" style="143" bestFit="1" customWidth="1"/>
    <col min="6922" max="6923" width="12.85546875" style="143" customWidth="1"/>
    <col min="6924" max="6924" width="2.5703125" style="143" customWidth="1"/>
    <col min="6925" max="7168" width="11.42578125" style="143"/>
    <col min="7169" max="7169" width="17.7109375" style="143" customWidth="1"/>
    <col min="7170" max="7170" width="18.85546875" style="143" bestFit="1" customWidth="1"/>
    <col min="7171" max="7171" width="12.85546875" style="143" bestFit="1" customWidth="1"/>
    <col min="7172" max="7172" width="18.85546875" style="143" bestFit="1" customWidth="1"/>
    <col min="7173" max="7173" width="16" style="143" bestFit="1" customWidth="1"/>
    <col min="7174" max="7177" width="18.85546875" style="143" bestFit="1" customWidth="1"/>
    <col min="7178" max="7179" width="12.85546875" style="143" customWidth="1"/>
    <col min="7180" max="7180" width="2.5703125" style="143" customWidth="1"/>
    <col min="7181" max="7424" width="11.42578125" style="143"/>
    <col min="7425" max="7425" width="17.7109375" style="143" customWidth="1"/>
    <col min="7426" max="7426" width="18.85546875" style="143" bestFit="1" customWidth="1"/>
    <col min="7427" max="7427" width="12.85546875" style="143" bestFit="1" customWidth="1"/>
    <col min="7428" max="7428" width="18.85546875" style="143" bestFit="1" customWidth="1"/>
    <col min="7429" max="7429" width="16" style="143" bestFit="1" customWidth="1"/>
    <col min="7430" max="7433" width="18.85546875" style="143" bestFit="1" customWidth="1"/>
    <col min="7434" max="7435" width="12.85546875" style="143" customWidth="1"/>
    <col min="7436" max="7436" width="2.5703125" style="143" customWidth="1"/>
    <col min="7437" max="7680" width="11.42578125" style="143"/>
    <col min="7681" max="7681" width="17.7109375" style="143" customWidth="1"/>
    <col min="7682" max="7682" width="18.85546875" style="143" bestFit="1" customWidth="1"/>
    <col min="7683" max="7683" width="12.85546875" style="143" bestFit="1" customWidth="1"/>
    <col min="7684" max="7684" width="18.85546875" style="143" bestFit="1" customWidth="1"/>
    <col min="7685" max="7685" width="16" style="143" bestFit="1" customWidth="1"/>
    <col min="7686" max="7689" width="18.85546875" style="143" bestFit="1" customWidth="1"/>
    <col min="7690" max="7691" width="12.85546875" style="143" customWidth="1"/>
    <col min="7692" max="7692" width="2.5703125" style="143" customWidth="1"/>
    <col min="7693" max="7936" width="11.42578125" style="143"/>
    <col min="7937" max="7937" width="17.7109375" style="143" customWidth="1"/>
    <col min="7938" max="7938" width="18.85546875" style="143" bestFit="1" customWidth="1"/>
    <col min="7939" max="7939" width="12.85546875" style="143" bestFit="1" customWidth="1"/>
    <col min="7940" max="7940" width="18.85546875" style="143" bestFit="1" customWidth="1"/>
    <col min="7941" max="7941" width="16" style="143" bestFit="1" customWidth="1"/>
    <col min="7942" max="7945" width="18.85546875" style="143" bestFit="1" customWidth="1"/>
    <col min="7946" max="7947" width="12.85546875" style="143" customWidth="1"/>
    <col min="7948" max="7948" width="2.5703125" style="143" customWidth="1"/>
    <col min="7949" max="8192" width="11.42578125" style="143"/>
    <col min="8193" max="8193" width="17.7109375" style="143" customWidth="1"/>
    <col min="8194" max="8194" width="18.85546875" style="143" bestFit="1" customWidth="1"/>
    <col min="8195" max="8195" width="12.85546875" style="143" bestFit="1" customWidth="1"/>
    <col min="8196" max="8196" width="18.85546875" style="143" bestFit="1" customWidth="1"/>
    <col min="8197" max="8197" width="16" style="143" bestFit="1" customWidth="1"/>
    <col min="8198" max="8201" width="18.85546875" style="143" bestFit="1" customWidth="1"/>
    <col min="8202" max="8203" width="12.85546875" style="143" customWidth="1"/>
    <col min="8204" max="8204" width="2.5703125" style="143" customWidth="1"/>
    <col min="8205" max="8448" width="11.42578125" style="143"/>
    <col min="8449" max="8449" width="17.7109375" style="143" customWidth="1"/>
    <col min="8450" max="8450" width="18.85546875" style="143" bestFit="1" customWidth="1"/>
    <col min="8451" max="8451" width="12.85546875" style="143" bestFit="1" customWidth="1"/>
    <col min="8452" max="8452" width="18.85546875" style="143" bestFit="1" customWidth="1"/>
    <col min="8453" max="8453" width="16" style="143" bestFit="1" customWidth="1"/>
    <col min="8454" max="8457" width="18.85546875" style="143" bestFit="1" customWidth="1"/>
    <col min="8458" max="8459" width="12.85546875" style="143" customWidth="1"/>
    <col min="8460" max="8460" width="2.5703125" style="143" customWidth="1"/>
    <col min="8461" max="8704" width="11.42578125" style="143"/>
    <col min="8705" max="8705" width="17.7109375" style="143" customWidth="1"/>
    <col min="8706" max="8706" width="18.85546875" style="143" bestFit="1" customWidth="1"/>
    <col min="8707" max="8707" width="12.85546875" style="143" bestFit="1" customWidth="1"/>
    <col min="8708" max="8708" width="18.85546875" style="143" bestFit="1" customWidth="1"/>
    <col min="8709" max="8709" width="16" style="143" bestFit="1" customWidth="1"/>
    <col min="8710" max="8713" width="18.85546875" style="143" bestFit="1" customWidth="1"/>
    <col min="8714" max="8715" width="12.85546875" style="143" customWidth="1"/>
    <col min="8716" max="8716" width="2.5703125" style="143" customWidth="1"/>
    <col min="8717" max="8960" width="11.42578125" style="143"/>
    <col min="8961" max="8961" width="17.7109375" style="143" customWidth="1"/>
    <col min="8962" max="8962" width="18.85546875" style="143" bestFit="1" customWidth="1"/>
    <col min="8963" max="8963" width="12.85546875" style="143" bestFit="1" customWidth="1"/>
    <col min="8964" max="8964" width="18.85546875" style="143" bestFit="1" customWidth="1"/>
    <col min="8965" max="8965" width="16" style="143" bestFit="1" customWidth="1"/>
    <col min="8966" max="8969" width="18.85546875" style="143" bestFit="1" customWidth="1"/>
    <col min="8970" max="8971" width="12.85546875" style="143" customWidth="1"/>
    <col min="8972" max="8972" width="2.5703125" style="143" customWidth="1"/>
    <col min="8973" max="9216" width="11.42578125" style="143"/>
    <col min="9217" max="9217" width="17.7109375" style="143" customWidth="1"/>
    <col min="9218" max="9218" width="18.85546875" style="143" bestFit="1" customWidth="1"/>
    <col min="9219" max="9219" width="12.85546875" style="143" bestFit="1" customWidth="1"/>
    <col min="9220" max="9220" width="18.85546875" style="143" bestFit="1" customWidth="1"/>
    <col min="9221" max="9221" width="16" style="143" bestFit="1" customWidth="1"/>
    <col min="9222" max="9225" width="18.85546875" style="143" bestFit="1" customWidth="1"/>
    <col min="9226" max="9227" width="12.85546875" style="143" customWidth="1"/>
    <col min="9228" max="9228" width="2.5703125" style="143" customWidth="1"/>
    <col min="9229" max="9472" width="11.42578125" style="143"/>
    <col min="9473" max="9473" width="17.7109375" style="143" customWidth="1"/>
    <col min="9474" max="9474" width="18.85546875" style="143" bestFit="1" customWidth="1"/>
    <col min="9475" max="9475" width="12.85546875" style="143" bestFit="1" customWidth="1"/>
    <col min="9476" max="9476" width="18.85546875" style="143" bestFit="1" customWidth="1"/>
    <col min="9477" max="9477" width="16" style="143" bestFit="1" customWidth="1"/>
    <col min="9478" max="9481" width="18.85546875" style="143" bestFit="1" customWidth="1"/>
    <col min="9482" max="9483" width="12.85546875" style="143" customWidth="1"/>
    <col min="9484" max="9484" width="2.5703125" style="143" customWidth="1"/>
    <col min="9485" max="9728" width="11.42578125" style="143"/>
    <col min="9729" max="9729" width="17.7109375" style="143" customWidth="1"/>
    <col min="9730" max="9730" width="18.85546875" style="143" bestFit="1" customWidth="1"/>
    <col min="9731" max="9731" width="12.85546875" style="143" bestFit="1" customWidth="1"/>
    <col min="9732" max="9732" width="18.85546875" style="143" bestFit="1" customWidth="1"/>
    <col min="9733" max="9733" width="16" style="143" bestFit="1" customWidth="1"/>
    <col min="9734" max="9737" width="18.85546875" style="143" bestFit="1" customWidth="1"/>
    <col min="9738" max="9739" width="12.85546875" style="143" customWidth="1"/>
    <col min="9740" max="9740" width="2.5703125" style="143" customWidth="1"/>
    <col min="9741" max="9984" width="11.42578125" style="143"/>
    <col min="9985" max="9985" width="17.7109375" style="143" customWidth="1"/>
    <col min="9986" max="9986" width="18.85546875" style="143" bestFit="1" customWidth="1"/>
    <col min="9987" max="9987" width="12.85546875" style="143" bestFit="1" customWidth="1"/>
    <col min="9988" max="9988" width="18.85546875" style="143" bestFit="1" customWidth="1"/>
    <col min="9989" max="9989" width="16" style="143" bestFit="1" customWidth="1"/>
    <col min="9990" max="9993" width="18.85546875" style="143" bestFit="1" customWidth="1"/>
    <col min="9994" max="9995" width="12.85546875" style="143" customWidth="1"/>
    <col min="9996" max="9996" width="2.5703125" style="143" customWidth="1"/>
    <col min="9997" max="10240" width="11.42578125" style="143"/>
    <col min="10241" max="10241" width="17.7109375" style="143" customWidth="1"/>
    <col min="10242" max="10242" width="18.85546875" style="143" bestFit="1" customWidth="1"/>
    <col min="10243" max="10243" width="12.85546875" style="143" bestFit="1" customWidth="1"/>
    <col min="10244" max="10244" width="18.85546875" style="143" bestFit="1" customWidth="1"/>
    <col min="10245" max="10245" width="16" style="143" bestFit="1" customWidth="1"/>
    <col min="10246" max="10249" width="18.85546875" style="143" bestFit="1" customWidth="1"/>
    <col min="10250" max="10251" width="12.85546875" style="143" customWidth="1"/>
    <col min="10252" max="10252" width="2.5703125" style="143" customWidth="1"/>
    <col min="10253" max="10496" width="11.42578125" style="143"/>
    <col min="10497" max="10497" width="17.7109375" style="143" customWidth="1"/>
    <col min="10498" max="10498" width="18.85546875" style="143" bestFit="1" customWidth="1"/>
    <col min="10499" max="10499" width="12.85546875" style="143" bestFit="1" customWidth="1"/>
    <col min="10500" max="10500" width="18.85546875" style="143" bestFit="1" customWidth="1"/>
    <col min="10501" max="10501" width="16" style="143" bestFit="1" customWidth="1"/>
    <col min="10502" max="10505" width="18.85546875" style="143" bestFit="1" customWidth="1"/>
    <col min="10506" max="10507" width="12.85546875" style="143" customWidth="1"/>
    <col min="10508" max="10508" width="2.5703125" style="143" customWidth="1"/>
    <col min="10509" max="10752" width="11.42578125" style="143"/>
    <col min="10753" max="10753" width="17.7109375" style="143" customWidth="1"/>
    <col min="10754" max="10754" width="18.85546875" style="143" bestFit="1" customWidth="1"/>
    <col min="10755" max="10755" width="12.85546875" style="143" bestFit="1" customWidth="1"/>
    <col min="10756" max="10756" width="18.85546875" style="143" bestFit="1" customWidth="1"/>
    <col min="10757" max="10757" width="16" style="143" bestFit="1" customWidth="1"/>
    <col min="10758" max="10761" width="18.85546875" style="143" bestFit="1" customWidth="1"/>
    <col min="10762" max="10763" width="12.85546875" style="143" customWidth="1"/>
    <col min="10764" max="10764" width="2.5703125" style="143" customWidth="1"/>
    <col min="10765" max="11008" width="11.42578125" style="143"/>
    <col min="11009" max="11009" width="17.7109375" style="143" customWidth="1"/>
    <col min="11010" max="11010" width="18.85546875" style="143" bestFit="1" customWidth="1"/>
    <col min="11011" max="11011" width="12.85546875" style="143" bestFit="1" customWidth="1"/>
    <col min="11012" max="11012" width="18.85546875" style="143" bestFit="1" customWidth="1"/>
    <col min="11013" max="11013" width="16" style="143" bestFit="1" customWidth="1"/>
    <col min="11014" max="11017" width="18.85546875" style="143" bestFit="1" customWidth="1"/>
    <col min="11018" max="11019" width="12.85546875" style="143" customWidth="1"/>
    <col min="11020" max="11020" width="2.5703125" style="143" customWidth="1"/>
    <col min="11021" max="11264" width="11.42578125" style="143"/>
    <col min="11265" max="11265" width="17.7109375" style="143" customWidth="1"/>
    <col min="11266" max="11266" width="18.85546875" style="143" bestFit="1" customWidth="1"/>
    <col min="11267" max="11267" width="12.85546875" style="143" bestFit="1" customWidth="1"/>
    <col min="11268" max="11268" width="18.85546875" style="143" bestFit="1" customWidth="1"/>
    <col min="11269" max="11269" width="16" style="143" bestFit="1" customWidth="1"/>
    <col min="11270" max="11273" width="18.85546875" style="143" bestFit="1" customWidth="1"/>
    <col min="11274" max="11275" width="12.85546875" style="143" customWidth="1"/>
    <col min="11276" max="11276" width="2.5703125" style="143" customWidth="1"/>
    <col min="11277" max="11520" width="11.42578125" style="143"/>
    <col min="11521" max="11521" width="17.7109375" style="143" customWidth="1"/>
    <col min="11522" max="11522" width="18.85546875" style="143" bestFit="1" customWidth="1"/>
    <col min="11523" max="11523" width="12.85546875" style="143" bestFit="1" customWidth="1"/>
    <col min="11524" max="11524" width="18.85546875" style="143" bestFit="1" customWidth="1"/>
    <col min="11525" max="11525" width="16" style="143" bestFit="1" customWidth="1"/>
    <col min="11526" max="11529" width="18.85546875" style="143" bestFit="1" customWidth="1"/>
    <col min="11530" max="11531" width="12.85546875" style="143" customWidth="1"/>
    <col min="11532" max="11532" width="2.5703125" style="143" customWidth="1"/>
    <col min="11533" max="11776" width="11.42578125" style="143"/>
    <col min="11777" max="11777" width="17.7109375" style="143" customWidth="1"/>
    <col min="11778" max="11778" width="18.85546875" style="143" bestFit="1" customWidth="1"/>
    <col min="11779" max="11779" width="12.85546875" style="143" bestFit="1" customWidth="1"/>
    <col min="11780" max="11780" width="18.85546875" style="143" bestFit="1" customWidth="1"/>
    <col min="11781" max="11781" width="16" style="143" bestFit="1" customWidth="1"/>
    <col min="11782" max="11785" width="18.85546875" style="143" bestFit="1" customWidth="1"/>
    <col min="11786" max="11787" width="12.85546875" style="143" customWidth="1"/>
    <col min="11788" max="11788" width="2.5703125" style="143" customWidth="1"/>
    <col min="11789" max="12032" width="11.42578125" style="143"/>
    <col min="12033" max="12033" width="17.7109375" style="143" customWidth="1"/>
    <col min="12034" max="12034" width="18.85546875" style="143" bestFit="1" customWidth="1"/>
    <col min="12035" max="12035" width="12.85546875" style="143" bestFit="1" customWidth="1"/>
    <col min="12036" max="12036" width="18.85546875" style="143" bestFit="1" customWidth="1"/>
    <col min="12037" max="12037" width="16" style="143" bestFit="1" customWidth="1"/>
    <col min="12038" max="12041" width="18.85546875" style="143" bestFit="1" customWidth="1"/>
    <col min="12042" max="12043" width="12.85546875" style="143" customWidth="1"/>
    <col min="12044" max="12044" width="2.5703125" style="143" customWidth="1"/>
    <col min="12045" max="12288" width="11.42578125" style="143"/>
    <col min="12289" max="12289" width="17.7109375" style="143" customWidth="1"/>
    <col min="12290" max="12290" width="18.85546875" style="143" bestFit="1" customWidth="1"/>
    <col min="12291" max="12291" width="12.85546875" style="143" bestFit="1" customWidth="1"/>
    <col min="12292" max="12292" width="18.85546875" style="143" bestFit="1" customWidth="1"/>
    <col min="12293" max="12293" width="16" style="143" bestFit="1" customWidth="1"/>
    <col min="12294" max="12297" width="18.85546875" style="143" bestFit="1" customWidth="1"/>
    <col min="12298" max="12299" width="12.85546875" style="143" customWidth="1"/>
    <col min="12300" max="12300" width="2.5703125" style="143" customWidth="1"/>
    <col min="12301" max="12544" width="11.42578125" style="143"/>
    <col min="12545" max="12545" width="17.7109375" style="143" customWidth="1"/>
    <col min="12546" max="12546" width="18.85546875" style="143" bestFit="1" customWidth="1"/>
    <col min="12547" max="12547" width="12.85546875" style="143" bestFit="1" customWidth="1"/>
    <col min="12548" max="12548" width="18.85546875" style="143" bestFit="1" customWidth="1"/>
    <col min="12549" max="12549" width="16" style="143" bestFit="1" customWidth="1"/>
    <col min="12550" max="12553" width="18.85546875" style="143" bestFit="1" customWidth="1"/>
    <col min="12554" max="12555" width="12.85546875" style="143" customWidth="1"/>
    <col min="12556" max="12556" width="2.5703125" style="143" customWidth="1"/>
    <col min="12557" max="12800" width="11.42578125" style="143"/>
    <col min="12801" max="12801" width="17.7109375" style="143" customWidth="1"/>
    <col min="12802" max="12802" width="18.85546875" style="143" bestFit="1" customWidth="1"/>
    <col min="12803" max="12803" width="12.85546875" style="143" bestFit="1" customWidth="1"/>
    <col min="12804" max="12804" width="18.85546875" style="143" bestFit="1" customWidth="1"/>
    <col min="12805" max="12805" width="16" style="143" bestFit="1" customWidth="1"/>
    <col min="12806" max="12809" width="18.85546875" style="143" bestFit="1" customWidth="1"/>
    <col min="12810" max="12811" width="12.85546875" style="143" customWidth="1"/>
    <col min="12812" max="12812" width="2.5703125" style="143" customWidth="1"/>
    <col min="12813" max="13056" width="11.42578125" style="143"/>
    <col min="13057" max="13057" width="17.7109375" style="143" customWidth="1"/>
    <col min="13058" max="13058" width="18.85546875" style="143" bestFit="1" customWidth="1"/>
    <col min="13059" max="13059" width="12.85546875" style="143" bestFit="1" customWidth="1"/>
    <col min="13060" max="13060" width="18.85546875" style="143" bestFit="1" customWidth="1"/>
    <col min="13061" max="13061" width="16" style="143" bestFit="1" customWidth="1"/>
    <col min="13062" max="13065" width="18.85546875" style="143" bestFit="1" customWidth="1"/>
    <col min="13066" max="13067" width="12.85546875" style="143" customWidth="1"/>
    <col min="13068" max="13068" width="2.5703125" style="143" customWidth="1"/>
    <col min="13069" max="13312" width="11.42578125" style="143"/>
    <col min="13313" max="13313" width="17.7109375" style="143" customWidth="1"/>
    <col min="13314" max="13314" width="18.85546875" style="143" bestFit="1" customWidth="1"/>
    <col min="13315" max="13315" width="12.85546875" style="143" bestFit="1" customWidth="1"/>
    <col min="13316" max="13316" width="18.85546875" style="143" bestFit="1" customWidth="1"/>
    <col min="13317" max="13317" width="16" style="143" bestFit="1" customWidth="1"/>
    <col min="13318" max="13321" width="18.85546875" style="143" bestFit="1" customWidth="1"/>
    <col min="13322" max="13323" width="12.85546875" style="143" customWidth="1"/>
    <col min="13324" max="13324" width="2.5703125" style="143" customWidth="1"/>
    <col min="13325" max="13568" width="11.42578125" style="143"/>
    <col min="13569" max="13569" width="17.7109375" style="143" customWidth="1"/>
    <col min="13570" max="13570" width="18.85546875" style="143" bestFit="1" customWidth="1"/>
    <col min="13571" max="13571" width="12.85546875" style="143" bestFit="1" customWidth="1"/>
    <col min="13572" max="13572" width="18.85546875" style="143" bestFit="1" customWidth="1"/>
    <col min="13573" max="13573" width="16" style="143" bestFit="1" customWidth="1"/>
    <col min="13574" max="13577" width="18.85546875" style="143" bestFit="1" customWidth="1"/>
    <col min="13578" max="13579" width="12.85546875" style="143" customWidth="1"/>
    <col min="13580" max="13580" width="2.5703125" style="143" customWidth="1"/>
    <col min="13581" max="13824" width="11.42578125" style="143"/>
    <col min="13825" max="13825" width="17.7109375" style="143" customWidth="1"/>
    <col min="13826" max="13826" width="18.85546875" style="143" bestFit="1" customWidth="1"/>
    <col min="13827" max="13827" width="12.85546875" style="143" bestFit="1" customWidth="1"/>
    <col min="13828" max="13828" width="18.85546875" style="143" bestFit="1" customWidth="1"/>
    <col min="13829" max="13829" width="16" style="143" bestFit="1" customWidth="1"/>
    <col min="13830" max="13833" width="18.85546875" style="143" bestFit="1" customWidth="1"/>
    <col min="13834" max="13835" width="12.85546875" style="143" customWidth="1"/>
    <col min="13836" max="13836" width="2.5703125" style="143" customWidth="1"/>
    <col min="13837" max="14080" width="11.42578125" style="143"/>
    <col min="14081" max="14081" width="17.7109375" style="143" customWidth="1"/>
    <col min="14082" max="14082" width="18.85546875" style="143" bestFit="1" customWidth="1"/>
    <col min="14083" max="14083" width="12.85546875" style="143" bestFit="1" customWidth="1"/>
    <col min="14084" max="14084" width="18.85546875" style="143" bestFit="1" customWidth="1"/>
    <col min="14085" max="14085" width="16" style="143" bestFit="1" customWidth="1"/>
    <col min="14086" max="14089" width="18.85546875" style="143" bestFit="1" customWidth="1"/>
    <col min="14090" max="14091" width="12.85546875" style="143" customWidth="1"/>
    <col min="14092" max="14092" width="2.5703125" style="143" customWidth="1"/>
    <col min="14093" max="14336" width="11.42578125" style="143"/>
    <col min="14337" max="14337" width="17.7109375" style="143" customWidth="1"/>
    <col min="14338" max="14338" width="18.85546875" style="143" bestFit="1" customWidth="1"/>
    <col min="14339" max="14339" width="12.85546875" style="143" bestFit="1" customWidth="1"/>
    <col min="14340" max="14340" width="18.85546875" style="143" bestFit="1" customWidth="1"/>
    <col min="14341" max="14341" width="16" style="143" bestFit="1" customWidth="1"/>
    <col min="14342" max="14345" width="18.85546875" style="143" bestFit="1" customWidth="1"/>
    <col min="14346" max="14347" width="12.85546875" style="143" customWidth="1"/>
    <col min="14348" max="14348" width="2.5703125" style="143" customWidth="1"/>
    <col min="14349" max="14592" width="11.42578125" style="143"/>
    <col min="14593" max="14593" width="17.7109375" style="143" customWidth="1"/>
    <col min="14594" max="14594" width="18.85546875" style="143" bestFit="1" customWidth="1"/>
    <col min="14595" max="14595" width="12.85546875" style="143" bestFit="1" customWidth="1"/>
    <col min="14596" max="14596" width="18.85546875" style="143" bestFit="1" customWidth="1"/>
    <col min="14597" max="14597" width="16" style="143" bestFit="1" customWidth="1"/>
    <col min="14598" max="14601" width="18.85546875" style="143" bestFit="1" customWidth="1"/>
    <col min="14602" max="14603" width="12.85546875" style="143" customWidth="1"/>
    <col min="14604" max="14604" width="2.5703125" style="143" customWidth="1"/>
    <col min="14605" max="14848" width="11.42578125" style="143"/>
    <col min="14849" max="14849" width="17.7109375" style="143" customWidth="1"/>
    <col min="14850" max="14850" width="18.85546875" style="143" bestFit="1" customWidth="1"/>
    <col min="14851" max="14851" width="12.85546875" style="143" bestFit="1" customWidth="1"/>
    <col min="14852" max="14852" width="18.85546875" style="143" bestFit="1" customWidth="1"/>
    <col min="14853" max="14853" width="16" style="143" bestFit="1" customWidth="1"/>
    <col min="14854" max="14857" width="18.85546875" style="143" bestFit="1" customWidth="1"/>
    <col min="14858" max="14859" width="12.85546875" style="143" customWidth="1"/>
    <col min="14860" max="14860" width="2.5703125" style="143" customWidth="1"/>
    <col min="14861" max="15104" width="11.42578125" style="143"/>
    <col min="15105" max="15105" width="17.7109375" style="143" customWidth="1"/>
    <col min="15106" max="15106" width="18.85546875" style="143" bestFit="1" customWidth="1"/>
    <col min="15107" max="15107" width="12.85546875" style="143" bestFit="1" customWidth="1"/>
    <col min="15108" max="15108" width="18.85546875" style="143" bestFit="1" customWidth="1"/>
    <col min="15109" max="15109" width="16" style="143" bestFit="1" customWidth="1"/>
    <col min="15110" max="15113" width="18.85546875" style="143" bestFit="1" customWidth="1"/>
    <col min="15114" max="15115" width="12.85546875" style="143" customWidth="1"/>
    <col min="15116" max="15116" width="2.5703125" style="143" customWidth="1"/>
    <col min="15117" max="15360" width="11.42578125" style="143"/>
    <col min="15361" max="15361" width="17.7109375" style="143" customWidth="1"/>
    <col min="15362" max="15362" width="18.85546875" style="143" bestFit="1" customWidth="1"/>
    <col min="15363" max="15363" width="12.85546875" style="143" bestFit="1" customWidth="1"/>
    <col min="15364" max="15364" width="18.85546875" style="143" bestFit="1" customWidth="1"/>
    <col min="15365" max="15365" width="16" style="143" bestFit="1" customWidth="1"/>
    <col min="15366" max="15369" width="18.85546875" style="143" bestFit="1" customWidth="1"/>
    <col min="15370" max="15371" width="12.85546875" style="143" customWidth="1"/>
    <col min="15372" max="15372" width="2.5703125" style="143" customWidth="1"/>
    <col min="15373" max="15616" width="11.42578125" style="143"/>
    <col min="15617" max="15617" width="17.7109375" style="143" customWidth="1"/>
    <col min="15618" max="15618" width="18.85546875" style="143" bestFit="1" customWidth="1"/>
    <col min="15619" max="15619" width="12.85546875" style="143" bestFit="1" customWidth="1"/>
    <col min="15620" max="15620" width="18.85546875" style="143" bestFit="1" customWidth="1"/>
    <col min="15621" max="15621" width="16" style="143" bestFit="1" customWidth="1"/>
    <col min="15622" max="15625" width="18.85546875" style="143" bestFit="1" customWidth="1"/>
    <col min="15626" max="15627" width="12.85546875" style="143" customWidth="1"/>
    <col min="15628" max="15628" width="2.5703125" style="143" customWidth="1"/>
    <col min="15629" max="15872" width="11.42578125" style="143"/>
    <col min="15873" max="15873" width="17.7109375" style="143" customWidth="1"/>
    <col min="15874" max="15874" width="18.85546875" style="143" bestFit="1" customWidth="1"/>
    <col min="15875" max="15875" width="12.85546875" style="143" bestFit="1" customWidth="1"/>
    <col min="15876" max="15876" width="18.85546875" style="143" bestFit="1" customWidth="1"/>
    <col min="15877" max="15877" width="16" style="143" bestFit="1" customWidth="1"/>
    <col min="15878" max="15881" width="18.85546875" style="143" bestFit="1" customWidth="1"/>
    <col min="15882" max="15883" width="12.85546875" style="143" customWidth="1"/>
    <col min="15884" max="15884" width="2.5703125" style="143" customWidth="1"/>
    <col min="15885" max="16128" width="11.42578125" style="143"/>
    <col min="16129" max="16129" width="17.7109375" style="143" customWidth="1"/>
    <col min="16130" max="16130" width="18.85546875" style="143" bestFit="1" customWidth="1"/>
    <col min="16131" max="16131" width="12.85546875" style="143" bestFit="1" customWidth="1"/>
    <col min="16132" max="16132" width="18.85546875" style="143" bestFit="1" customWidth="1"/>
    <col min="16133" max="16133" width="16" style="143" bestFit="1" customWidth="1"/>
    <col min="16134" max="16137" width="18.85546875" style="143" bestFit="1" customWidth="1"/>
    <col min="16138" max="16139" width="12.85546875" style="143" customWidth="1"/>
    <col min="16140" max="16140" width="2.5703125" style="143" customWidth="1"/>
    <col min="16141" max="16384" width="11.42578125" style="143"/>
  </cols>
  <sheetData>
    <row r="1" spans="1:26">
      <c r="A1" s="173" t="s">
        <v>251</v>
      </c>
    </row>
    <row r="2" spans="1:26" ht="15.75">
      <c r="A2" s="136" t="s">
        <v>252</v>
      </c>
    </row>
    <row r="3" spans="1:26" ht="15.75">
      <c r="A3" s="136"/>
    </row>
    <row r="4" spans="1:26">
      <c r="A4" s="8" t="s">
        <v>349</v>
      </c>
    </row>
    <row r="5" spans="1:26">
      <c r="A5" s="150" t="s">
        <v>248</v>
      </c>
      <c r="B5" s="249" t="s">
        <v>198</v>
      </c>
      <c r="C5" s="249" t="s">
        <v>199</v>
      </c>
      <c r="D5" s="249" t="s">
        <v>200</v>
      </c>
      <c r="E5" s="249" t="s">
        <v>201</v>
      </c>
      <c r="F5" s="249" t="s">
        <v>202</v>
      </c>
      <c r="G5" s="249" t="s">
        <v>204</v>
      </c>
      <c r="H5" s="249" t="s">
        <v>203</v>
      </c>
      <c r="I5" s="249" t="s">
        <v>205</v>
      </c>
      <c r="J5" s="249" t="s">
        <v>26</v>
      </c>
      <c r="K5" s="249" t="s">
        <v>55</v>
      </c>
    </row>
    <row r="6" spans="1:26">
      <c r="A6" s="146">
        <v>2010</v>
      </c>
      <c r="B6" s="633">
        <v>8879</v>
      </c>
      <c r="C6" s="633">
        <v>7745</v>
      </c>
      <c r="D6" s="633">
        <v>1696</v>
      </c>
      <c r="E6" s="142">
        <v>118</v>
      </c>
      <c r="F6" s="633">
        <v>1579</v>
      </c>
      <c r="G6" s="142">
        <v>842</v>
      </c>
      <c r="H6" s="142">
        <v>523</v>
      </c>
      <c r="I6" s="142">
        <v>492</v>
      </c>
      <c r="J6" s="142">
        <v>29</v>
      </c>
      <c r="K6" s="633">
        <f>SUM(B6:J6)</f>
        <v>21903</v>
      </c>
    </row>
    <row r="7" spans="1:26">
      <c r="A7" s="146">
        <v>2011</v>
      </c>
      <c r="B7" s="633">
        <v>10721</v>
      </c>
      <c r="C7" s="633">
        <v>10235</v>
      </c>
      <c r="D7" s="633">
        <v>1523</v>
      </c>
      <c r="E7" s="142">
        <v>219</v>
      </c>
      <c r="F7" s="633">
        <v>2427</v>
      </c>
      <c r="G7" s="142">
        <v>776</v>
      </c>
      <c r="H7" s="633">
        <v>1030</v>
      </c>
      <c r="I7" s="142">
        <v>564</v>
      </c>
      <c r="J7" s="142">
        <v>31</v>
      </c>
      <c r="K7" s="633">
        <f>SUM(B7:J7)</f>
        <v>27526</v>
      </c>
    </row>
    <row r="8" spans="1:26">
      <c r="A8" s="146">
        <v>2012</v>
      </c>
      <c r="B8" s="633">
        <v>10731</v>
      </c>
      <c r="C8" s="633">
        <v>10746</v>
      </c>
      <c r="D8" s="633">
        <v>1352</v>
      </c>
      <c r="E8" s="142">
        <v>210</v>
      </c>
      <c r="F8" s="633">
        <v>2575</v>
      </c>
      <c r="G8" s="142">
        <v>558</v>
      </c>
      <c r="H8" s="142">
        <v>845</v>
      </c>
      <c r="I8" s="142">
        <v>428</v>
      </c>
      <c r="J8" s="142">
        <v>22</v>
      </c>
      <c r="K8" s="633">
        <f t="shared" ref="K8:K12" si="0">SUM(B8:J8)</f>
        <v>27467</v>
      </c>
    </row>
    <row r="9" spans="1:26">
      <c r="A9" s="146">
        <v>2013</v>
      </c>
      <c r="B9" s="633">
        <v>9821</v>
      </c>
      <c r="C9" s="633">
        <v>8536</v>
      </c>
      <c r="D9" s="633">
        <v>1414</v>
      </c>
      <c r="E9" s="142">
        <v>479</v>
      </c>
      <c r="F9" s="633">
        <v>1776</v>
      </c>
      <c r="G9" s="142">
        <v>528</v>
      </c>
      <c r="H9" s="142">
        <v>857</v>
      </c>
      <c r="I9" s="142">
        <v>356</v>
      </c>
      <c r="J9" s="142">
        <v>23</v>
      </c>
      <c r="K9" s="633">
        <f t="shared" si="0"/>
        <v>23790</v>
      </c>
    </row>
    <row r="10" spans="1:26">
      <c r="A10" s="146">
        <v>2014</v>
      </c>
      <c r="B10" s="633">
        <v>8875</v>
      </c>
      <c r="C10" s="633">
        <v>6729</v>
      </c>
      <c r="D10" s="633">
        <v>1504</v>
      </c>
      <c r="E10" s="142">
        <v>331</v>
      </c>
      <c r="F10" s="633">
        <v>1523</v>
      </c>
      <c r="G10" s="142">
        <v>540</v>
      </c>
      <c r="H10" s="142">
        <v>647</v>
      </c>
      <c r="I10" s="142">
        <v>360</v>
      </c>
      <c r="J10" s="142">
        <v>38</v>
      </c>
      <c r="K10" s="633">
        <f t="shared" si="0"/>
        <v>20547</v>
      </c>
    </row>
    <row r="11" spans="1:26">
      <c r="A11" s="146">
        <v>2015</v>
      </c>
      <c r="B11" s="633">
        <v>8167.541312653776</v>
      </c>
      <c r="C11" s="633">
        <v>6650.5953646963681</v>
      </c>
      <c r="D11" s="633">
        <v>1507.6585311955087</v>
      </c>
      <c r="E11" s="633">
        <v>137.79635297098301</v>
      </c>
      <c r="F11" s="633">
        <v>1548.2696011111268</v>
      </c>
      <c r="G11" s="633">
        <v>341.685340655076</v>
      </c>
      <c r="H11" s="633">
        <v>350.00259655641497</v>
      </c>
      <c r="I11" s="633">
        <v>219.63469285986599</v>
      </c>
      <c r="J11" s="633">
        <v>26.956227140133979</v>
      </c>
      <c r="K11" s="633">
        <f t="shared" si="0"/>
        <v>18950.140019839251</v>
      </c>
    </row>
    <row r="12" spans="1:26">
      <c r="A12" s="146">
        <v>2016</v>
      </c>
      <c r="B12" s="633">
        <v>10171.202800494437</v>
      </c>
      <c r="C12" s="633">
        <v>7385.9574342377318</v>
      </c>
      <c r="D12" s="633">
        <v>1465.4520841719275</v>
      </c>
      <c r="E12" s="633">
        <v>120.45621156886003</v>
      </c>
      <c r="F12" s="633">
        <v>1657.8745242177492</v>
      </c>
      <c r="G12" s="633">
        <v>344.26226528241506</v>
      </c>
      <c r="H12" s="633">
        <v>343.76033679517201</v>
      </c>
      <c r="I12" s="633">
        <v>272.67154160154439</v>
      </c>
      <c r="J12" s="633">
        <v>14.999100398455615</v>
      </c>
      <c r="K12" s="633">
        <f t="shared" si="0"/>
        <v>21776.636298768288</v>
      </c>
      <c r="M12" s="388"/>
      <c r="N12" s="388"/>
      <c r="O12" s="388"/>
      <c r="P12" s="388"/>
      <c r="Q12" s="388"/>
      <c r="R12" s="388"/>
      <c r="S12" s="388"/>
      <c r="T12" s="388"/>
    </row>
    <row r="13" spans="1:26">
      <c r="A13" s="146">
        <v>2017</v>
      </c>
      <c r="B13" s="633">
        <v>13773.190209452818</v>
      </c>
      <c r="C13" s="633">
        <v>7979.3150062432387</v>
      </c>
      <c r="D13" s="633">
        <v>2376.2998861161777</v>
      </c>
      <c r="E13" s="633">
        <v>118.029144359499</v>
      </c>
      <c r="F13" s="633">
        <v>1707.403931179932</v>
      </c>
      <c r="G13" s="633">
        <v>370.47615447265599</v>
      </c>
      <c r="H13" s="633">
        <v>426.70590445394396</v>
      </c>
      <c r="I13" s="633">
        <v>363.09769384747193</v>
      </c>
      <c r="J13" s="633">
        <v>44.063618152527965</v>
      </c>
      <c r="K13" s="633">
        <f>SUM(B13:J13)</f>
        <v>27158.581548278267</v>
      </c>
      <c r="M13" s="388"/>
      <c r="N13" s="388"/>
      <c r="O13" s="388"/>
      <c r="P13" s="388"/>
      <c r="Q13" s="388"/>
      <c r="R13" s="388"/>
      <c r="S13" s="388"/>
      <c r="T13" s="388"/>
    </row>
    <row r="14" spans="1:26">
      <c r="A14" s="146">
        <v>2018</v>
      </c>
      <c r="B14" s="633">
        <v>14925.368</v>
      </c>
      <c r="C14" s="633">
        <v>8239.1402999999991</v>
      </c>
      <c r="D14" s="633">
        <v>2563.0485999999996</v>
      </c>
      <c r="E14" s="633">
        <v>122.68863399999999</v>
      </c>
      <c r="F14" s="633">
        <v>1529.75296</v>
      </c>
      <c r="G14" s="633">
        <v>335.10894999999999</v>
      </c>
      <c r="H14" s="633">
        <v>485.82618000000002</v>
      </c>
      <c r="I14" s="633">
        <v>611.64472999999987</v>
      </c>
      <c r="J14" s="633">
        <v>10.907793754372005</v>
      </c>
      <c r="K14" s="633">
        <f>SUM(B14:J14)</f>
        <v>28823.486147754375</v>
      </c>
      <c r="M14" s="388"/>
      <c r="N14" s="388"/>
      <c r="O14" s="388"/>
      <c r="P14" s="388"/>
      <c r="Q14" s="388"/>
      <c r="R14" s="388"/>
      <c r="S14" s="388"/>
      <c r="T14" s="388"/>
    </row>
    <row r="15" spans="1:26">
      <c r="A15" s="144" t="s">
        <v>540</v>
      </c>
      <c r="B15" s="149">
        <f>SUM(B16:B25)</f>
        <v>11124.685013795588</v>
      </c>
      <c r="C15" s="149">
        <f t="shared" ref="C15:H15" si="1">SUM(C16:C25)</f>
        <v>6647.5879162789652</v>
      </c>
      <c r="D15" s="149">
        <f t="shared" si="1"/>
        <v>1796.2394833907829</v>
      </c>
      <c r="E15" s="149">
        <f t="shared" si="1"/>
        <v>60.548955531980006</v>
      </c>
      <c r="F15" s="149">
        <f t="shared" si="1"/>
        <v>1247.6557498479367</v>
      </c>
      <c r="G15" s="149">
        <f t="shared" si="1"/>
        <v>308.51910507181196</v>
      </c>
      <c r="H15" s="149">
        <f t="shared" si="1"/>
        <v>794.12942485635404</v>
      </c>
      <c r="I15" s="149">
        <f>SUM(I16:I25)</f>
        <v>534.64801884627923</v>
      </c>
      <c r="J15" s="149">
        <f>SUM(J16:J25)</f>
        <v>1.7531401537208369</v>
      </c>
      <c r="K15" s="149">
        <f>SUM(K16:K25)</f>
        <v>22515.766807773416</v>
      </c>
      <c r="M15" s="600"/>
      <c r="N15" s="388"/>
      <c r="O15" s="388"/>
      <c r="P15" s="388"/>
      <c r="Q15" s="388"/>
      <c r="R15" s="388"/>
      <c r="S15" s="388"/>
      <c r="T15" s="388"/>
    </row>
    <row r="16" spans="1:26">
      <c r="A16" s="634" t="s">
        <v>137</v>
      </c>
      <c r="B16" s="633">
        <v>1086.9978744503601</v>
      </c>
      <c r="C16" s="635">
        <v>703.06820665514704</v>
      </c>
      <c r="D16" s="633">
        <v>131.05620660699199</v>
      </c>
      <c r="E16" s="633">
        <v>4.2344534870950001</v>
      </c>
      <c r="F16" s="633">
        <v>107.430679810581</v>
      </c>
      <c r="G16" s="633">
        <v>21.932548852698801</v>
      </c>
      <c r="H16" s="633">
        <v>67.514984034603003</v>
      </c>
      <c r="I16" s="633">
        <v>68.037605936645605</v>
      </c>
      <c r="J16" s="387">
        <v>0.12729206335437501</v>
      </c>
      <c r="K16" s="633">
        <f>SUM(B16:J16)</f>
        <v>2190.3998518974763</v>
      </c>
      <c r="M16" s="636"/>
      <c r="N16" s="636"/>
      <c r="O16" s="636"/>
      <c r="P16" s="636"/>
      <c r="Q16" s="636"/>
      <c r="R16" s="636"/>
      <c r="S16" s="636"/>
      <c r="T16" s="636"/>
      <c r="U16" s="636"/>
      <c r="V16" s="636"/>
      <c r="W16" s="636"/>
      <c r="X16" s="636"/>
      <c r="Y16" s="636"/>
      <c r="Z16" s="636"/>
    </row>
    <row r="17" spans="1:26">
      <c r="A17" s="634" t="s">
        <v>138</v>
      </c>
      <c r="B17" s="633">
        <v>975.40002569751903</v>
      </c>
      <c r="C17" s="635">
        <v>594.48674426472098</v>
      </c>
      <c r="D17" s="633">
        <v>160.96259132970701</v>
      </c>
      <c r="E17" s="633">
        <v>6.6070955531279996</v>
      </c>
      <c r="F17" s="633">
        <v>125.96680312778101</v>
      </c>
      <c r="G17" s="633">
        <v>37.099828142265402</v>
      </c>
      <c r="H17" s="633">
        <v>60.564246669928004</v>
      </c>
      <c r="I17" s="633">
        <v>28.743793305766701</v>
      </c>
      <c r="J17" s="387">
        <v>0.32563869423331199</v>
      </c>
      <c r="K17" s="633">
        <f>SUM(B17:J17)</f>
        <v>1990.1567667850495</v>
      </c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</row>
    <row r="18" spans="1:26">
      <c r="A18" s="634" t="s">
        <v>139</v>
      </c>
      <c r="B18" s="633">
        <v>1000.32055037104</v>
      </c>
      <c r="C18" s="635">
        <v>621.98690324361803</v>
      </c>
      <c r="D18" s="633">
        <v>239.56133787622699</v>
      </c>
      <c r="E18" s="633">
        <v>2.7581604934800001</v>
      </c>
      <c r="F18" s="633">
        <v>110.373043633512</v>
      </c>
      <c r="G18" s="633">
        <v>38.2054059037076</v>
      </c>
      <c r="H18" s="633">
        <v>68.896899652287004</v>
      </c>
      <c r="I18" s="633">
        <v>52.934608405068403</v>
      </c>
      <c r="J18" s="365">
        <v>0.22779459493159501</v>
      </c>
      <c r="K18" s="633">
        <f>SUM(B18:J18)</f>
        <v>2135.2647041738719</v>
      </c>
      <c r="M18" s="636"/>
      <c r="N18" s="636"/>
      <c r="O18" s="636"/>
      <c r="P18" s="636"/>
      <c r="Q18" s="636"/>
      <c r="R18" s="636"/>
      <c r="S18" s="636"/>
      <c r="T18" s="636"/>
      <c r="U18" s="636"/>
      <c r="V18" s="636"/>
      <c r="W18" s="636"/>
      <c r="X18" s="636"/>
      <c r="Y18" s="636"/>
      <c r="Z18" s="636"/>
    </row>
    <row r="19" spans="1:26">
      <c r="A19" s="634" t="s">
        <v>140</v>
      </c>
      <c r="B19" s="633">
        <v>1310.8034517292399</v>
      </c>
      <c r="C19" s="635">
        <v>573.96897870011003</v>
      </c>
      <c r="D19" s="633">
        <v>151.361116471272</v>
      </c>
      <c r="E19" s="633">
        <v>5.2118839913399997</v>
      </c>
      <c r="F19" s="633">
        <v>134.610104299966</v>
      </c>
      <c r="G19" s="633">
        <v>34.313507528205498</v>
      </c>
      <c r="H19" s="633">
        <v>66.724817393541997</v>
      </c>
      <c r="I19" s="633">
        <v>32.832499650904602</v>
      </c>
      <c r="J19" s="365">
        <v>4.3623490953805799E-3</v>
      </c>
      <c r="K19" s="633">
        <f>SUM(B19:J19)</f>
        <v>2309.8307221136756</v>
      </c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</row>
    <row r="20" spans="1:26">
      <c r="A20" s="634" t="s">
        <v>141</v>
      </c>
      <c r="B20" s="633">
        <v>1095.05367374311</v>
      </c>
      <c r="C20" s="635">
        <v>709.08306526358194</v>
      </c>
      <c r="D20" s="633">
        <v>229.006693307375</v>
      </c>
      <c r="E20" s="633">
        <v>7.358731305849</v>
      </c>
      <c r="F20" s="633">
        <v>97.715160273905695</v>
      </c>
      <c r="G20" s="633">
        <v>29.429995979721401</v>
      </c>
      <c r="H20" s="633">
        <v>66.430527293983999</v>
      </c>
      <c r="I20" s="633">
        <v>57.310769425750401</v>
      </c>
      <c r="J20" s="365">
        <v>0.21699457424964</v>
      </c>
      <c r="K20" s="633">
        <f t="shared" ref="K20" si="2">SUM(B20:J20)</f>
        <v>2291.6056111675275</v>
      </c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</row>
    <row r="21" spans="1:26">
      <c r="A21" s="634" t="s">
        <v>142</v>
      </c>
      <c r="B21" s="633">
        <v>1194.6338872256799</v>
      </c>
      <c r="C21" s="635">
        <v>689.08534473074099</v>
      </c>
      <c r="D21" s="633">
        <v>193.076641663884</v>
      </c>
      <c r="E21" s="633">
        <v>5.2067300307000002</v>
      </c>
      <c r="F21" s="633">
        <v>150.99607714763101</v>
      </c>
      <c r="G21" s="633">
        <v>41.311943462183599</v>
      </c>
      <c r="H21" s="633">
        <v>75.868235981680002</v>
      </c>
      <c r="I21" s="633">
        <v>75.601672517183601</v>
      </c>
      <c r="J21" s="365">
        <v>0.15766948281643101</v>
      </c>
      <c r="K21" s="633">
        <f>SUM(B21:J21)</f>
        <v>2425.9382022424993</v>
      </c>
      <c r="M21" s="636"/>
      <c r="N21" s="636"/>
      <c r="O21" s="636"/>
      <c r="P21" s="636"/>
      <c r="Q21" s="636"/>
      <c r="R21" s="636"/>
      <c r="S21" s="636"/>
      <c r="T21" s="636"/>
      <c r="U21" s="636"/>
      <c r="V21" s="636"/>
      <c r="W21" s="636"/>
      <c r="X21" s="636"/>
      <c r="Y21" s="636"/>
      <c r="Z21" s="636"/>
    </row>
    <row r="22" spans="1:26">
      <c r="A22" s="634" t="s">
        <v>143</v>
      </c>
      <c r="B22" s="633">
        <v>1143.7511851945901</v>
      </c>
      <c r="C22" s="635">
        <v>653.14507164384599</v>
      </c>
      <c r="D22" s="633">
        <v>164.932346670947</v>
      </c>
      <c r="E22" s="633">
        <v>5.2050255662999998</v>
      </c>
      <c r="F22" s="633">
        <v>142.99218379817501</v>
      </c>
      <c r="G22" s="633">
        <v>30.014940092445102</v>
      </c>
      <c r="H22" s="633">
        <v>107.269224742746</v>
      </c>
      <c r="I22" s="633">
        <v>48.069508823178303</v>
      </c>
      <c r="J22" s="365">
        <v>0.280249176821734</v>
      </c>
      <c r="K22" s="633">
        <f>SUM(B22:J22)</f>
        <v>2295.6597357090491</v>
      </c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</row>
    <row r="23" spans="1:26" ht="15.75" customHeight="1">
      <c r="A23" s="634" t="s">
        <v>144</v>
      </c>
      <c r="B23" s="633">
        <v>1045.60440030563</v>
      </c>
      <c r="C23" s="635">
        <v>700.94444635443301</v>
      </c>
      <c r="D23" s="633">
        <v>171.275466326973</v>
      </c>
      <c r="E23" s="633">
        <v>10.323092798028</v>
      </c>
      <c r="F23" s="633">
        <v>108.333614316042</v>
      </c>
      <c r="G23" s="633">
        <v>27.7657211744176</v>
      </c>
      <c r="H23" s="633">
        <v>118.87585241623199</v>
      </c>
      <c r="I23" s="633">
        <v>58.606576038854598</v>
      </c>
      <c r="J23" s="365">
        <v>0.17472596114539099</v>
      </c>
      <c r="K23" s="633">
        <f>SUM(B23:J23)</f>
        <v>2241.9038956917557</v>
      </c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</row>
    <row r="24" spans="1:26" ht="15" customHeight="1">
      <c r="A24" s="634" t="s">
        <v>145</v>
      </c>
      <c r="B24" s="633">
        <v>1112.6273036202899</v>
      </c>
      <c r="C24" s="635">
        <v>660.91878494369996</v>
      </c>
      <c r="D24" s="633">
        <v>161.22557524006601</v>
      </c>
      <c r="E24" s="633">
        <v>6.9539060948440001</v>
      </c>
      <c r="F24" s="633">
        <v>117.483015818786</v>
      </c>
      <c r="G24" s="633">
        <v>28.4714083448692</v>
      </c>
      <c r="H24" s="633">
        <v>77.137311085207998</v>
      </c>
      <c r="I24" s="633">
        <v>44.201735387841303</v>
      </c>
      <c r="J24" s="365">
        <v>0.112810612158697</v>
      </c>
      <c r="K24" s="633">
        <f>SUM(B24:J24)</f>
        <v>2209.131851147763</v>
      </c>
      <c r="M24" s="636"/>
      <c r="N24" s="636"/>
      <c r="O24" s="636"/>
      <c r="P24" s="636"/>
      <c r="Q24" s="636"/>
      <c r="R24" s="636"/>
      <c r="S24" s="636"/>
      <c r="T24" s="636"/>
      <c r="U24" s="636"/>
      <c r="V24" s="636"/>
      <c r="W24" s="636"/>
      <c r="X24" s="636"/>
      <c r="Y24" s="636"/>
      <c r="Z24" s="636"/>
    </row>
    <row r="25" spans="1:26" ht="15" customHeight="1">
      <c r="A25" s="634" t="s">
        <v>133</v>
      </c>
      <c r="B25" s="633">
        <v>1159.49266145813</v>
      </c>
      <c r="C25" s="635">
        <v>740.90037047906696</v>
      </c>
      <c r="D25" s="633">
        <v>193.78150789733999</v>
      </c>
      <c r="E25" s="633">
        <v>6.6898762112160002</v>
      </c>
      <c r="F25" s="633">
        <v>151.755067621557</v>
      </c>
      <c r="G25" s="633">
        <v>19.973805591297801</v>
      </c>
      <c r="H25" s="633">
        <v>84.847325586143995</v>
      </c>
      <c r="I25" s="633">
        <v>68.309249355085697</v>
      </c>
      <c r="J25" s="365">
        <v>0.125602644914281</v>
      </c>
      <c r="K25" s="633">
        <f>SUM(B25:J25)</f>
        <v>2425.8754668447514</v>
      </c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</row>
    <row r="26" spans="1:26" ht="15" customHeight="1">
      <c r="A26" s="634"/>
      <c r="B26" s="633"/>
      <c r="C26" s="635"/>
      <c r="D26" s="388"/>
      <c r="E26" s="633"/>
      <c r="F26" s="633"/>
      <c r="G26" s="633"/>
      <c r="H26" s="633"/>
      <c r="I26" s="633"/>
      <c r="J26" s="365"/>
      <c r="K26" s="633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</row>
    <row r="27" spans="1:26" ht="15.75">
      <c r="A27" s="147" t="s">
        <v>541</v>
      </c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</row>
    <row r="28" spans="1:26">
      <c r="A28" s="634" t="s">
        <v>534</v>
      </c>
      <c r="B28" s="633">
        <v>1071.18327440451</v>
      </c>
      <c r="C28" s="633">
        <v>728.99206159505502</v>
      </c>
      <c r="D28" s="633">
        <v>186.981502542638</v>
      </c>
      <c r="E28" s="633">
        <v>9.5124062735280006</v>
      </c>
      <c r="F28" s="633">
        <v>96.880437407548598</v>
      </c>
      <c r="G28" s="633">
        <v>27.240722732717199</v>
      </c>
      <c r="H28" s="633">
        <v>35.299586896419001</v>
      </c>
      <c r="I28" s="633">
        <v>75.167896800983101</v>
      </c>
      <c r="J28" s="637">
        <v>3.2386491990169302</v>
      </c>
      <c r="K28" s="633">
        <f>SUM(B28:J28)</f>
        <v>2234.4965378524162</v>
      </c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6"/>
      <c r="Y28" s="636"/>
      <c r="Z28" s="636"/>
    </row>
    <row r="29" spans="1:26">
      <c r="A29" s="634" t="s">
        <v>535</v>
      </c>
      <c r="B29" s="633">
        <f>B25</f>
        <v>1159.49266145813</v>
      </c>
      <c r="C29" s="633">
        <f t="shared" ref="C29:J29" si="3">C25</f>
        <v>740.90037047906696</v>
      </c>
      <c r="D29" s="633">
        <f t="shared" si="3"/>
        <v>193.78150789733999</v>
      </c>
      <c r="E29" s="633">
        <f t="shared" si="3"/>
        <v>6.6898762112160002</v>
      </c>
      <c r="F29" s="633">
        <f t="shared" si="3"/>
        <v>151.755067621557</v>
      </c>
      <c r="G29" s="633">
        <f t="shared" si="3"/>
        <v>19.973805591297801</v>
      </c>
      <c r="H29" s="633">
        <f t="shared" si="3"/>
        <v>84.847325586143995</v>
      </c>
      <c r="I29" s="633">
        <f>I25</f>
        <v>68.309249355085697</v>
      </c>
      <c r="J29" s="633">
        <f t="shared" si="3"/>
        <v>0.125602644914281</v>
      </c>
      <c r="K29" s="633">
        <f>SUM(B29:J29)</f>
        <v>2425.8754668447514</v>
      </c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</row>
    <row r="30" spans="1:26">
      <c r="A30" s="148" t="s">
        <v>249</v>
      </c>
      <c r="B30" s="638">
        <f>B29/B28-1</f>
        <v>8.2440968939430759E-2</v>
      </c>
      <c r="C30" s="410">
        <f t="shared" ref="C30:J30" si="4">C29/C28-1</f>
        <v>1.6335306667066174E-2</v>
      </c>
      <c r="D30" s="410">
        <f t="shared" si="4"/>
        <v>3.6367262334686679E-2</v>
      </c>
      <c r="E30" s="410">
        <f>E29/E28-1</f>
        <v>-0.29672093276406797</v>
      </c>
      <c r="F30" s="410">
        <f>F29/F28-1</f>
        <v>0.56641600391590252</v>
      </c>
      <c r="G30" s="410">
        <f>G29/G28-1</f>
        <v>-0.26676667916345476</v>
      </c>
      <c r="H30" s="410">
        <f t="shared" si="4"/>
        <v>1.4036350860171516</v>
      </c>
      <c r="I30" s="410">
        <f t="shared" si="4"/>
        <v>-9.1244370772493144E-2</v>
      </c>
      <c r="J30" s="410">
        <f t="shared" si="4"/>
        <v>-0.96121758264142754</v>
      </c>
      <c r="K30" s="410">
        <f>K29/K28-1</f>
        <v>8.564744932488022E-2</v>
      </c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6"/>
      <c r="Y30" s="636"/>
      <c r="Z30" s="636"/>
    </row>
    <row r="31" spans="1:26">
      <c r="A31" s="639"/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</row>
    <row r="32" spans="1:26" ht="15.75">
      <c r="A32" s="147" t="s">
        <v>542</v>
      </c>
      <c r="M32" s="636"/>
      <c r="N32" s="636"/>
      <c r="O32" s="636"/>
      <c r="P32" s="636"/>
      <c r="Q32" s="636"/>
      <c r="R32" s="636"/>
      <c r="S32" s="636"/>
      <c r="T32" s="636"/>
      <c r="U32" s="636"/>
      <c r="V32" s="636"/>
      <c r="W32" s="636"/>
      <c r="X32" s="636"/>
      <c r="Y32" s="636"/>
      <c r="Z32" s="636"/>
    </row>
    <row r="33" spans="1:26" ht="15.75" customHeight="1">
      <c r="A33" s="634" t="s">
        <v>543</v>
      </c>
      <c r="B33" s="633">
        <v>12167.42270138699</v>
      </c>
      <c r="C33" s="633">
        <v>6888.9403499848304</v>
      </c>
      <c r="D33" s="633">
        <v>2232.9432692647101</v>
      </c>
      <c r="E33" s="633">
        <v>105.138590751549</v>
      </c>
      <c r="F33" s="633">
        <v>1242.763523198407</v>
      </c>
      <c r="G33" s="633">
        <v>287.6269321460552</v>
      </c>
      <c r="H33" s="633">
        <v>397.92236886522005</v>
      </c>
      <c r="I33" s="633">
        <v>503.76398639615093</v>
      </c>
      <c r="J33" s="637">
        <v>10.519534603849179</v>
      </c>
      <c r="K33" s="633">
        <f>SUM(B33:J33)</f>
        <v>23837.041256597764</v>
      </c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</row>
    <row r="34" spans="1:26" ht="15" customHeight="1">
      <c r="A34" s="634" t="s">
        <v>544</v>
      </c>
      <c r="B34" s="633">
        <f>B15</f>
        <v>11124.685013795588</v>
      </c>
      <c r="C34" s="633">
        <f>C15</f>
        <v>6647.5879162789652</v>
      </c>
      <c r="D34" s="633">
        <f t="shared" ref="D34:I34" si="5">D15</f>
        <v>1796.2394833907829</v>
      </c>
      <c r="E34" s="633">
        <f t="shared" si="5"/>
        <v>60.548955531980006</v>
      </c>
      <c r="F34" s="633">
        <f t="shared" si="5"/>
        <v>1247.6557498479367</v>
      </c>
      <c r="G34" s="633">
        <f>G15</f>
        <v>308.51910507181196</v>
      </c>
      <c r="H34" s="633">
        <f>H15</f>
        <v>794.12942485635404</v>
      </c>
      <c r="I34" s="633">
        <f t="shared" si="5"/>
        <v>534.64801884627923</v>
      </c>
      <c r="J34" s="637">
        <f>J15</f>
        <v>1.7531401537208369</v>
      </c>
      <c r="K34" s="633">
        <f>SUM(B34:J34)</f>
        <v>22515.76680777342</v>
      </c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</row>
    <row r="35" spans="1:26" ht="15" customHeight="1">
      <c r="A35" s="148" t="s">
        <v>249</v>
      </c>
      <c r="B35" s="410">
        <f>B34/B33-1</f>
        <v>-8.5699142142282692E-2</v>
      </c>
      <c r="C35" s="410">
        <f t="shared" ref="C35:J35" si="6">C34/C33-1</f>
        <v>-3.5034768983940534E-2</v>
      </c>
      <c r="D35" s="410">
        <f t="shared" si="6"/>
        <v>-0.19557316653984236</v>
      </c>
      <c r="E35" s="410">
        <f t="shared" si="6"/>
        <v>-0.42410341341684821</v>
      </c>
      <c r="F35" s="410">
        <f t="shared" si="6"/>
        <v>3.9365708424872192E-3</v>
      </c>
      <c r="G35" s="410">
        <f t="shared" si="6"/>
        <v>7.263635838923399E-2</v>
      </c>
      <c r="H35" s="410">
        <f>H34/H33-1</f>
        <v>0.99568932784809827</v>
      </c>
      <c r="I35" s="410">
        <f t="shared" si="6"/>
        <v>6.1306550853442054E-2</v>
      </c>
      <c r="J35" s="410">
        <f t="shared" si="6"/>
        <v>-0.83334432370426836</v>
      </c>
      <c r="K35" s="410">
        <f>K34/K33-1</f>
        <v>-5.542946520087233E-2</v>
      </c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</row>
    <row r="36" spans="1:26" ht="15" customHeight="1">
      <c r="A36" s="634"/>
      <c r="B36" s="633"/>
      <c r="C36" s="635"/>
      <c r="D36" s="633"/>
      <c r="E36" s="633"/>
      <c r="F36" s="633"/>
      <c r="G36" s="633"/>
      <c r="H36" s="633"/>
      <c r="I36" s="633"/>
      <c r="J36" s="365"/>
      <c r="K36" s="633"/>
      <c r="M36" s="636"/>
      <c r="N36" s="636"/>
      <c r="O36" s="636"/>
      <c r="P36" s="636"/>
      <c r="Q36" s="636"/>
      <c r="R36" s="636"/>
      <c r="S36" s="636"/>
      <c r="T36" s="636"/>
      <c r="U36" s="636"/>
      <c r="V36" s="636"/>
      <c r="W36" s="636"/>
      <c r="X36" s="636"/>
      <c r="Y36" s="636"/>
      <c r="Z36" s="636"/>
    </row>
    <row r="37" spans="1:26" ht="15.75">
      <c r="A37" s="147" t="s">
        <v>471</v>
      </c>
    </row>
    <row r="38" spans="1:26">
      <c r="A38" s="634" t="s">
        <v>531</v>
      </c>
      <c r="B38" s="633">
        <f>B24</f>
        <v>1112.6273036202899</v>
      </c>
      <c r="C38" s="633">
        <f t="shared" ref="C38:J39" si="7">C24</f>
        <v>660.91878494369996</v>
      </c>
      <c r="D38" s="633">
        <f t="shared" si="7"/>
        <v>161.22557524006601</v>
      </c>
      <c r="E38" s="633">
        <f t="shared" si="7"/>
        <v>6.9539060948440001</v>
      </c>
      <c r="F38" s="633">
        <f t="shared" si="7"/>
        <v>117.483015818786</v>
      </c>
      <c r="G38" s="633">
        <f t="shared" si="7"/>
        <v>28.4714083448692</v>
      </c>
      <c r="H38" s="633">
        <f t="shared" si="7"/>
        <v>77.137311085207998</v>
      </c>
      <c r="I38" s="633">
        <f>I24</f>
        <v>44.201735387841303</v>
      </c>
      <c r="J38" s="637">
        <f t="shared" si="7"/>
        <v>0.112810612158697</v>
      </c>
      <c r="K38" s="633">
        <f>SUM(B38:J38)</f>
        <v>2209.131851147763</v>
      </c>
    </row>
    <row r="39" spans="1:26">
      <c r="A39" s="634" t="s">
        <v>535</v>
      </c>
      <c r="B39" s="633">
        <f>B25</f>
        <v>1159.49266145813</v>
      </c>
      <c r="C39" s="633">
        <f t="shared" si="7"/>
        <v>740.90037047906696</v>
      </c>
      <c r="D39" s="633">
        <f t="shared" si="7"/>
        <v>193.78150789733999</v>
      </c>
      <c r="E39" s="633">
        <f t="shared" si="7"/>
        <v>6.6898762112160002</v>
      </c>
      <c r="F39" s="633">
        <f t="shared" si="7"/>
        <v>151.755067621557</v>
      </c>
      <c r="G39" s="633">
        <f t="shared" si="7"/>
        <v>19.973805591297801</v>
      </c>
      <c r="H39" s="633">
        <f t="shared" si="7"/>
        <v>84.847325586143995</v>
      </c>
      <c r="I39" s="633">
        <f t="shared" si="7"/>
        <v>68.309249355085697</v>
      </c>
      <c r="J39" s="637">
        <f t="shared" si="7"/>
        <v>0.125602644914281</v>
      </c>
      <c r="K39" s="633">
        <f>SUM(B39:J39)</f>
        <v>2425.8754668447514</v>
      </c>
    </row>
    <row r="40" spans="1:26">
      <c r="A40" s="148" t="s">
        <v>249</v>
      </c>
      <c r="B40" s="410">
        <f>B39/B38-1</f>
        <v>4.2121344393894145E-2</v>
      </c>
      <c r="C40" s="410">
        <f t="shared" ref="C40:I40" si="8">C39/C38-1</f>
        <v>0.12101575466973635</v>
      </c>
      <c r="D40" s="410">
        <f t="shared" si="8"/>
        <v>0.20192784307823364</v>
      </c>
      <c r="E40" s="410">
        <f t="shared" si="8"/>
        <v>-3.7968571911514037E-2</v>
      </c>
      <c r="F40" s="410">
        <f t="shared" si="8"/>
        <v>0.29171920352840286</v>
      </c>
      <c r="G40" s="410">
        <f t="shared" si="8"/>
        <v>-0.29846092088741871</v>
      </c>
      <c r="H40" s="410">
        <f t="shared" si="8"/>
        <v>9.9951818289586214E-2</v>
      </c>
      <c r="I40" s="410">
        <f t="shared" si="8"/>
        <v>0.54539745455052246</v>
      </c>
      <c r="J40" s="410">
        <f>J39/J38-1</f>
        <v>0.11339387767516707</v>
      </c>
      <c r="K40" s="410">
        <f>K39/K38-1</f>
        <v>9.8112575573240823E-2</v>
      </c>
    </row>
    <row r="41" spans="1:26">
      <c r="B41" s="388"/>
      <c r="C41" s="388"/>
      <c r="D41" s="388"/>
      <c r="E41" s="388"/>
      <c r="F41" s="388"/>
      <c r="G41" s="388"/>
      <c r="H41" s="388"/>
      <c r="I41" s="388"/>
      <c r="J41" s="388"/>
    </row>
    <row r="42" spans="1:26"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</row>
    <row r="44" spans="1:26">
      <c r="A44" s="812" t="s">
        <v>250</v>
      </c>
      <c r="B44" s="812"/>
      <c r="C44" s="812"/>
      <c r="D44" s="812"/>
      <c r="E44" s="812"/>
      <c r="F44" s="812"/>
      <c r="G44" s="812"/>
      <c r="H44" s="812"/>
      <c r="I44" s="812"/>
      <c r="J44" s="812"/>
      <c r="K44" s="812"/>
    </row>
    <row r="60" spans="1:26" s="142" customFormat="1">
      <c r="A60" s="8" t="s">
        <v>256</v>
      </c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r="61" spans="1:26" s="142" customFormat="1">
      <c r="A61" s="144" t="s">
        <v>248</v>
      </c>
      <c r="B61" s="145" t="s">
        <v>198</v>
      </c>
      <c r="C61" s="145" t="s">
        <v>199</v>
      </c>
      <c r="D61" s="145" t="s">
        <v>200</v>
      </c>
      <c r="E61" s="145" t="s">
        <v>201</v>
      </c>
      <c r="F61" s="145" t="s">
        <v>202</v>
      </c>
      <c r="G61" s="145" t="s">
        <v>204</v>
      </c>
      <c r="H61" s="145" t="s">
        <v>203</v>
      </c>
      <c r="I61" s="145" t="s">
        <v>205</v>
      </c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1:26" s="142" customFormat="1">
      <c r="A62" s="146"/>
      <c r="B62" s="142" t="s">
        <v>253</v>
      </c>
      <c r="C62" s="142" t="s">
        <v>257</v>
      </c>
      <c r="D62" s="142" t="s">
        <v>253</v>
      </c>
      <c r="E62" s="142" t="s">
        <v>254</v>
      </c>
      <c r="F62" s="142" t="s">
        <v>253</v>
      </c>
      <c r="G62" s="142" t="s">
        <v>253</v>
      </c>
      <c r="H62" s="142" t="s">
        <v>472</v>
      </c>
      <c r="I62" s="142" t="s">
        <v>253</v>
      </c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3" spans="1:26" s="142" customFormat="1">
      <c r="A63" s="146">
        <v>2010</v>
      </c>
      <c r="B63" s="633">
        <v>1256</v>
      </c>
      <c r="C63" s="633">
        <v>6335</v>
      </c>
      <c r="D63" s="633">
        <v>1314</v>
      </c>
      <c r="E63" s="142">
        <v>6</v>
      </c>
      <c r="F63" s="633">
        <v>770</v>
      </c>
      <c r="G63" s="142">
        <v>39</v>
      </c>
      <c r="H63" s="142">
        <v>17</v>
      </c>
      <c r="I63" s="142">
        <v>17</v>
      </c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1:26" s="142" customFormat="1">
      <c r="A64" s="146">
        <v>2011</v>
      </c>
      <c r="B64" s="633">
        <v>1262</v>
      </c>
      <c r="C64" s="633">
        <v>6492</v>
      </c>
      <c r="D64" s="633">
        <v>1007</v>
      </c>
      <c r="E64" s="142">
        <v>7</v>
      </c>
      <c r="F64" s="633">
        <v>988</v>
      </c>
      <c r="G64" s="142">
        <v>32</v>
      </c>
      <c r="H64" s="633">
        <v>19</v>
      </c>
      <c r="I64" s="142">
        <v>19</v>
      </c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:26" s="142" customFormat="1">
      <c r="A65" s="146">
        <v>2012</v>
      </c>
      <c r="B65" s="633">
        <v>1406</v>
      </c>
      <c r="C65" s="633">
        <v>6427</v>
      </c>
      <c r="D65" s="633">
        <v>1016</v>
      </c>
      <c r="E65" s="142">
        <v>7</v>
      </c>
      <c r="F65" s="633">
        <v>1170</v>
      </c>
      <c r="G65" s="142">
        <v>26</v>
      </c>
      <c r="H65" s="142">
        <v>18</v>
      </c>
      <c r="I65" s="142">
        <v>18</v>
      </c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1:26" s="142" customFormat="1">
      <c r="A66" s="146">
        <v>2013</v>
      </c>
      <c r="B66" s="633">
        <v>1403.9670750000002</v>
      </c>
      <c r="C66" s="633">
        <v>6047.3659180000004</v>
      </c>
      <c r="D66" s="633">
        <v>1079.006396</v>
      </c>
      <c r="E66" s="633">
        <v>21.204193999999998</v>
      </c>
      <c r="F66" s="633">
        <v>855.15530999999999</v>
      </c>
      <c r="G66" s="633">
        <v>23.824697999999998</v>
      </c>
      <c r="H66" s="633">
        <v>10.373199999999999</v>
      </c>
      <c r="I66" s="633">
        <v>18.448508504000003</v>
      </c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1:26" s="142" customFormat="1">
      <c r="A67" s="146">
        <v>2014</v>
      </c>
      <c r="B67" s="633">
        <v>1402.417778</v>
      </c>
      <c r="C67" s="633">
        <v>5323.3804000000009</v>
      </c>
      <c r="D67" s="633">
        <v>1149.2442489999999</v>
      </c>
      <c r="E67" s="633">
        <v>17.144968000000002</v>
      </c>
      <c r="F67" s="633">
        <v>771.45482600000003</v>
      </c>
      <c r="G67" s="633">
        <v>24.640213999999997</v>
      </c>
      <c r="H67" s="633">
        <v>11.368120999999999</v>
      </c>
      <c r="I67" s="633">
        <v>16.477174284000004</v>
      </c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:26" s="142" customFormat="1">
      <c r="A68" s="146">
        <v>2015</v>
      </c>
      <c r="B68" s="633">
        <v>1757.1664789999998</v>
      </c>
      <c r="C68" s="633">
        <v>5743.7721409999986</v>
      </c>
      <c r="D68" s="633">
        <v>1217.4060959999999</v>
      </c>
      <c r="E68" s="633">
        <v>8.9059539999999995</v>
      </c>
      <c r="F68" s="633">
        <v>938.35960200000011</v>
      </c>
      <c r="G68" s="633">
        <v>20.111056000000001</v>
      </c>
      <c r="H68" s="633">
        <v>11.646831000000001</v>
      </c>
      <c r="I68" s="633">
        <v>17.754669809999999</v>
      </c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:26" s="142" customFormat="1">
      <c r="A69" s="146">
        <v>2016</v>
      </c>
      <c r="B69" s="633">
        <v>2492.5097820000001</v>
      </c>
      <c r="C69" s="633">
        <v>5915.3714909999999</v>
      </c>
      <c r="D69" s="633">
        <v>1113.5873849999998</v>
      </c>
      <c r="E69" s="633">
        <v>7.1565099999999982</v>
      </c>
      <c r="F69" s="633">
        <v>942.30815900000005</v>
      </c>
      <c r="G69" s="633">
        <v>19.371681000000002</v>
      </c>
      <c r="H69" s="633">
        <v>11.050374</v>
      </c>
      <c r="I69" s="633">
        <v>24.406133279999999</v>
      </c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1:26" s="142" customFormat="1">
      <c r="A70" s="146">
        <v>2017</v>
      </c>
      <c r="B70" s="633">
        <v>2608.8056520000005</v>
      </c>
      <c r="C70" s="633">
        <v>6336.3753339999994</v>
      </c>
      <c r="D70" s="633">
        <v>1240.033964</v>
      </c>
      <c r="E70" s="633">
        <v>6.9465319999999995</v>
      </c>
      <c r="F70" s="633">
        <v>856.21164399999998</v>
      </c>
      <c r="G70" s="633">
        <v>18.695043000000002</v>
      </c>
      <c r="H70" s="633">
        <v>11.463353000000001</v>
      </c>
      <c r="I70" s="633">
        <v>25.183071454</v>
      </c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1:26" s="142" customFormat="1">
      <c r="A71" s="146">
        <v>2018</v>
      </c>
      <c r="B71" s="633">
        <v>2473.0142000000001</v>
      </c>
      <c r="C71" s="633">
        <v>6498.2091000000009</v>
      </c>
      <c r="D71" s="633">
        <v>1203.1239599999999</v>
      </c>
      <c r="E71" s="633">
        <v>7.8107290000000003</v>
      </c>
      <c r="F71" s="633">
        <v>784.97401000000002</v>
      </c>
      <c r="G71" s="633">
        <v>16.259595999999998</v>
      </c>
      <c r="H71" s="633">
        <v>14.756273</v>
      </c>
      <c r="I71" s="633">
        <v>27.098257999999998</v>
      </c>
      <c r="J71" s="637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s="142" customFormat="1">
      <c r="A72" s="150">
        <v>2019</v>
      </c>
      <c r="B72" s="641">
        <f>SUM(B73:B82)</f>
        <v>1995.7610089999998</v>
      </c>
      <c r="C72" s="641">
        <f t="shared" ref="C72:G72" si="9">SUM(C73:C82)</f>
        <v>4841.683282</v>
      </c>
      <c r="D72" s="641">
        <f>SUM(D73:D82)</f>
        <v>997.379053</v>
      </c>
      <c r="E72" s="641">
        <f t="shared" si="9"/>
        <v>3.8386140000000002</v>
      </c>
      <c r="F72" s="641">
        <f t="shared" si="9"/>
        <v>669.34483699999987</v>
      </c>
      <c r="G72" s="641">
        <f t="shared" si="9"/>
        <v>15.671405000000002</v>
      </c>
      <c r="H72" s="641">
        <f>SUM(H73:H82)</f>
        <v>12.581137999999999</v>
      </c>
      <c r="I72" s="641">
        <f>SUM(I73:I82)</f>
        <v>23.165118773656424</v>
      </c>
      <c r="J72" s="637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:26" s="142" customFormat="1">
      <c r="A73" s="634" t="s">
        <v>137</v>
      </c>
      <c r="B73" s="637">
        <v>188.11283599999999</v>
      </c>
      <c r="C73" s="637">
        <v>544.462805</v>
      </c>
      <c r="D73" s="637">
        <v>68.794652999999997</v>
      </c>
      <c r="E73" s="637">
        <v>0.283993</v>
      </c>
      <c r="F73" s="637">
        <v>58.713521999999998</v>
      </c>
      <c r="G73" s="637">
        <v>1.0565260000000001</v>
      </c>
      <c r="H73" s="637">
        <v>1.505482</v>
      </c>
      <c r="I73" s="637">
        <v>2.9182850914615601</v>
      </c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1:26" s="142" customFormat="1">
      <c r="A74" s="634" t="s">
        <v>138</v>
      </c>
      <c r="B74" s="637">
        <v>180.854624</v>
      </c>
      <c r="C74" s="637">
        <v>450.34663499999999</v>
      </c>
      <c r="D74" s="637">
        <v>89.134292000000002</v>
      </c>
      <c r="E74" s="637">
        <v>0.42428399999999999</v>
      </c>
      <c r="F74" s="637">
        <v>67.111520999999996</v>
      </c>
      <c r="G74" s="637">
        <v>1.734048</v>
      </c>
      <c r="H74" s="637">
        <v>1.189133</v>
      </c>
      <c r="I74" s="637">
        <v>1.3385556100164</v>
      </c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s="142" customFormat="1">
      <c r="A75" s="634" t="s">
        <v>139</v>
      </c>
      <c r="B75" s="637">
        <v>171.71376900000001</v>
      </c>
      <c r="C75" s="637">
        <v>478.12145099999998</v>
      </c>
      <c r="D75" s="637">
        <v>124.44449899999999</v>
      </c>
      <c r="E75" s="637">
        <v>0.17862600000000001</v>
      </c>
      <c r="F75" s="637">
        <v>59.778176999999999</v>
      </c>
      <c r="G75" s="637">
        <v>1.7686489999999999</v>
      </c>
      <c r="H75" s="637">
        <v>1.4360010000000001</v>
      </c>
      <c r="I75" s="637">
        <v>2.2517370396104202</v>
      </c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r="76" spans="1:26" s="142" customFormat="1" ht="15.75" customHeight="1">
      <c r="A76" s="634" t="s">
        <v>140</v>
      </c>
      <c r="B76" s="637">
        <v>215.65503000000001</v>
      </c>
      <c r="C76" s="637">
        <v>446.505853</v>
      </c>
      <c r="D76" s="637">
        <v>75.544944000000001</v>
      </c>
      <c r="E76" s="637">
        <v>0.34399000000000002</v>
      </c>
      <c r="F76" s="637">
        <v>75.703035</v>
      </c>
      <c r="G76" s="637">
        <v>1.6630419999999999</v>
      </c>
      <c r="H76" s="637">
        <v>1.0285329999999999</v>
      </c>
      <c r="I76" s="637">
        <v>1.38541701078093</v>
      </c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1:26" s="142" customFormat="1" ht="15" customHeight="1">
      <c r="A77" s="634" t="s">
        <v>141</v>
      </c>
      <c r="B77" s="637">
        <v>190.91948300000001</v>
      </c>
      <c r="C77" s="637">
        <v>552.3963</v>
      </c>
      <c r="D77" s="637">
        <v>111.459345</v>
      </c>
      <c r="E77" s="637">
        <v>0.49457099999999998</v>
      </c>
      <c r="F77" s="637">
        <v>57.592916000000002</v>
      </c>
      <c r="G77" s="637">
        <v>1.4922010000000001</v>
      </c>
      <c r="H77" s="637">
        <v>0.88953199999999999</v>
      </c>
      <c r="I77" s="637">
        <v>2.4747357848625802</v>
      </c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1:26" s="142" customFormat="1" ht="15" customHeight="1">
      <c r="A78" s="634" t="s">
        <v>142</v>
      </c>
      <c r="B78" s="637">
        <v>219.76437899999999</v>
      </c>
      <c r="C78" s="637">
        <v>507.037128</v>
      </c>
      <c r="D78" s="637">
        <v>103.70563</v>
      </c>
      <c r="E78" s="637">
        <v>0.35303000000000001</v>
      </c>
      <c r="F78" s="637">
        <v>85.740091000000007</v>
      </c>
      <c r="G78" s="637">
        <v>1.8998120000000001</v>
      </c>
      <c r="H78" s="637">
        <v>0.89600900000000006</v>
      </c>
      <c r="I78" s="637">
        <v>3.2033183676000001</v>
      </c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6" s="142" customFormat="1" ht="15" customHeight="1">
      <c r="A79" s="634" t="s">
        <v>143</v>
      </c>
      <c r="B79" s="637">
        <v>202.56514200000001</v>
      </c>
      <c r="C79" s="637">
        <v>462.24701299999998</v>
      </c>
      <c r="D79" s="637">
        <v>90.574420000000003</v>
      </c>
      <c r="E79" s="637">
        <v>0.34397699999999998</v>
      </c>
      <c r="F79" s="637">
        <v>77.763232000000002</v>
      </c>
      <c r="G79" s="637">
        <v>1.6138779999999999</v>
      </c>
      <c r="H79" s="637">
        <v>1.2808619999999999</v>
      </c>
      <c r="I79" s="637">
        <v>2.0676255064618201</v>
      </c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1:26" s="142" customFormat="1">
      <c r="A80" s="634" t="s">
        <v>144</v>
      </c>
      <c r="B80" s="637">
        <v>195.53183899999999</v>
      </c>
      <c r="C80" s="637">
        <v>467.600258</v>
      </c>
      <c r="D80" s="637">
        <v>106.084091</v>
      </c>
      <c r="E80" s="637">
        <v>0.63681299999999996</v>
      </c>
      <c r="F80" s="637">
        <v>55.684783000000003</v>
      </c>
      <c r="G80" s="637">
        <v>1.5973520000000001</v>
      </c>
      <c r="H80" s="637">
        <v>1.709776</v>
      </c>
      <c r="I80" s="637">
        <v>2.6140712615573598</v>
      </c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1:26" s="142" customFormat="1">
      <c r="A81" s="634" t="s">
        <v>145</v>
      </c>
      <c r="B81" s="637">
        <v>202.975289</v>
      </c>
      <c r="C81" s="637">
        <v>437.31399299999998</v>
      </c>
      <c r="D81" s="637">
        <v>105.36405999999999</v>
      </c>
      <c r="E81" s="637">
        <v>0.40370600000000001</v>
      </c>
      <c r="F81" s="637">
        <v>58.180272000000002</v>
      </c>
      <c r="G81" s="637">
        <v>1.6646989999999999</v>
      </c>
      <c r="H81" s="637">
        <v>1.2262230000000001</v>
      </c>
      <c r="I81" s="637">
        <v>1.9573696460901899</v>
      </c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1:26" s="142" customFormat="1">
      <c r="A82" s="634" t="s">
        <v>133</v>
      </c>
      <c r="B82" s="637">
        <v>227.66861800000001</v>
      </c>
      <c r="C82" s="637">
        <v>495.65184599999998</v>
      </c>
      <c r="D82" s="637">
        <v>122.27311899999999</v>
      </c>
      <c r="E82" s="637">
        <v>0.37562400000000001</v>
      </c>
      <c r="F82" s="637">
        <v>73.077287999999996</v>
      </c>
      <c r="G82" s="637">
        <v>1.181198</v>
      </c>
      <c r="H82" s="637">
        <v>1.4195869999999999</v>
      </c>
      <c r="I82" s="637">
        <v>2.9540034552151599</v>
      </c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r="83" spans="1:26" s="142" customFormat="1">
      <c r="A83" s="634"/>
      <c r="B83" s="637"/>
      <c r="C83" s="637"/>
      <c r="D83" s="637"/>
      <c r="E83" s="637"/>
      <c r="F83" s="637"/>
      <c r="G83" s="637"/>
      <c r="H83" s="637"/>
      <c r="I83" s="637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</row>
    <row r="84" spans="1:26" s="142" customFormat="1" ht="15.75">
      <c r="A84" s="147" t="s">
        <v>545</v>
      </c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</row>
    <row r="85" spans="1:26" s="142" customFormat="1">
      <c r="A85" s="634" t="s">
        <v>546</v>
      </c>
      <c r="B85" s="637">
        <v>189.59717499999999</v>
      </c>
      <c r="C85" s="637">
        <v>599.59432700000002</v>
      </c>
      <c r="D85" s="637">
        <v>102.948516</v>
      </c>
      <c r="E85" s="637">
        <v>0.664767</v>
      </c>
      <c r="F85" s="637">
        <v>54.210997999999996</v>
      </c>
      <c r="G85" s="637">
        <v>1.4181760000000001</v>
      </c>
      <c r="H85" s="637">
        <v>0.90407199999999999</v>
      </c>
      <c r="I85" s="637">
        <v>3.2744854157701702</v>
      </c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</row>
    <row r="86" spans="1:26" s="142" customFormat="1" ht="15.75" customHeight="1">
      <c r="A86" s="634" t="s">
        <v>535</v>
      </c>
      <c r="B86" s="637">
        <f>B82</f>
        <v>227.66861800000001</v>
      </c>
      <c r="C86" s="637">
        <f t="shared" ref="C86:H86" si="10">C82</f>
        <v>495.65184599999998</v>
      </c>
      <c r="D86" s="637">
        <f t="shared" si="10"/>
        <v>122.27311899999999</v>
      </c>
      <c r="E86" s="637">
        <f t="shared" si="10"/>
        <v>0.37562400000000001</v>
      </c>
      <c r="F86" s="637">
        <f t="shared" si="10"/>
        <v>73.077287999999996</v>
      </c>
      <c r="G86" s="637">
        <f t="shared" si="10"/>
        <v>1.181198</v>
      </c>
      <c r="H86" s="637">
        <f t="shared" si="10"/>
        <v>1.4195869999999999</v>
      </c>
      <c r="I86" s="637">
        <f>I82</f>
        <v>2.9540034552151599</v>
      </c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</row>
    <row r="87" spans="1:26" s="142" customFormat="1" ht="15" customHeight="1">
      <c r="A87" s="148" t="s">
        <v>249</v>
      </c>
      <c r="B87" s="410">
        <f>B86/B85-1</f>
        <v>0.20080174190359124</v>
      </c>
      <c r="C87" s="410">
        <f>C86/C85-1</f>
        <v>-0.17335467718659725</v>
      </c>
      <c r="D87" s="410">
        <f>D86/D85-1</f>
        <v>0.1877113313610077</v>
      </c>
      <c r="E87" s="410">
        <f t="shared" ref="E87:H87" si="11">E86/E85-1</f>
        <v>-0.43495390114130217</v>
      </c>
      <c r="F87" s="410">
        <f>F86/F85-1</f>
        <v>0.3480159136712444</v>
      </c>
      <c r="G87" s="410">
        <f t="shared" si="11"/>
        <v>-0.1671005573356199</v>
      </c>
      <c r="H87" s="410">
        <f t="shared" si="11"/>
        <v>0.57021454043483266</v>
      </c>
      <c r="I87" s="410">
        <f>I86/I85-1</f>
        <v>-9.7872465399156949E-2</v>
      </c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</row>
    <row r="88" spans="1:26" s="142" customFormat="1" ht="15" customHeight="1">
      <c r="A88" s="639"/>
      <c r="B88" s="640"/>
      <c r="C88" s="640"/>
      <c r="D88" s="640"/>
      <c r="E88" s="640"/>
      <c r="F88" s="640"/>
      <c r="G88" s="640"/>
      <c r="H88" s="640"/>
      <c r="I88" s="640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</row>
    <row r="89" spans="1:26" s="142" customFormat="1" ht="15" customHeight="1">
      <c r="A89" s="147" t="s">
        <v>547</v>
      </c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</row>
    <row r="90" spans="1:26" s="142" customFormat="1" ht="15" customHeight="1">
      <c r="A90" s="634" t="s">
        <v>543</v>
      </c>
      <c r="B90" s="637">
        <v>1993.7881969999999</v>
      </c>
      <c r="C90" s="637">
        <v>5405.1427419999991</v>
      </c>
      <c r="D90" s="637">
        <v>1029.5911310000001</v>
      </c>
      <c r="E90" s="637">
        <v>6.5862310000000006</v>
      </c>
      <c r="F90" s="637">
        <v>621.65939000000003</v>
      </c>
      <c r="G90" s="637">
        <v>13.842408999999998</v>
      </c>
      <c r="H90" s="637">
        <v>12.096522999999999</v>
      </c>
      <c r="I90" s="637">
        <v>22.375362735403087</v>
      </c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</row>
    <row r="91" spans="1:26" s="142" customFormat="1" ht="15" customHeight="1">
      <c r="A91" s="634" t="s">
        <v>544</v>
      </c>
      <c r="B91" s="637">
        <f>B72</f>
        <v>1995.7610089999998</v>
      </c>
      <c r="C91" s="637">
        <f>C72</f>
        <v>4841.683282</v>
      </c>
      <c r="D91" s="637">
        <f>D72</f>
        <v>997.379053</v>
      </c>
      <c r="E91" s="637">
        <f>E72</f>
        <v>3.8386140000000002</v>
      </c>
      <c r="F91" s="637">
        <f>F72</f>
        <v>669.34483699999987</v>
      </c>
      <c r="G91" s="637">
        <f t="shared" ref="G91" si="12">G72</f>
        <v>15.671405000000002</v>
      </c>
      <c r="H91" s="637">
        <f>H72</f>
        <v>12.581137999999999</v>
      </c>
      <c r="I91" s="637">
        <f>I72</f>
        <v>23.165118773656424</v>
      </c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</row>
    <row r="92" spans="1:26" s="142" customFormat="1" ht="15" customHeight="1">
      <c r="A92" s="148" t="s">
        <v>249</v>
      </c>
      <c r="B92" s="410">
        <f>B91/B90-1</f>
        <v>9.8947922500913776E-4</v>
      </c>
      <c r="C92" s="410">
        <f>C91/C90-1</f>
        <v>-0.10424506565232894</v>
      </c>
      <c r="D92" s="410">
        <f>D91/D90-1</f>
        <v>-3.1286281544319339E-2</v>
      </c>
      <c r="E92" s="410">
        <f t="shared" ref="E92:G92" si="13">E91/E90-1</f>
        <v>-0.41717592352895005</v>
      </c>
      <c r="F92" s="410">
        <f>F91/F90-1</f>
        <v>7.6706710727879157E-2</v>
      </c>
      <c r="G92" s="410">
        <f t="shared" si="13"/>
        <v>0.13212989155283617</v>
      </c>
      <c r="H92" s="410">
        <f>H91/H90-1</f>
        <v>4.006233857448116E-2</v>
      </c>
      <c r="I92" s="410">
        <f>I91/I90-1</f>
        <v>3.5295787049018701E-2</v>
      </c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</row>
    <row r="93" spans="1:26" s="142" customFormat="1" ht="15" customHeight="1">
      <c r="A93" s="639"/>
      <c r="B93" s="640"/>
      <c r="C93" s="640"/>
      <c r="D93" s="640"/>
      <c r="E93" s="640"/>
      <c r="F93" s="640"/>
      <c r="G93" s="640"/>
      <c r="H93" s="640"/>
      <c r="I93" s="640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</row>
    <row r="94" spans="1:26" s="142" customFormat="1" ht="15" customHeight="1">
      <c r="A94" s="147" t="s">
        <v>473</v>
      </c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1:26" s="142" customFormat="1" ht="15" customHeight="1">
      <c r="A95" s="634" t="s">
        <v>531</v>
      </c>
      <c r="B95" s="637">
        <f>B81</f>
        <v>202.975289</v>
      </c>
      <c r="C95" s="637">
        <f t="shared" ref="C95:H96" si="14">C81</f>
        <v>437.31399299999998</v>
      </c>
      <c r="D95" s="637">
        <f t="shared" si="14"/>
        <v>105.36405999999999</v>
      </c>
      <c r="E95" s="637">
        <f t="shared" si="14"/>
        <v>0.40370600000000001</v>
      </c>
      <c r="F95" s="637">
        <f t="shared" si="14"/>
        <v>58.180272000000002</v>
      </c>
      <c r="G95" s="637">
        <f>G81</f>
        <v>1.6646989999999999</v>
      </c>
      <c r="H95" s="637">
        <f t="shared" si="14"/>
        <v>1.2262230000000001</v>
      </c>
      <c r="I95" s="637">
        <f>I81</f>
        <v>1.9573696460901899</v>
      </c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</row>
    <row r="96" spans="1:26" s="142" customFormat="1" ht="15" customHeight="1">
      <c r="A96" s="634" t="s">
        <v>535</v>
      </c>
      <c r="B96" s="637">
        <f>B82</f>
        <v>227.66861800000001</v>
      </c>
      <c r="C96" s="637">
        <f t="shared" si="14"/>
        <v>495.65184599999998</v>
      </c>
      <c r="D96" s="637">
        <f t="shared" si="14"/>
        <v>122.27311899999999</v>
      </c>
      <c r="E96" s="637">
        <f t="shared" si="14"/>
        <v>0.37562400000000001</v>
      </c>
      <c r="F96" s="637">
        <f t="shared" si="14"/>
        <v>73.077287999999996</v>
      </c>
      <c r="G96" s="637">
        <f t="shared" si="14"/>
        <v>1.181198</v>
      </c>
      <c r="H96" s="637">
        <f t="shared" si="14"/>
        <v>1.4195869999999999</v>
      </c>
      <c r="I96" s="637">
        <f>I82</f>
        <v>2.9540034552151599</v>
      </c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</row>
    <row r="97" spans="1:26" ht="15" customHeight="1">
      <c r="A97" s="148" t="s">
        <v>249</v>
      </c>
      <c r="B97" s="410">
        <f>B96/B95-1</f>
        <v>0.1216568239496385</v>
      </c>
      <c r="C97" s="410">
        <f>C96/C95-1</f>
        <v>0.1334003803532533</v>
      </c>
      <c r="D97" s="410">
        <f>D96/D95-1</f>
        <v>0.16048222705161508</v>
      </c>
      <c r="E97" s="410">
        <f>E96/E95-1</f>
        <v>-6.9560521765839489E-2</v>
      </c>
      <c r="F97" s="410">
        <f t="shared" ref="F97" si="15">F96/F95-1</f>
        <v>0.25604926700927066</v>
      </c>
      <c r="G97" s="410">
        <f>G96/G95-1</f>
        <v>-0.2904434975932586</v>
      </c>
      <c r="H97" s="410">
        <f>H96/H95-1</f>
        <v>0.15769072998956957</v>
      </c>
      <c r="I97" s="410">
        <f>I96/I95-1</f>
        <v>0.50916995219361239</v>
      </c>
    </row>
    <row r="98" spans="1:26" ht="15" customHeight="1"/>
    <row r="99" spans="1:26" ht="15" customHeight="1"/>
    <row r="100" spans="1:26" s="142" customFormat="1" ht="15" customHeight="1">
      <c r="A100" s="812" t="s">
        <v>255</v>
      </c>
      <c r="B100" s="812"/>
      <c r="C100" s="812"/>
      <c r="D100" s="812"/>
      <c r="E100" s="812"/>
      <c r="F100" s="812"/>
      <c r="G100" s="812"/>
      <c r="H100" s="812"/>
      <c r="I100" s="812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</row>
    <row r="101" spans="1:26" ht="15" customHeight="1"/>
    <row r="102" spans="1:26" ht="15" customHeight="1"/>
    <row r="103" spans="1:26" ht="15" customHeight="1"/>
    <row r="104" spans="1:26" ht="15" customHeight="1"/>
    <row r="105" spans="1:26" ht="15" customHeight="1"/>
    <row r="106" spans="1:26" ht="15" customHeight="1"/>
    <row r="107" spans="1:26" ht="15" customHeight="1"/>
    <row r="108" spans="1:26" ht="15" customHeight="1"/>
    <row r="110" spans="1:26" ht="165.75" customHeight="1"/>
    <row r="112" spans="1:26" ht="15" customHeight="1"/>
    <row r="114" spans="1:11" ht="15" customHeight="1"/>
    <row r="116" spans="1:11" ht="15" customHeight="1">
      <c r="A116" s="811" t="s">
        <v>548</v>
      </c>
      <c r="B116" s="811"/>
      <c r="C116" s="811"/>
      <c r="D116" s="811"/>
      <c r="E116" s="811"/>
      <c r="F116" s="811"/>
      <c r="G116" s="811"/>
      <c r="H116" s="811"/>
      <c r="I116" s="811"/>
      <c r="J116" s="642"/>
      <c r="K116" s="642"/>
    </row>
  </sheetData>
  <mergeCells count="3">
    <mergeCell ref="A116:I116"/>
    <mergeCell ref="A44:K44"/>
    <mergeCell ref="A100:I100"/>
  </mergeCells>
  <printOptions horizontalCentered="1" verticalCentered="1"/>
  <pageMargins left="0" right="0" top="0" bottom="0" header="0.31496062992125984" footer="0.31496062992125984"/>
  <pageSetup paperSize="9" scale="4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50"/>
  <sheetViews>
    <sheetView showGridLines="0" view="pageBreakPreview" zoomScale="88" zoomScaleNormal="110" zoomScaleSheetLayoutView="115" workbookViewId="0">
      <selection activeCell="K31" sqref="K31"/>
    </sheetView>
  </sheetViews>
  <sheetFormatPr baseColWidth="10" defaultColWidth="28.7109375" defaultRowHeight="12"/>
  <cols>
    <col min="1" max="1" width="43.85546875" style="139" customWidth="1"/>
    <col min="2" max="20" width="7.7109375" style="139" customWidth="1"/>
    <col min="21" max="21" width="9.7109375" style="139" customWidth="1"/>
    <col min="22" max="22" width="10.140625" style="139" customWidth="1"/>
    <col min="23" max="24" width="7.7109375" style="140" customWidth="1"/>
    <col min="25" max="25" width="10.5703125" style="140" customWidth="1"/>
    <col min="26" max="26" width="13.7109375" style="140" customWidth="1"/>
    <col min="27" max="253" width="28.7109375" style="140"/>
    <col min="254" max="255" width="0" style="140" hidden="1" customWidth="1"/>
    <col min="256" max="271" width="7.7109375" style="140" customWidth="1"/>
    <col min="272" max="272" width="8.85546875" style="140" customWidth="1"/>
    <col min="273" max="274" width="7.7109375" style="140" customWidth="1"/>
    <col min="275" max="275" width="5.42578125" style="140" customWidth="1"/>
    <col min="276" max="276" width="5.7109375" style="140" customWidth="1"/>
    <col min="277" max="277" width="9.7109375" style="140" customWidth="1"/>
    <col min="278" max="280" width="7.7109375" style="140" customWidth="1"/>
    <col min="281" max="281" width="10.5703125" style="140" customWidth="1"/>
    <col min="282" max="282" width="13.7109375" style="140" customWidth="1"/>
    <col min="283" max="509" width="28.7109375" style="140"/>
    <col min="510" max="511" width="0" style="140" hidden="1" customWidth="1"/>
    <col min="512" max="527" width="7.7109375" style="140" customWidth="1"/>
    <col min="528" max="528" width="8.85546875" style="140" customWidth="1"/>
    <col min="529" max="530" width="7.7109375" style="140" customWidth="1"/>
    <col min="531" max="531" width="5.42578125" style="140" customWidth="1"/>
    <col min="532" max="532" width="5.7109375" style="140" customWidth="1"/>
    <col min="533" max="533" width="9.7109375" style="140" customWidth="1"/>
    <col min="534" max="536" width="7.7109375" style="140" customWidth="1"/>
    <col min="537" max="537" width="10.5703125" style="140" customWidth="1"/>
    <col min="538" max="538" width="13.7109375" style="140" customWidth="1"/>
    <col min="539" max="765" width="28.7109375" style="140"/>
    <col min="766" max="767" width="0" style="140" hidden="1" customWidth="1"/>
    <col min="768" max="783" width="7.7109375" style="140" customWidth="1"/>
    <col min="784" max="784" width="8.85546875" style="140" customWidth="1"/>
    <col min="785" max="786" width="7.7109375" style="140" customWidth="1"/>
    <col min="787" max="787" width="5.42578125" style="140" customWidth="1"/>
    <col min="788" max="788" width="5.7109375" style="140" customWidth="1"/>
    <col min="789" max="789" width="9.7109375" style="140" customWidth="1"/>
    <col min="790" max="792" width="7.7109375" style="140" customWidth="1"/>
    <col min="793" max="793" width="10.5703125" style="140" customWidth="1"/>
    <col min="794" max="794" width="13.7109375" style="140" customWidth="1"/>
    <col min="795" max="1021" width="28.7109375" style="140"/>
    <col min="1022" max="1023" width="0" style="140" hidden="1" customWidth="1"/>
    <col min="1024" max="1039" width="7.7109375" style="140" customWidth="1"/>
    <col min="1040" max="1040" width="8.85546875" style="140" customWidth="1"/>
    <col min="1041" max="1042" width="7.7109375" style="140" customWidth="1"/>
    <col min="1043" max="1043" width="5.42578125" style="140" customWidth="1"/>
    <col min="1044" max="1044" width="5.7109375" style="140" customWidth="1"/>
    <col min="1045" max="1045" width="9.7109375" style="140" customWidth="1"/>
    <col min="1046" max="1048" width="7.7109375" style="140" customWidth="1"/>
    <col min="1049" max="1049" width="10.5703125" style="140" customWidth="1"/>
    <col min="1050" max="1050" width="13.7109375" style="140" customWidth="1"/>
    <col min="1051" max="1277" width="28.7109375" style="140"/>
    <col min="1278" max="1279" width="0" style="140" hidden="1" customWidth="1"/>
    <col min="1280" max="1295" width="7.7109375" style="140" customWidth="1"/>
    <col min="1296" max="1296" width="8.85546875" style="140" customWidth="1"/>
    <col min="1297" max="1298" width="7.7109375" style="140" customWidth="1"/>
    <col min="1299" max="1299" width="5.42578125" style="140" customWidth="1"/>
    <col min="1300" max="1300" width="5.7109375" style="140" customWidth="1"/>
    <col min="1301" max="1301" width="9.7109375" style="140" customWidth="1"/>
    <col min="1302" max="1304" width="7.7109375" style="140" customWidth="1"/>
    <col min="1305" max="1305" width="10.5703125" style="140" customWidth="1"/>
    <col min="1306" max="1306" width="13.7109375" style="140" customWidth="1"/>
    <col min="1307" max="1533" width="28.7109375" style="140"/>
    <col min="1534" max="1535" width="0" style="140" hidden="1" customWidth="1"/>
    <col min="1536" max="1551" width="7.7109375" style="140" customWidth="1"/>
    <col min="1552" max="1552" width="8.85546875" style="140" customWidth="1"/>
    <col min="1553" max="1554" width="7.7109375" style="140" customWidth="1"/>
    <col min="1555" max="1555" width="5.42578125" style="140" customWidth="1"/>
    <col min="1556" max="1556" width="5.7109375" style="140" customWidth="1"/>
    <col min="1557" max="1557" width="9.7109375" style="140" customWidth="1"/>
    <col min="1558" max="1560" width="7.7109375" style="140" customWidth="1"/>
    <col min="1561" max="1561" width="10.5703125" style="140" customWidth="1"/>
    <col min="1562" max="1562" width="13.7109375" style="140" customWidth="1"/>
    <col min="1563" max="1789" width="28.7109375" style="140"/>
    <col min="1790" max="1791" width="0" style="140" hidden="1" customWidth="1"/>
    <col min="1792" max="1807" width="7.7109375" style="140" customWidth="1"/>
    <col min="1808" max="1808" width="8.85546875" style="140" customWidth="1"/>
    <col min="1809" max="1810" width="7.7109375" style="140" customWidth="1"/>
    <col min="1811" max="1811" width="5.42578125" style="140" customWidth="1"/>
    <col min="1812" max="1812" width="5.7109375" style="140" customWidth="1"/>
    <col min="1813" max="1813" width="9.7109375" style="140" customWidth="1"/>
    <col min="1814" max="1816" width="7.7109375" style="140" customWidth="1"/>
    <col min="1817" max="1817" width="10.5703125" style="140" customWidth="1"/>
    <col min="1818" max="1818" width="13.7109375" style="140" customWidth="1"/>
    <col min="1819" max="2045" width="28.7109375" style="140"/>
    <col min="2046" max="2047" width="0" style="140" hidden="1" customWidth="1"/>
    <col min="2048" max="2063" width="7.7109375" style="140" customWidth="1"/>
    <col min="2064" max="2064" width="8.85546875" style="140" customWidth="1"/>
    <col min="2065" max="2066" width="7.7109375" style="140" customWidth="1"/>
    <col min="2067" max="2067" width="5.42578125" style="140" customWidth="1"/>
    <col min="2068" max="2068" width="5.7109375" style="140" customWidth="1"/>
    <col min="2069" max="2069" width="9.7109375" style="140" customWidth="1"/>
    <col min="2070" max="2072" width="7.7109375" style="140" customWidth="1"/>
    <col min="2073" max="2073" width="10.5703125" style="140" customWidth="1"/>
    <col min="2074" max="2074" width="13.7109375" style="140" customWidth="1"/>
    <col min="2075" max="2301" width="28.7109375" style="140"/>
    <col min="2302" max="2303" width="0" style="140" hidden="1" customWidth="1"/>
    <col min="2304" max="2319" width="7.7109375" style="140" customWidth="1"/>
    <col min="2320" max="2320" width="8.85546875" style="140" customWidth="1"/>
    <col min="2321" max="2322" width="7.7109375" style="140" customWidth="1"/>
    <col min="2323" max="2323" width="5.42578125" style="140" customWidth="1"/>
    <col min="2324" max="2324" width="5.7109375" style="140" customWidth="1"/>
    <col min="2325" max="2325" width="9.7109375" style="140" customWidth="1"/>
    <col min="2326" max="2328" width="7.7109375" style="140" customWidth="1"/>
    <col min="2329" max="2329" width="10.5703125" style="140" customWidth="1"/>
    <col min="2330" max="2330" width="13.7109375" style="140" customWidth="1"/>
    <col min="2331" max="2557" width="28.7109375" style="140"/>
    <col min="2558" max="2559" width="0" style="140" hidden="1" customWidth="1"/>
    <col min="2560" max="2575" width="7.7109375" style="140" customWidth="1"/>
    <col min="2576" max="2576" width="8.85546875" style="140" customWidth="1"/>
    <col min="2577" max="2578" width="7.7109375" style="140" customWidth="1"/>
    <col min="2579" max="2579" width="5.42578125" style="140" customWidth="1"/>
    <col min="2580" max="2580" width="5.7109375" style="140" customWidth="1"/>
    <col min="2581" max="2581" width="9.7109375" style="140" customWidth="1"/>
    <col min="2582" max="2584" width="7.7109375" style="140" customWidth="1"/>
    <col min="2585" max="2585" width="10.5703125" style="140" customWidth="1"/>
    <col min="2586" max="2586" width="13.7109375" style="140" customWidth="1"/>
    <col min="2587" max="2813" width="28.7109375" style="140"/>
    <col min="2814" max="2815" width="0" style="140" hidden="1" customWidth="1"/>
    <col min="2816" max="2831" width="7.7109375" style="140" customWidth="1"/>
    <col min="2832" max="2832" width="8.85546875" style="140" customWidth="1"/>
    <col min="2833" max="2834" width="7.7109375" style="140" customWidth="1"/>
    <col min="2835" max="2835" width="5.42578125" style="140" customWidth="1"/>
    <col min="2836" max="2836" width="5.7109375" style="140" customWidth="1"/>
    <col min="2837" max="2837" width="9.7109375" style="140" customWidth="1"/>
    <col min="2838" max="2840" width="7.7109375" style="140" customWidth="1"/>
    <col min="2841" max="2841" width="10.5703125" style="140" customWidth="1"/>
    <col min="2842" max="2842" width="13.7109375" style="140" customWidth="1"/>
    <col min="2843" max="3069" width="28.7109375" style="140"/>
    <col min="3070" max="3071" width="0" style="140" hidden="1" customWidth="1"/>
    <col min="3072" max="3087" width="7.7109375" style="140" customWidth="1"/>
    <col min="3088" max="3088" width="8.85546875" style="140" customWidth="1"/>
    <col min="3089" max="3090" width="7.7109375" style="140" customWidth="1"/>
    <col min="3091" max="3091" width="5.42578125" style="140" customWidth="1"/>
    <col min="3092" max="3092" width="5.7109375" style="140" customWidth="1"/>
    <col min="3093" max="3093" width="9.7109375" style="140" customWidth="1"/>
    <col min="3094" max="3096" width="7.7109375" style="140" customWidth="1"/>
    <col min="3097" max="3097" width="10.5703125" style="140" customWidth="1"/>
    <col min="3098" max="3098" width="13.7109375" style="140" customWidth="1"/>
    <col min="3099" max="3325" width="28.7109375" style="140"/>
    <col min="3326" max="3327" width="0" style="140" hidden="1" customWidth="1"/>
    <col min="3328" max="3343" width="7.7109375" style="140" customWidth="1"/>
    <col min="3344" max="3344" width="8.85546875" style="140" customWidth="1"/>
    <col min="3345" max="3346" width="7.7109375" style="140" customWidth="1"/>
    <col min="3347" max="3347" width="5.42578125" style="140" customWidth="1"/>
    <col min="3348" max="3348" width="5.7109375" style="140" customWidth="1"/>
    <col min="3349" max="3349" width="9.7109375" style="140" customWidth="1"/>
    <col min="3350" max="3352" width="7.7109375" style="140" customWidth="1"/>
    <col min="3353" max="3353" width="10.5703125" style="140" customWidth="1"/>
    <col min="3354" max="3354" width="13.7109375" style="140" customWidth="1"/>
    <col min="3355" max="3581" width="28.7109375" style="140"/>
    <col min="3582" max="3583" width="0" style="140" hidden="1" customWidth="1"/>
    <col min="3584" max="3599" width="7.7109375" style="140" customWidth="1"/>
    <col min="3600" max="3600" width="8.85546875" style="140" customWidth="1"/>
    <col min="3601" max="3602" width="7.7109375" style="140" customWidth="1"/>
    <col min="3603" max="3603" width="5.42578125" style="140" customWidth="1"/>
    <col min="3604" max="3604" width="5.7109375" style="140" customWidth="1"/>
    <col min="3605" max="3605" width="9.7109375" style="140" customWidth="1"/>
    <col min="3606" max="3608" width="7.7109375" style="140" customWidth="1"/>
    <col min="3609" max="3609" width="10.5703125" style="140" customWidth="1"/>
    <col min="3610" max="3610" width="13.7109375" style="140" customWidth="1"/>
    <col min="3611" max="3837" width="28.7109375" style="140"/>
    <col min="3838" max="3839" width="0" style="140" hidden="1" customWidth="1"/>
    <col min="3840" max="3855" width="7.7109375" style="140" customWidth="1"/>
    <col min="3856" max="3856" width="8.85546875" style="140" customWidth="1"/>
    <col min="3857" max="3858" width="7.7109375" style="140" customWidth="1"/>
    <col min="3859" max="3859" width="5.42578125" style="140" customWidth="1"/>
    <col min="3860" max="3860" width="5.7109375" style="140" customWidth="1"/>
    <col min="3861" max="3861" width="9.7109375" style="140" customWidth="1"/>
    <col min="3862" max="3864" width="7.7109375" style="140" customWidth="1"/>
    <col min="3865" max="3865" width="10.5703125" style="140" customWidth="1"/>
    <col min="3866" max="3866" width="13.7109375" style="140" customWidth="1"/>
    <col min="3867" max="4093" width="28.7109375" style="140"/>
    <col min="4094" max="4095" width="0" style="140" hidden="1" customWidth="1"/>
    <col min="4096" max="4111" width="7.7109375" style="140" customWidth="1"/>
    <col min="4112" max="4112" width="8.85546875" style="140" customWidth="1"/>
    <col min="4113" max="4114" width="7.7109375" style="140" customWidth="1"/>
    <col min="4115" max="4115" width="5.42578125" style="140" customWidth="1"/>
    <col min="4116" max="4116" width="5.7109375" style="140" customWidth="1"/>
    <col min="4117" max="4117" width="9.7109375" style="140" customWidth="1"/>
    <col min="4118" max="4120" width="7.7109375" style="140" customWidth="1"/>
    <col min="4121" max="4121" width="10.5703125" style="140" customWidth="1"/>
    <col min="4122" max="4122" width="13.7109375" style="140" customWidth="1"/>
    <col min="4123" max="4349" width="28.7109375" style="140"/>
    <col min="4350" max="4351" width="0" style="140" hidden="1" customWidth="1"/>
    <col min="4352" max="4367" width="7.7109375" style="140" customWidth="1"/>
    <col min="4368" max="4368" width="8.85546875" style="140" customWidth="1"/>
    <col min="4369" max="4370" width="7.7109375" style="140" customWidth="1"/>
    <col min="4371" max="4371" width="5.42578125" style="140" customWidth="1"/>
    <col min="4372" max="4372" width="5.7109375" style="140" customWidth="1"/>
    <col min="4373" max="4373" width="9.7109375" style="140" customWidth="1"/>
    <col min="4374" max="4376" width="7.7109375" style="140" customWidth="1"/>
    <col min="4377" max="4377" width="10.5703125" style="140" customWidth="1"/>
    <col min="4378" max="4378" width="13.7109375" style="140" customWidth="1"/>
    <col min="4379" max="4605" width="28.7109375" style="140"/>
    <col min="4606" max="4607" width="0" style="140" hidden="1" customWidth="1"/>
    <col min="4608" max="4623" width="7.7109375" style="140" customWidth="1"/>
    <col min="4624" max="4624" width="8.85546875" style="140" customWidth="1"/>
    <col min="4625" max="4626" width="7.7109375" style="140" customWidth="1"/>
    <col min="4627" max="4627" width="5.42578125" style="140" customWidth="1"/>
    <col min="4628" max="4628" width="5.7109375" style="140" customWidth="1"/>
    <col min="4629" max="4629" width="9.7109375" style="140" customWidth="1"/>
    <col min="4630" max="4632" width="7.7109375" style="140" customWidth="1"/>
    <col min="4633" max="4633" width="10.5703125" style="140" customWidth="1"/>
    <col min="4634" max="4634" width="13.7109375" style="140" customWidth="1"/>
    <col min="4635" max="4861" width="28.7109375" style="140"/>
    <col min="4862" max="4863" width="0" style="140" hidden="1" customWidth="1"/>
    <col min="4864" max="4879" width="7.7109375" style="140" customWidth="1"/>
    <col min="4880" max="4880" width="8.85546875" style="140" customWidth="1"/>
    <col min="4881" max="4882" width="7.7109375" style="140" customWidth="1"/>
    <col min="4883" max="4883" width="5.42578125" style="140" customWidth="1"/>
    <col min="4884" max="4884" width="5.7109375" style="140" customWidth="1"/>
    <col min="4885" max="4885" width="9.7109375" style="140" customWidth="1"/>
    <col min="4886" max="4888" width="7.7109375" style="140" customWidth="1"/>
    <col min="4889" max="4889" width="10.5703125" style="140" customWidth="1"/>
    <col min="4890" max="4890" width="13.7109375" style="140" customWidth="1"/>
    <col min="4891" max="5117" width="28.7109375" style="140"/>
    <col min="5118" max="5119" width="0" style="140" hidden="1" customWidth="1"/>
    <col min="5120" max="5135" width="7.7109375" style="140" customWidth="1"/>
    <col min="5136" max="5136" width="8.85546875" style="140" customWidth="1"/>
    <col min="5137" max="5138" width="7.7109375" style="140" customWidth="1"/>
    <col min="5139" max="5139" width="5.42578125" style="140" customWidth="1"/>
    <col min="5140" max="5140" width="5.7109375" style="140" customWidth="1"/>
    <col min="5141" max="5141" width="9.7109375" style="140" customWidth="1"/>
    <col min="5142" max="5144" width="7.7109375" style="140" customWidth="1"/>
    <col min="5145" max="5145" width="10.5703125" style="140" customWidth="1"/>
    <col min="5146" max="5146" width="13.7109375" style="140" customWidth="1"/>
    <col min="5147" max="5373" width="28.7109375" style="140"/>
    <col min="5374" max="5375" width="0" style="140" hidden="1" customWidth="1"/>
    <col min="5376" max="5391" width="7.7109375" style="140" customWidth="1"/>
    <col min="5392" max="5392" width="8.85546875" style="140" customWidth="1"/>
    <col min="5393" max="5394" width="7.7109375" style="140" customWidth="1"/>
    <col min="5395" max="5395" width="5.42578125" style="140" customWidth="1"/>
    <col min="5396" max="5396" width="5.7109375" style="140" customWidth="1"/>
    <col min="5397" max="5397" width="9.7109375" style="140" customWidth="1"/>
    <col min="5398" max="5400" width="7.7109375" style="140" customWidth="1"/>
    <col min="5401" max="5401" width="10.5703125" style="140" customWidth="1"/>
    <col min="5402" max="5402" width="13.7109375" style="140" customWidth="1"/>
    <col min="5403" max="5629" width="28.7109375" style="140"/>
    <col min="5630" max="5631" width="0" style="140" hidden="1" customWidth="1"/>
    <col min="5632" max="5647" width="7.7109375" style="140" customWidth="1"/>
    <col min="5648" max="5648" width="8.85546875" style="140" customWidth="1"/>
    <col min="5649" max="5650" width="7.7109375" style="140" customWidth="1"/>
    <col min="5651" max="5651" width="5.42578125" style="140" customWidth="1"/>
    <col min="5652" max="5652" width="5.7109375" style="140" customWidth="1"/>
    <col min="5653" max="5653" width="9.7109375" style="140" customWidth="1"/>
    <col min="5654" max="5656" width="7.7109375" style="140" customWidth="1"/>
    <col min="5657" max="5657" width="10.5703125" style="140" customWidth="1"/>
    <col min="5658" max="5658" width="13.7109375" style="140" customWidth="1"/>
    <col min="5659" max="5885" width="28.7109375" style="140"/>
    <col min="5886" max="5887" width="0" style="140" hidden="1" customWidth="1"/>
    <col min="5888" max="5903" width="7.7109375" style="140" customWidth="1"/>
    <col min="5904" max="5904" width="8.85546875" style="140" customWidth="1"/>
    <col min="5905" max="5906" width="7.7109375" style="140" customWidth="1"/>
    <col min="5907" max="5907" width="5.42578125" style="140" customWidth="1"/>
    <col min="5908" max="5908" width="5.7109375" style="140" customWidth="1"/>
    <col min="5909" max="5909" width="9.7109375" style="140" customWidth="1"/>
    <col min="5910" max="5912" width="7.7109375" style="140" customWidth="1"/>
    <col min="5913" max="5913" width="10.5703125" style="140" customWidth="1"/>
    <col min="5914" max="5914" width="13.7109375" style="140" customWidth="1"/>
    <col min="5915" max="6141" width="28.7109375" style="140"/>
    <col min="6142" max="6143" width="0" style="140" hidden="1" customWidth="1"/>
    <col min="6144" max="6159" width="7.7109375" style="140" customWidth="1"/>
    <col min="6160" max="6160" width="8.85546875" style="140" customWidth="1"/>
    <col min="6161" max="6162" width="7.7109375" style="140" customWidth="1"/>
    <col min="6163" max="6163" width="5.42578125" style="140" customWidth="1"/>
    <col min="6164" max="6164" width="5.7109375" style="140" customWidth="1"/>
    <col min="6165" max="6165" width="9.7109375" style="140" customWidth="1"/>
    <col min="6166" max="6168" width="7.7109375" style="140" customWidth="1"/>
    <col min="6169" max="6169" width="10.5703125" style="140" customWidth="1"/>
    <col min="6170" max="6170" width="13.7109375" style="140" customWidth="1"/>
    <col min="6171" max="6397" width="28.7109375" style="140"/>
    <col min="6398" max="6399" width="0" style="140" hidden="1" customWidth="1"/>
    <col min="6400" max="6415" width="7.7109375" style="140" customWidth="1"/>
    <col min="6416" max="6416" width="8.85546875" style="140" customWidth="1"/>
    <col min="6417" max="6418" width="7.7109375" style="140" customWidth="1"/>
    <col min="6419" max="6419" width="5.42578125" style="140" customWidth="1"/>
    <col min="6420" max="6420" width="5.7109375" style="140" customWidth="1"/>
    <col min="6421" max="6421" width="9.7109375" style="140" customWidth="1"/>
    <col min="6422" max="6424" width="7.7109375" style="140" customWidth="1"/>
    <col min="6425" max="6425" width="10.5703125" style="140" customWidth="1"/>
    <col min="6426" max="6426" width="13.7109375" style="140" customWidth="1"/>
    <col min="6427" max="6653" width="28.7109375" style="140"/>
    <col min="6654" max="6655" width="0" style="140" hidden="1" customWidth="1"/>
    <col min="6656" max="6671" width="7.7109375" style="140" customWidth="1"/>
    <col min="6672" max="6672" width="8.85546875" style="140" customWidth="1"/>
    <col min="6673" max="6674" width="7.7109375" style="140" customWidth="1"/>
    <col min="6675" max="6675" width="5.42578125" style="140" customWidth="1"/>
    <col min="6676" max="6676" width="5.7109375" style="140" customWidth="1"/>
    <col min="6677" max="6677" width="9.7109375" style="140" customWidth="1"/>
    <col min="6678" max="6680" width="7.7109375" style="140" customWidth="1"/>
    <col min="6681" max="6681" width="10.5703125" style="140" customWidth="1"/>
    <col min="6682" max="6682" width="13.7109375" style="140" customWidth="1"/>
    <col min="6683" max="6909" width="28.7109375" style="140"/>
    <col min="6910" max="6911" width="0" style="140" hidden="1" customWidth="1"/>
    <col min="6912" max="6927" width="7.7109375" style="140" customWidth="1"/>
    <col min="6928" max="6928" width="8.85546875" style="140" customWidth="1"/>
    <col min="6929" max="6930" width="7.7109375" style="140" customWidth="1"/>
    <col min="6931" max="6931" width="5.42578125" style="140" customWidth="1"/>
    <col min="6932" max="6932" width="5.7109375" style="140" customWidth="1"/>
    <col min="6933" max="6933" width="9.7109375" style="140" customWidth="1"/>
    <col min="6934" max="6936" width="7.7109375" style="140" customWidth="1"/>
    <col min="6937" max="6937" width="10.5703125" style="140" customWidth="1"/>
    <col min="6938" max="6938" width="13.7109375" style="140" customWidth="1"/>
    <col min="6939" max="7165" width="28.7109375" style="140"/>
    <col min="7166" max="7167" width="0" style="140" hidden="1" customWidth="1"/>
    <col min="7168" max="7183" width="7.7109375" style="140" customWidth="1"/>
    <col min="7184" max="7184" width="8.85546875" style="140" customWidth="1"/>
    <col min="7185" max="7186" width="7.7109375" style="140" customWidth="1"/>
    <col min="7187" max="7187" width="5.42578125" style="140" customWidth="1"/>
    <col min="7188" max="7188" width="5.7109375" style="140" customWidth="1"/>
    <col min="7189" max="7189" width="9.7109375" style="140" customWidth="1"/>
    <col min="7190" max="7192" width="7.7109375" style="140" customWidth="1"/>
    <col min="7193" max="7193" width="10.5703125" style="140" customWidth="1"/>
    <col min="7194" max="7194" width="13.7109375" style="140" customWidth="1"/>
    <col min="7195" max="7421" width="28.7109375" style="140"/>
    <col min="7422" max="7423" width="0" style="140" hidden="1" customWidth="1"/>
    <col min="7424" max="7439" width="7.7109375" style="140" customWidth="1"/>
    <col min="7440" max="7440" width="8.85546875" style="140" customWidth="1"/>
    <col min="7441" max="7442" width="7.7109375" style="140" customWidth="1"/>
    <col min="7443" max="7443" width="5.42578125" style="140" customWidth="1"/>
    <col min="7444" max="7444" width="5.7109375" style="140" customWidth="1"/>
    <col min="7445" max="7445" width="9.7109375" style="140" customWidth="1"/>
    <col min="7446" max="7448" width="7.7109375" style="140" customWidth="1"/>
    <col min="7449" max="7449" width="10.5703125" style="140" customWidth="1"/>
    <col min="7450" max="7450" width="13.7109375" style="140" customWidth="1"/>
    <col min="7451" max="7677" width="28.7109375" style="140"/>
    <col min="7678" max="7679" width="0" style="140" hidden="1" customWidth="1"/>
    <col min="7680" max="7695" width="7.7109375" style="140" customWidth="1"/>
    <col min="7696" max="7696" width="8.85546875" style="140" customWidth="1"/>
    <col min="7697" max="7698" width="7.7109375" style="140" customWidth="1"/>
    <col min="7699" max="7699" width="5.42578125" style="140" customWidth="1"/>
    <col min="7700" max="7700" width="5.7109375" style="140" customWidth="1"/>
    <col min="7701" max="7701" width="9.7109375" style="140" customWidth="1"/>
    <col min="7702" max="7704" width="7.7109375" style="140" customWidth="1"/>
    <col min="7705" max="7705" width="10.5703125" style="140" customWidth="1"/>
    <col min="7706" max="7706" width="13.7109375" style="140" customWidth="1"/>
    <col min="7707" max="7933" width="28.7109375" style="140"/>
    <col min="7934" max="7935" width="0" style="140" hidden="1" customWidth="1"/>
    <col min="7936" max="7951" width="7.7109375" style="140" customWidth="1"/>
    <col min="7952" max="7952" width="8.85546875" style="140" customWidth="1"/>
    <col min="7953" max="7954" width="7.7109375" style="140" customWidth="1"/>
    <col min="7955" max="7955" width="5.42578125" style="140" customWidth="1"/>
    <col min="7956" max="7956" width="5.7109375" style="140" customWidth="1"/>
    <col min="7957" max="7957" width="9.7109375" style="140" customWidth="1"/>
    <col min="7958" max="7960" width="7.7109375" style="140" customWidth="1"/>
    <col min="7961" max="7961" width="10.5703125" style="140" customWidth="1"/>
    <col min="7962" max="7962" width="13.7109375" style="140" customWidth="1"/>
    <col min="7963" max="8189" width="28.7109375" style="140"/>
    <col min="8190" max="8191" width="0" style="140" hidden="1" customWidth="1"/>
    <col min="8192" max="8207" width="7.7109375" style="140" customWidth="1"/>
    <col min="8208" max="8208" width="8.85546875" style="140" customWidth="1"/>
    <col min="8209" max="8210" width="7.7109375" style="140" customWidth="1"/>
    <col min="8211" max="8211" width="5.42578125" style="140" customWidth="1"/>
    <col min="8212" max="8212" width="5.7109375" style="140" customWidth="1"/>
    <col min="8213" max="8213" width="9.7109375" style="140" customWidth="1"/>
    <col min="8214" max="8216" width="7.7109375" style="140" customWidth="1"/>
    <col min="8217" max="8217" width="10.5703125" style="140" customWidth="1"/>
    <col min="8218" max="8218" width="13.7109375" style="140" customWidth="1"/>
    <col min="8219" max="8445" width="28.7109375" style="140"/>
    <col min="8446" max="8447" width="0" style="140" hidden="1" customWidth="1"/>
    <col min="8448" max="8463" width="7.7109375" style="140" customWidth="1"/>
    <col min="8464" max="8464" width="8.85546875" style="140" customWidth="1"/>
    <col min="8465" max="8466" width="7.7109375" style="140" customWidth="1"/>
    <col min="8467" max="8467" width="5.42578125" style="140" customWidth="1"/>
    <col min="8468" max="8468" width="5.7109375" style="140" customWidth="1"/>
    <col min="8469" max="8469" width="9.7109375" style="140" customWidth="1"/>
    <col min="8470" max="8472" width="7.7109375" style="140" customWidth="1"/>
    <col min="8473" max="8473" width="10.5703125" style="140" customWidth="1"/>
    <col min="8474" max="8474" width="13.7109375" style="140" customWidth="1"/>
    <col min="8475" max="8701" width="28.7109375" style="140"/>
    <col min="8702" max="8703" width="0" style="140" hidden="1" customWidth="1"/>
    <col min="8704" max="8719" width="7.7109375" style="140" customWidth="1"/>
    <col min="8720" max="8720" width="8.85546875" style="140" customWidth="1"/>
    <col min="8721" max="8722" width="7.7109375" style="140" customWidth="1"/>
    <col min="8723" max="8723" width="5.42578125" style="140" customWidth="1"/>
    <col min="8724" max="8724" width="5.7109375" style="140" customWidth="1"/>
    <col min="8725" max="8725" width="9.7109375" style="140" customWidth="1"/>
    <col min="8726" max="8728" width="7.7109375" style="140" customWidth="1"/>
    <col min="8729" max="8729" width="10.5703125" style="140" customWidth="1"/>
    <col min="8730" max="8730" width="13.7109375" style="140" customWidth="1"/>
    <col min="8731" max="8957" width="28.7109375" style="140"/>
    <col min="8958" max="8959" width="0" style="140" hidden="1" customWidth="1"/>
    <col min="8960" max="8975" width="7.7109375" style="140" customWidth="1"/>
    <col min="8976" max="8976" width="8.85546875" style="140" customWidth="1"/>
    <col min="8977" max="8978" width="7.7109375" style="140" customWidth="1"/>
    <col min="8979" max="8979" width="5.42578125" style="140" customWidth="1"/>
    <col min="8980" max="8980" width="5.7109375" style="140" customWidth="1"/>
    <col min="8981" max="8981" width="9.7109375" style="140" customWidth="1"/>
    <col min="8982" max="8984" width="7.7109375" style="140" customWidth="1"/>
    <col min="8985" max="8985" width="10.5703125" style="140" customWidth="1"/>
    <col min="8986" max="8986" width="13.7109375" style="140" customWidth="1"/>
    <col min="8987" max="9213" width="28.7109375" style="140"/>
    <col min="9214" max="9215" width="0" style="140" hidden="1" customWidth="1"/>
    <col min="9216" max="9231" width="7.7109375" style="140" customWidth="1"/>
    <col min="9232" max="9232" width="8.85546875" style="140" customWidth="1"/>
    <col min="9233" max="9234" width="7.7109375" style="140" customWidth="1"/>
    <col min="9235" max="9235" width="5.42578125" style="140" customWidth="1"/>
    <col min="9236" max="9236" width="5.7109375" style="140" customWidth="1"/>
    <col min="9237" max="9237" width="9.7109375" style="140" customWidth="1"/>
    <col min="9238" max="9240" width="7.7109375" style="140" customWidth="1"/>
    <col min="9241" max="9241" width="10.5703125" style="140" customWidth="1"/>
    <col min="9242" max="9242" width="13.7109375" style="140" customWidth="1"/>
    <col min="9243" max="9469" width="28.7109375" style="140"/>
    <col min="9470" max="9471" width="0" style="140" hidden="1" customWidth="1"/>
    <col min="9472" max="9487" width="7.7109375" style="140" customWidth="1"/>
    <col min="9488" max="9488" width="8.85546875" style="140" customWidth="1"/>
    <col min="9489" max="9490" width="7.7109375" style="140" customWidth="1"/>
    <col min="9491" max="9491" width="5.42578125" style="140" customWidth="1"/>
    <col min="9492" max="9492" width="5.7109375" style="140" customWidth="1"/>
    <col min="9493" max="9493" width="9.7109375" style="140" customWidth="1"/>
    <col min="9494" max="9496" width="7.7109375" style="140" customWidth="1"/>
    <col min="9497" max="9497" width="10.5703125" style="140" customWidth="1"/>
    <col min="9498" max="9498" width="13.7109375" style="140" customWidth="1"/>
    <col min="9499" max="9725" width="28.7109375" style="140"/>
    <col min="9726" max="9727" width="0" style="140" hidden="1" customWidth="1"/>
    <col min="9728" max="9743" width="7.7109375" style="140" customWidth="1"/>
    <col min="9744" max="9744" width="8.85546875" style="140" customWidth="1"/>
    <col min="9745" max="9746" width="7.7109375" style="140" customWidth="1"/>
    <col min="9747" max="9747" width="5.42578125" style="140" customWidth="1"/>
    <col min="9748" max="9748" width="5.7109375" style="140" customWidth="1"/>
    <col min="9749" max="9749" width="9.7109375" style="140" customWidth="1"/>
    <col min="9750" max="9752" width="7.7109375" style="140" customWidth="1"/>
    <col min="9753" max="9753" width="10.5703125" style="140" customWidth="1"/>
    <col min="9754" max="9754" width="13.7109375" style="140" customWidth="1"/>
    <col min="9755" max="9981" width="28.7109375" style="140"/>
    <col min="9982" max="9983" width="0" style="140" hidden="1" customWidth="1"/>
    <col min="9984" max="9999" width="7.7109375" style="140" customWidth="1"/>
    <col min="10000" max="10000" width="8.85546875" style="140" customWidth="1"/>
    <col min="10001" max="10002" width="7.7109375" style="140" customWidth="1"/>
    <col min="10003" max="10003" width="5.42578125" style="140" customWidth="1"/>
    <col min="10004" max="10004" width="5.7109375" style="140" customWidth="1"/>
    <col min="10005" max="10005" width="9.7109375" style="140" customWidth="1"/>
    <col min="10006" max="10008" width="7.7109375" style="140" customWidth="1"/>
    <col min="10009" max="10009" width="10.5703125" style="140" customWidth="1"/>
    <col min="10010" max="10010" width="13.7109375" style="140" customWidth="1"/>
    <col min="10011" max="10237" width="28.7109375" style="140"/>
    <col min="10238" max="10239" width="0" style="140" hidden="1" customWidth="1"/>
    <col min="10240" max="10255" width="7.7109375" style="140" customWidth="1"/>
    <col min="10256" max="10256" width="8.85546875" style="140" customWidth="1"/>
    <col min="10257" max="10258" width="7.7109375" style="140" customWidth="1"/>
    <col min="10259" max="10259" width="5.42578125" style="140" customWidth="1"/>
    <col min="10260" max="10260" width="5.7109375" style="140" customWidth="1"/>
    <col min="10261" max="10261" width="9.7109375" style="140" customWidth="1"/>
    <col min="10262" max="10264" width="7.7109375" style="140" customWidth="1"/>
    <col min="10265" max="10265" width="10.5703125" style="140" customWidth="1"/>
    <col min="10266" max="10266" width="13.7109375" style="140" customWidth="1"/>
    <col min="10267" max="10493" width="28.7109375" style="140"/>
    <col min="10494" max="10495" width="0" style="140" hidden="1" customWidth="1"/>
    <col min="10496" max="10511" width="7.7109375" style="140" customWidth="1"/>
    <col min="10512" max="10512" width="8.85546875" style="140" customWidth="1"/>
    <col min="10513" max="10514" width="7.7109375" style="140" customWidth="1"/>
    <col min="10515" max="10515" width="5.42578125" style="140" customWidth="1"/>
    <col min="10516" max="10516" width="5.7109375" style="140" customWidth="1"/>
    <col min="10517" max="10517" width="9.7109375" style="140" customWidth="1"/>
    <col min="10518" max="10520" width="7.7109375" style="140" customWidth="1"/>
    <col min="10521" max="10521" width="10.5703125" style="140" customWidth="1"/>
    <col min="10522" max="10522" width="13.7109375" style="140" customWidth="1"/>
    <col min="10523" max="10749" width="28.7109375" style="140"/>
    <col min="10750" max="10751" width="0" style="140" hidden="1" customWidth="1"/>
    <col min="10752" max="10767" width="7.7109375" style="140" customWidth="1"/>
    <col min="10768" max="10768" width="8.85546875" style="140" customWidth="1"/>
    <col min="10769" max="10770" width="7.7109375" style="140" customWidth="1"/>
    <col min="10771" max="10771" width="5.42578125" style="140" customWidth="1"/>
    <col min="10772" max="10772" width="5.7109375" style="140" customWidth="1"/>
    <col min="10773" max="10773" width="9.7109375" style="140" customWidth="1"/>
    <col min="10774" max="10776" width="7.7109375" style="140" customWidth="1"/>
    <col min="10777" max="10777" width="10.5703125" style="140" customWidth="1"/>
    <col min="10778" max="10778" width="13.7109375" style="140" customWidth="1"/>
    <col min="10779" max="11005" width="28.7109375" style="140"/>
    <col min="11006" max="11007" width="0" style="140" hidden="1" customWidth="1"/>
    <col min="11008" max="11023" width="7.7109375" style="140" customWidth="1"/>
    <col min="11024" max="11024" width="8.85546875" style="140" customWidth="1"/>
    <col min="11025" max="11026" width="7.7109375" style="140" customWidth="1"/>
    <col min="11027" max="11027" width="5.42578125" style="140" customWidth="1"/>
    <col min="11028" max="11028" width="5.7109375" style="140" customWidth="1"/>
    <col min="11029" max="11029" width="9.7109375" style="140" customWidth="1"/>
    <col min="11030" max="11032" width="7.7109375" style="140" customWidth="1"/>
    <col min="11033" max="11033" width="10.5703125" style="140" customWidth="1"/>
    <col min="11034" max="11034" width="13.7109375" style="140" customWidth="1"/>
    <col min="11035" max="11261" width="28.7109375" style="140"/>
    <col min="11262" max="11263" width="0" style="140" hidden="1" customWidth="1"/>
    <col min="11264" max="11279" width="7.7109375" style="140" customWidth="1"/>
    <col min="11280" max="11280" width="8.85546875" style="140" customWidth="1"/>
    <col min="11281" max="11282" width="7.7109375" style="140" customWidth="1"/>
    <col min="11283" max="11283" width="5.42578125" style="140" customWidth="1"/>
    <col min="11284" max="11284" width="5.7109375" style="140" customWidth="1"/>
    <col min="11285" max="11285" width="9.7109375" style="140" customWidth="1"/>
    <col min="11286" max="11288" width="7.7109375" style="140" customWidth="1"/>
    <col min="11289" max="11289" width="10.5703125" style="140" customWidth="1"/>
    <col min="11290" max="11290" width="13.7109375" style="140" customWidth="1"/>
    <col min="11291" max="11517" width="28.7109375" style="140"/>
    <col min="11518" max="11519" width="0" style="140" hidden="1" customWidth="1"/>
    <col min="11520" max="11535" width="7.7109375" style="140" customWidth="1"/>
    <col min="11536" max="11536" width="8.85546875" style="140" customWidth="1"/>
    <col min="11537" max="11538" width="7.7109375" style="140" customWidth="1"/>
    <col min="11539" max="11539" width="5.42578125" style="140" customWidth="1"/>
    <col min="11540" max="11540" width="5.7109375" style="140" customWidth="1"/>
    <col min="11541" max="11541" width="9.7109375" style="140" customWidth="1"/>
    <col min="11542" max="11544" width="7.7109375" style="140" customWidth="1"/>
    <col min="11545" max="11545" width="10.5703125" style="140" customWidth="1"/>
    <col min="11546" max="11546" width="13.7109375" style="140" customWidth="1"/>
    <col min="11547" max="11773" width="28.7109375" style="140"/>
    <col min="11774" max="11775" width="0" style="140" hidden="1" customWidth="1"/>
    <col min="11776" max="11791" width="7.7109375" style="140" customWidth="1"/>
    <col min="11792" max="11792" width="8.85546875" style="140" customWidth="1"/>
    <col min="11793" max="11794" width="7.7109375" style="140" customWidth="1"/>
    <col min="11795" max="11795" width="5.42578125" style="140" customWidth="1"/>
    <col min="11796" max="11796" width="5.7109375" style="140" customWidth="1"/>
    <col min="11797" max="11797" width="9.7109375" style="140" customWidth="1"/>
    <col min="11798" max="11800" width="7.7109375" style="140" customWidth="1"/>
    <col min="11801" max="11801" width="10.5703125" style="140" customWidth="1"/>
    <col min="11802" max="11802" width="13.7109375" style="140" customWidth="1"/>
    <col min="11803" max="12029" width="28.7109375" style="140"/>
    <col min="12030" max="12031" width="0" style="140" hidden="1" customWidth="1"/>
    <col min="12032" max="12047" width="7.7109375" style="140" customWidth="1"/>
    <col min="12048" max="12048" width="8.85546875" style="140" customWidth="1"/>
    <col min="12049" max="12050" width="7.7109375" style="140" customWidth="1"/>
    <col min="12051" max="12051" width="5.42578125" style="140" customWidth="1"/>
    <col min="12052" max="12052" width="5.7109375" style="140" customWidth="1"/>
    <col min="12053" max="12053" width="9.7109375" style="140" customWidth="1"/>
    <col min="12054" max="12056" width="7.7109375" style="140" customWidth="1"/>
    <col min="12057" max="12057" width="10.5703125" style="140" customWidth="1"/>
    <col min="12058" max="12058" width="13.7109375" style="140" customWidth="1"/>
    <col min="12059" max="12285" width="28.7109375" style="140"/>
    <col min="12286" max="12287" width="0" style="140" hidden="1" customWidth="1"/>
    <col min="12288" max="12303" width="7.7109375" style="140" customWidth="1"/>
    <col min="12304" max="12304" width="8.85546875" style="140" customWidth="1"/>
    <col min="12305" max="12306" width="7.7109375" style="140" customWidth="1"/>
    <col min="12307" max="12307" width="5.42578125" style="140" customWidth="1"/>
    <col min="12308" max="12308" width="5.7109375" style="140" customWidth="1"/>
    <col min="12309" max="12309" width="9.7109375" style="140" customWidth="1"/>
    <col min="12310" max="12312" width="7.7109375" style="140" customWidth="1"/>
    <col min="12313" max="12313" width="10.5703125" style="140" customWidth="1"/>
    <col min="12314" max="12314" width="13.7109375" style="140" customWidth="1"/>
    <col min="12315" max="12541" width="28.7109375" style="140"/>
    <col min="12542" max="12543" width="0" style="140" hidden="1" customWidth="1"/>
    <col min="12544" max="12559" width="7.7109375" style="140" customWidth="1"/>
    <col min="12560" max="12560" width="8.85546875" style="140" customWidth="1"/>
    <col min="12561" max="12562" width="7.7109375" style="140" customWidth="1"/>
    <col min="12563" max="12563" width="5.42578125" style="140" customWidth="1"/>
    <col min="12564" max="12564" width="5.7109375" style="140" customWidth="1"/>
    <col min="12565" max="12565" width="9.7109375" style="140" customWidth="1"/>
    <col min="12566" max="12568" width="7.7109375" style="140" customWidth="1"/>
    <col min="12569" max="12569" width="10.5703125" style="140" customWidth="1"/>
    <col min="12570" max="12570" width="13.7109375" style="140" customWidth="1"/>
    <col min="12571" max="12797" width="28.7109375" style="140"/>
    <col min="12798" max="12799" width="0" style="140" hidden="1" customWidth="1"/>
    <col min="12800" max="12815" width="7.7109375" style="140" customWidth="1"/>
    <col min="12816" max="12816" width="8.85546875" style="140" customWidth="1"/>
    <col min="12817" max="12818" width="7.7109375" style="140" customWidth="1"/>
    <col min="12819" max="12819" width="5.42578125" style="140" customWidth="1"/>
    <col min="12820" max="12820" width="5.7109375" style="140" customWidth="1"/>
    <col min="12821" max="12821" width="9.7109375" style="140" customWidth="1"/>
    <col min="12822" max="12824" width="7.7109375" style="140" customWidth="1"/>
    <col min="12825" max="12825" width="10.5703125" style="140" customWidth="1"/>
    <col min="12826" max="12826" width="13.7109375" style="140" customWidth="1"/>
    <col min="12827" max="13053" width="28.7109375" style="140"/>
    <col min="13054" max="13055" width="0" style="140" hidden="1" customWidth="1"/>
    <col min="13056" max="13071" width="7.7109375" style="140" customWidth="1"/>
    <col min="13072" max="13072" width="8.85546875" style="140" customWidth="1"/>
    <col min="13073" max="13074" width="7.7109375" style="140" customWidth="1"/>
    <col min="13075" max="13075" width="5.42578125" style="140" customWidth="1"/>
    <col min="13076" max="13076" width="5.7109375" style="140" customWidth="1"/>
    <col min="13077" max="13077" width="9.7109375" style="140" customWidth="1"/>
    <col min="13078" max="13080" width="7.7109375" style="140" customWidth="1"/>
    <col min="13081" max="13081" width="10.5703125" style="140" customWidth="1"/>
    <col min="13082" max="13082" width="13.7109375" style="140" customWidth="1"/>
    <col min="13083" max="13309" width="28.7109375" style="140"/>
    <col min="13310" max="13311" width="0" style="140" hidden="1" customWidth="1"/>
    <col min="13312" max="13327" width="7.7109375" style="140" customWidth="1"/>
    <col min="13328" max="13328" width="8.85546875" style="140" customWidth="1"/>
    <col min="13329" max="13330" width="7.7109375" style="140" customWidth="1"/>
    <col min="13331" max="13331" width="5.42578125" style="140" customWidth="1"/>
    <col min="13332" max="13332" width="5.7109375" style="140" customWidth="1"/>
    <col min="13333" max="13333" width="9.7109375" style="140" customWidth="1"/>
    <col min="13334" max="13336" width="7.7109375" style="140" customWidth="1"/>
    <col min="13337" max="13337" width="10.5703125" style="140" customWidth="1"/>
    <col min="13338" max="13338" width="13.7109375" style="140" customWidth="1"/>
    <col min="13339" max="13565" width="28.7109375" style="140"/>
    <col min="13566" max="13567" width="0" style="140" hidden="1" customWidth="1"/>
    <col min="13568" max="13583" width="7.7109375" style="140" customWidth="1"/>
    <col min="13584" max="13584" width="8.85546875" style="140" customWidth="1"/>
    <col min="13585" max="13586" width="7.7109375" style="140" customWidth="1"/>
    <col min="13587" max="13587" width="5.42578125" style="140" customWidth="1"/>
    <col min="13588" max="13588" width="5.7109375" style="140" customWidth="1"/>
    <col min="13589" max="13589" width="9.7109375" style="140" customWidth="1"/>
    <col min="13590" max="13592" width="7.7109375" style="140" customWidth="1"/>
    <col min="13593" max="13593" width="10.5703125" style="140" customWidth="1"/>
    <col min="13594" max="13594" width="13.7109375" style="140" customWidth="1"/>
    <col min="13595" max="13821" width="28.7109375" style="140"/>
    <col min="13822" max="13823" width="0" style="140" hidden="1" customWidth="1"/>
    <col min="13824" max="13839" width="7.7109375" style="140" customWidth="1"/>
    <col min="13840" max="13840" width="8.85546875" style="140" customWidth="1"/>
    <col min="13841" max="13842" width="7.7109375" style="140" customWidth="1"/>
    <col min="13843" max="13843" width="5.42578125" style="140" customWidth="1"/>
    <col min="13844" max="13844" width="5.7109375" style="140" customWidth="1"/>
    <col min="13845" max="13845" width="9.7109375" style="140" customWidth="1"/>
    <col min="13846" max="13848" width="7.7109375" style="140" customWidth="1"/>
    <col min="13849" max="13849" width="10.5703125" style="140" customWidth="1"/>
    <col min="13850" max="13850" width="13.7109375" style="140" customWidth="1"/>
    <col min="13851" max="14077" width="28.7109375" style="140"/>
    <col min="14078" max="14079" width="0" style="140" hidden="1" customWidth="1"/>
    <col min="14080" max="14095" width="7.7109375" style="140" customWidth="1"/>
    <col min="14096" max="14096" width="8.85546875" style="140" customWidth="1"/>
    <col min="14097" max="14098" width="7.7109375" style="140" customWidth="1"/>
    <col min="14099" max="14099" width="5.42578125" style="140" customWidth="1"/>
    <col min="14100" max="14100" width="5.7109375" style="140" customWidth="1"/>
    <col min="14101" max="14101" width="9.7109375" style="140" customWidth="1"/>
    <col min="14102" max="14104" width="7.7109375" style="140" customWidth="1"/>
    <col min="14105" max="14105" width="10.5703125" style="140" customWidth="1"/>
    <col min="14106" max="14106" width="13.7109375" style="140" customWidth="1"/>
    <col min="14107" max="14333" width="28.7109375" style="140"/>
    <col min="14334" max="14335" width="0" style="140" hidden="1" customWidth="1"/>
    <col min="14336" max="14351" width="7.7109375" style="140" customWidth="1"/>
    <col min="14352" max="14352" width="8.85546875" style="140" customWidth="1"/>
    <col min="14353" max="14354" width="7.7109375" style="140" customWidth="1"/>
    <col min="14355" max="14355" width="5.42578125" style="140" customWidth="1"/>
    <col min="14356" max="14356" width="5.7109375" style="140" customWidth="1"/>
    <col min="14357" max="14357" width="9.7109375" style="140" customWidth="1"/>
    <col min="14358" max="14360" width="7.7109375" style="140" customWidth="1"/>
    <col min="14361" max="14361" width="10.5703125" style="140" customWidth="1"/>
    <col min="14362" max="14362" width="13.7109375" style="140" customWidth="1"/>
    <col min="14363" max="14589" width="28.7109375" style="140"/>
    <col min="14590" max="14591" width="0" style="140" hidden="1" customWidth="1"/>
    <col min="14592" max="14607" width="7.7109375" style="140" customWidth="1"/>
    <col min="14608" max="14608" width="8.85546875" style="140" customWidth="1"/>
    <col min="14609" max="14610" width="7.7109375" style="140" customWidth="1"/>
    <col min="14611" max="14611" width="5.42578125" style="140" customWidth="1"/>
    <col min="14612" max="14612" width="5.7109375" style="140" customWidth="1"/>
    <col min="14613" max="14613" width="9.7109375" style="140" customWidth="1"/>
    <col min="14614" max="14616" width="7.7109375" style="140" customWidth="1"/>
    <col min="14617" max="14617" width="10.5703125" style="140" customWidth="1"/>
    <col min="14618" max="14618" width="13.7109375" style="140" customWidth="1"/>
    <col min="14619" max="14845" width="28.7109375" style="140"/>
    <col min="14846" max="14847" width="0" style="140" hidden="1" customWidth="1"/>
    <col min="14848" max="14863" width="7.7109375" style="140" customWidth="1"/>
    <col min="14864" max="14864" width="8.85546875" style="140" customWidth="1"/>
    <col min="14865" max="14866" width="7.7109375" style="140" customWidth="1"/>
    <col min="14867" max="14867" width="5.42578125" style="140" customWidth="1"/>
    <col min="14868" max="14868" width="5.7109375" style="140" customWidth="1"/>
    <col min="14869" max="14869" width="9.7109375" style="140" customWidth="1"/>
    <col min="14870" max="14872" width="7.7109375" style="140" customWidth="1"/>
    <col min="14873" max="14873" width="10.5703125" style="140" customWidth="1"/>
    <col min="14874" max="14874" width="13.7109375" style="140" customWidth="1"/>
    <col min="14875" max="15101" width="28.7109375" style="140"/>
    <col min="15102" max="15103" width="0" style="140" hidden="1" customWidth="1"/>
    <col min="15104" max="15119" width="7.7109375" style="140" customWidth="1"/>
    <col min="15120" max="15120" width="8.85546875" style="140" customWidth="1"/>
    <col min="15121" max="15122" width="7.7109375" style="140" customWidth="1"/>
    <col min="15123" max="15123" width="5.42578125" style="140" customWidth="1"/>
    <col min="15124" max="15124" width="5.7109375" style="140" customWidth="1"/>
    <col min="15125" max="15125" width="9.7109375" style="140" customWidth="1"/>
    <col min="15126" max="15128" width="7.7109375" style="140" customWidth="1"/>
    <col min="15129" max="15129" width="10.5703125" style="140" customWidth="1"/>
    <col min="15130" max="15130" width="13.7109375" style="140" customWidth="1"/>
    <col min="15131" max="15357" width="28.7109375" style="140"/>
    <col min="15358" max="15359" width="0" style="140" hidden="1" customWidth="1"/>
    <col min="15360" max="15375" width="7.7109375" style="140" customWidth="1"/>
    <col min="15376" max="15376" width="8.85546875" style="140" customWidth="1"/>
    <col min="15377" max="15378" width="7.7109375" style="140" customWidth="1"/>
    <col min="15379" max="15379" width="5.42578125" style="140" customWidth="1"/>
    <col min="15380" max="15380" width="5.7109375" style="140" customWidth="1"/>
    <col min="15381" max="15381" width="9.7109375" style="140" customWidth="1"/>
    <col min="15382" max="15384" width="7.7109375" style="140" customWidth="1"/>
    <col min="15385" max="15385" width="10.5703125" style="140" customWidth="1"/>
    <col min="15386" max="15386" width="13.7109375" style="140" customWidth="1"/>
    <col min="15387" max="15613" width="28.7109375" style="140"/>
    <col min="15614" max="15615" width="0" style="140" hidden="1" customWidth="1"/>
    <col min="15616" max="15631" width="7.7109375" style="140" customWidth="1"/>
    <col min="15632" max="15632" width="8.85546875" style="140" customWidth="1"/>
    <col min="15633" max="15634" width="7.7109375" style="140" customWidth="1"/>
    <col min="15635" max="15635" width="5.42578125" style="140" customWidth="1"/>
    <col min="15636" max="15636" width="5.7109375" style="140" customWidth="1"/>
    <col min="15637" max="15637" width="9.7109375" style="140" customWidth="1"/>
    <col min="15638" max="15640" width="7.7109375" style="140" customWidth="1"/>
    <col min="15641" max="15641" width="10.5703125" style="140" customWidth="1"/>
    <col min="15642" max="15642" width="13.7109375" style="140" customWidth="1"/>
    <col min="15643" max="15869" width="28.7109375" style="140"/>
    <col min="15870" max="15871" width="0" style="140" hidden="1" customWidth="1"/>
    <col min="15872" max="15887" width="7.7109375" style="140" customWidth="1"/>
    <col min="15888" max="15888" width="8.85546875" style="140" customWidth="1"/>
    <col min="15889" max="15890" width="7.7109375" style="140" customWidth="1"/>
    <col min="15891" max="15891" width="5.42578125" style="140" customWidth="1"/>
    <col min="15892" max="15892" width="5.7109375" style="140" customWidth="1"/>
    <col min="15893" max="15893" width="9.7109375" style="140" customWidth="1"/>
    <col min="15894" max="15896" width="7.7109375" style="140" customWidth="1"/>
    <col min="15897" max="15897" width="10.5703125" style="140" customWidth="1"/>
    <col min="15898" max="15898" width="13.7109375" style="140" customWidth="1"/>
    <col min="15899" max="16125" width="28.7109375" style="140"/>
    <col min="16126" max="16127" width="0" style="140" hidden="1" customWidth="1"/>
    <col min="16128" max="16143" width="7.7109375" style="140" customWidth="1"/>
    <col min="16144" max="16144" width="8.85546875" style="140" customWidth="1"/>
    <col min="16145" max="16146" width="7.7109375" style="140" customWidth="1"/>
    <col min="16147" max="16147" width="5.42578125" style="140" customWidth="1"/>
    <col min="16148" max="16148" width="5.7109375" style="140" customWidth="1"/>
    <col min="16149" max="16149" width="9.7109375" style="140" customWidth="1"/>
    <col min="16150" max="16152" width="7.7109375" style="140" customWidth="1"/>
    <col min="16153" max="16153" width="10.5703125" style="140" customWidth="1"/>
    <col min="16154" max="16154" width="13.7109375" style="140" customWidth="1"/>
    <col min="16155" max="16384" width="28.7109375" style="140"/>
  </cols>
  <sheetData>
    <row r="1" spans="1:25" ht="15">
      <c r="A1" s="647" t="s">
        <v>492</v>
      </c>
      <c r="V1" s="140"/>
    </row>
    <row r="2" spans="1:25" ht="15.75">
      <c r="A2" s="136" t="s">
        <v>493</v>
      </c>
      <c r="V2" s="140"/>
    </row>
    <row r="3" spans="1:25">
      <c r="A3" s="648"/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9"/>
    </row>
    <row r="4" spans="1:25" ht="24" customHeight="1">
      <c r="A4" s="650" t="s">
        <v>494</v>
      </c>
      <c r="B4" s="651">
        <v>2010</v>
      </c>
      <c r="C4" s="651">
        <v>2011</v>
      </c>
      <c r="D4" s="651">
        <v>2012</v>
      </c>
      <c r="E4" s="651">
        <v>2013</v>
      </c>
      <c r="F4" s="651">
        <v>2014</v>
      </c>
      <c r="G4" s="651">
        <v>2015</v>
      </c>
      <c r="H4" s="651">
        <v>2016</v>
      </c>
      <c r="I4" s="651">
        <v>2017</v>
      </c>
      <c r="J4" s="651">
        <v>2018</v>
      </c>
      <c r="K4" s="813">
        <v>2019</v>
      </c>
      <c r="L4" s="813"/>
      <c r="M4" s="813"/>
      <c r="N4" s="813"/>
      <c r="O4" s="813"/>
      <c r="P4" s="813"/>
      <c r="Q4" s="813"/>
      <c r="R4" s="813"/>
      <c r="S4" s="813"/>
      <c r="T4" s="813"/>
      <c r="U4" s="651"/>
      <c r="V4" s="651" t="s">
        <v>495</v>
      </c>
    </row>
    <row r="5" spans="1:25" ht="12.75" thickBot="1">
      <c r="A5" s="652"/>
      <c r="B5" s="653"/>
      <c r="C5" s="653"/>
      <c r="D5" s="653"/>
      <c r="E5" s="653"/>
      <c r="F5" s="653"/>
      <c r="G5" s="653"/>
      <c r="H5" s="653"/>
      <c r="I5" s="653"/>
      <c r="J5" s="653"/>
      <c r="K5" s="653" t="s">
        <v>355</v>
      </c>
      <c r="L5" s="653" t="s">
        <v>230</v>
      </c>
      <c r="M5" s="653" t="s">
        <v>470</v>
      </c>
      <c r="N5" s="653" t="s">
        <v>120</v>
      </c>
      <c r="O5" s="653" t="s">
        <v>481</v>
      </c>
      <c r="P5" s="653" t="s">
        <v>484</v>
      </c>
      <c r="Q5" s="653" t="s">
        <v>487</v>
      </c>
      <c r="R5" s="653" t="s">
        <v>147</v>
      </c>
      <c r="S5" s="653" t="s">
        <v>148</v>
      </c>
      <c r="T5" s="653" t="s">
        <v>149</v>
      </c>
      <c r="U5" s="651">
        <v>2019</v>
      </c>
      <c r="V5" s="653"/>
    </row>
    <row r="6" spans="1:25">
      <c r="A6" s="654" t="s">
        <v>496</v>
      </c>
      <c r="B6" s="636">
        <v>21902.831565768924</v>
      </c>
      <c r="C6" s="636">
        <v>27525.674834212732</v>
      </c>
      <c r="D6" s="636">
        <v>27466.673086776646</v>
      </c>
      <c r="E6" s="636">
        <v>23789.445416193055</v>
      </c>
      <c r="F6" s="636">
        <v>20545.413928408008</v>
      </c>
      <c r="G6" s="655">
        <v>18950.140019839255</v>
      </c>
      <c r="H6" s="636">
        <v>21776.636298768291</v>
      </c>
      <c r="I6" s="636">
        <v>27158.581548278267</v>
      </c>
      <c r="J6" s="636">
        <v>28823.486147754375</v>
      </c>
      <c r="K6" s="636">
        <v>2190.3998518974699</v>
      </c>
      <c r="L6" s="636">
        <v>1990.15676678505</v>
      </c>
      <c r="M6" s="636">
        <v>2135.2647041738701</v>
      </c>
      <c r="N6" s="636">
        <v>2309.8307221136802</v>
      </c>
      <c r="O6" s="636">
        <v>2291.6056111675198</v>
      </c>
      <c r="P6" s="636">
        <v>2425.9382022425002</v>
      </c>
      <c r="Q6" s="636">
        <v>2295.65973570905</v>
      </c>
      <c r="R6" s="636">
        <v>2241.9038956917602</v>
      </c>
      <c r="S6" s="636">
        <v>2209.1318511477598</v>
      </c>
      <c r="T6" s="636">
        <v>2425.87546684475</v>
      </c>
      <c r="U6" s="636">
        <f>SUM(K6:T6)</f>
        <v>22515.766807773409</v>
      </c>
      <c r="V6" s="656">
        <f>U6/$U$21</f>
        <v>0.58406818651259562</v>
      </c>
    </row>
    <row r="7" spans="1:25" ht="15">
      <c r="A7" s="657" t="s">
        <v>497</v>
      </c>
      <c r="B7" s="658">
        <v>3088.1233844173048</v>
      </c>
      <c r="C7" s="658">
        <v>4567.8024539648541</v>
      </c>
      <c r="D7" s="658">
        <v>4995.5372719897332</v>
      </c>
      <c r="E7" s="658">
        <v>5270.9630859503377</v>
      </c>
      <c r="F7" s="658">
        <v>4562.2725959757954</v>
      </c>
      <c r="G7" s="659">
        <v>2302.3120197518469</v>
      </c>
      <c r="H7" s="658">
        <v>2212.7446898617918</v>
      </c>
      <c r="I7" s="658">
        <v>3357.8398979472931</v>
      </c>
      <c r="J7" s="658">
        <v>4024.4851999999996</v>
      </c>
      <c r="K7" s="658">
        <v>283.55381119969297</v>
      </c>
      <c r="L7" s="658">
        <v>285.06393154765402</v>
      </c>
      <c r="M7" s="658">
        <v>270.69189451897103</v>
      </c>
      <c r="N7" s="658">
        <v>231.58280114296599</v>
      </c>
      <c r="O7" s="658">
        <v>215.769786084</v>
      </c>
      <c r="P7" s="658">
        <v>212.218706706125</v>
      </c>
      <c r="Q7" s="658">
        <v>240.095785838898</v>
      </c>
      <c r="R7" s="658">
        <v>244.334754897918</v>
      </c>
      <c r="S7" s="658">
        <v>224.92991411840001</v>
      </c>
      <c r="T7" s="658">
        <v>212.226095218946</v>
      </c>
      <c r="U7" s="770">
        <f t="shared" ref="U7:U17" si="0">SUM(K7:T7)</f>
        <v>2420.4674812735707</v>
      </c>
      <c r="V7" s="660">
        <f>U7/$U$21</f>
        <v>6.2787914991733182E-2</v>
      </c>
      <c r="W7" s="388"/>
      <c r="X7" s="661"/>
      <c r="Y7" s="661"/>
    </row>
    <row r="8" spans="1:25">
      <c r="A8" s="657" t="s">
        <v>498</v>
      </c>
      <c r="B8" s="658">
        <v>1884.2183061226253</v>
      </c>
      <c r="C8" s="658">
        <v>2113.5156486492629</v>
      </c>
      <c r="D8" s="658">
        <v>2311.7126019672733</v>
      </c>
      <c r="E8" s="658">
        <v>1706.6950634617754</v>
      </c>
      <c r="F8" s="658">
        <v>1730.5254660543083</v>
      </c>
      <c r="G8" s="659">
        <v>1456.9481829951926</v>
      </c>
      <c r="H8" s="658">
        <v>1269.0252173274621</v>
      </c>
      <c r="I8" s="658">
        <v>1787.8776365309534</v>
      </c>
      <c r="J8" s="658">
        <v>1937.1065700000001</v>
      </c>
      <c r="K8" s="658">
        <v>159.47294143215601</v>
      </c>
      <c r="L8" s="658">
        <v>253.481629174988</v>
      </c>
      <c r="M8" s="658">
        <v>253.961642162674</v>
      </c>
      <c r="N8" s="658">
        <v>162.77478424200899</v>
      </c>
      <c r="O8" s="658">
        <v>70.168793518457605</v>
      </c>
      <c r="P8" s="658">
        <v>217.75259485397001</v>
      </c>
      <c r="Q8" s="658">
        <v>240.09320291573701</v>
      </c>
      <c r="R8" s="658">
        <v>98.008452298059296</v>
      </c>
      <c r="S8" s="658">
        <v>130.442335473182</v>
      </c>
      <c r="T8" s="658">
        <v>157.05404850957399</v>
      </c>
      <c r="U8" s="770">
        <f t="shared" si="0"/>
        <v>1743.2104245808068</v>
      </c>
      <c r="V8" s="660">
        <f>U8/$U$21</f>
        <v>4.5219590346940945E-2</v>
      </c>
    </row>
    <row r="9" spans="1:25">
      <c r="A9" s="657" t="s">
        <v>499</v>
      </c>
      <c r="B9" s="658">
        <v>975.09790797619473</v>
      </c>
      <c r="C9" s="658">
        <v>1689.3502871966998</v>
      </c>
      <c r="D9" s="658">
        <v>1094.8051389253683</v>
      </c>
      <c r="E9" s="658">
        <v>785.88057815767991</v>
      </c>
      <c r="F9" s="658">
        <v>847.43103959854761</v>
      </c>
      <c r="G9" s="659">
        <v>722.75179937486246</v>
      </c>
      <c r="H9" s="658">
        <v>878.49733521216012</v>
      </c>
      <c r="I9" s="658">
        <v>819.60230796417761</v>
      </c>
      <c r="J9" s="658">
        <v>755.23822999999993</v>
      </c>
      <c r="K9" s="658">
        <v>52.438282993696198</v>
      </c>
      <c r="L9" s="658">
        <v>23.090368930482501</v>
      </c>
      <c r="M9" s="658">
        <v>17.145409844252001</v>
      </c>
      <c r="N9" s="658">
        <v>24.541642809390801</v>
      </c>
      <c r="O9" s="658">
        <v>22.187513260349402</v>
      </c>
      <c r="P9" s="658">
        <v>34.4869957749805</v>
      </c>
      <c r="Q9" s="658">
        <v>88.283763372646504</v>
      </c>
      <c r="R9" s="658">
        <v>89.990965367525405</v>
      </c>
      <c r="S9" s="658">
        <v>119.41370291235199</v>
      </c>
      <c r="T9" s="658">
        <v>97.239022469480005</v>
      </c>
      <c r="U9" s="770">
        <f t="shared" si="0"/>
        <v>568.81766773515528</v>
      </c>
      <c r="V9" s="660">
        <f>U9/$U$21</f>
        <v>1.475536260820115E-2</v>
      </c>
    </row>
    <row r="10" spans="1:25">
      <c r="A10" s="657" t="s">
        <v>500</v>
      </c>
      <c r="B10" s="658">
        <v>2202.5515999999998</v>
      </c>
      <c r="C10" s="658">
        <v>2835.5270999999998</v>
      </c>
      <c r="D10" s="658">
        <v>3082.7011000000002</v>
      </c>
      <c r="E10" s="658">
        <v>3444.3696</v>
      </c>
      <c r="F10" s="658">
        <v>4231.3062</v>
      </c>
      <c r="G10" s="659">
        <v>4408.6431000000002</v>
      </c>
      <c r="H10" s="658">
        <v>4701.7740000000003</v>
      </c>
      <c r="I10" s="658">
        <v>5114.1799000000001</v>
      </c>
      <c r="J10" s="658">
        <v>5908.6778000000004</v>
      </c>
      <c r="K10" s="658">
        <v>682.68629999999996</v>
      </c>
      <c r="L10" s="658">
        <v>392.22039999999998</v>
      </c>
      <c r="M10" s="658">
        <v>384.03280000000001</v>
      </c>
      <c r="N10" s="658">
        <v>385.39010000000002</v>
      </c>
      <c r="O10" s="658">
        <v>428.26429999999999</v>
      </c>
      <c r="P10" s="658">
        <v>495.22149999999999</v>
      </c>
      <c r="Q10" s="658">
        <v>561.50689999999997</v>
      </c>
      <c r="R10" s="658">
        <v>478.79309999999998</v>
      </c>
      <c r="S10" s="658">
        <v>500.93459999999999</v>
      </c>
      <c r="T10" s="658">
        <v>606.72249999999997</v>
      </c>
      <c r="U10" s="770">
        <f t="shared" si="0"/>
        <v>4915.7724999999991</v>
      </c>
      <c r="V10" s="660">
        <f t="shared" ref="V10:V14" si="1">U10/$U$21</f>
        <v>0.127517146268909</v>
      </c>
    </row>
    <row r="11" spans="1:25">
      <c r="A11" s="657" t="s">
        <v>501</v>
      </c>
      <c r="B11" s="658">
        <v>643.65350000000001</v>
      </c>
      <c r="C11" s="658">
        <v>1049.4242000000002</v>
      </c>
      <c r="D11" s="658">
        <v>1016.9302</v>
      </c>
      <c r="E11" s="658">
        <v>1030.2617</v>
      </c>
      <c r="F11" s="658">
        <v>1155.346</v>
      </c>
      <c r="G11" s="659">
        <v>932.5921000000003</v>
      </c>
      <c r="H11" s="658">
        <v>908.68899999999996</v>
      </c>
      <c r="I11" s="658">
        <v>1044.8715999999999</v>
      </c>
      <c r="J11" s="658">
        <v>1323.1425000000002</v>
      </c>
      <c r="K11" s="658">
        <v>82.956599999999995</v>
      </c>
      <c r="L11" s="658">
        <v>123.785</v>
      </c>
      <c r="M11" s="658">
        <v>177.66640000000001</v>
      </c>
      <c r="N11" s="658">
        <v>162.8237</v>
      </c>
      <c r="O11" s="658">
        <v>102.02370000000001</v>
      </c>
      <c r="P11" s="658">
        <v>144.33799999999999</v>
      </c>
      <c r="Q11" s="658">
        <v>156.7115</v>
      </c>
      <c r="R11" s="658">
        <v>139.69290000000001</v>
      </c>
      <c r="S11" s="658">
        <v>143.2704</v>
      </c>
      <c r="T11" s="658">
        <v>111.3673</v>
      </c>
      <c r="U11" s="770">
        <f t="shared" si="0"/>
        <v>1344.6354999999999</v>
      </c>
      <c r="V11" s="660">
        <f>U11/$U$21</f>
        <v>3.488039402390318E-2</v>
      </c>
    </row>
    <row r="12" spans="1:25">
      <c r="A12" s="662" t="s">
        <v>502</v>
      </c>
      <c r="B12" s="663">
        <v>1560.8283999999999</v>
      </c>
      <c r="C12" s="663">
        <v>1989.8615</v>
      </c>
      <c r="D12" s="663">
        <v>2177.0586000000003</v>
      </c>
      <c r="E12" s="663">
        <v>1927.9707999999998</v>
      </c>
      <c r="F12" s="663">
        <v>1800.1976000000002</v>
      </c>
      <c r="G12" s="659">
        <v>1331.18</v>
      </c>
      <c r="H12" s="658">
        <v>1196.0629999999999</v>
      </c>
      <c r="I12" s="658">
        <v>1268.1784</v>
      </c>
      <c r="J12" s="658">
        <v>1399.9624000000001</v>
      </c>
      <c r="K12" s="658">
        <v>125.2077</v>
      </c>
      <c r="L12" s="658">
        <v>107.307</v>
      </c>
      <c r="M12" s="658">
        <v>117.1901</v>
      </c>
      <c r="N12" s="658">
        <v>104.8779</v>
      </c>
      <c r="O12" s="658">
        <v>116.80840000000001</v>
      </c>
      <c r="P12" s="658">
        <v>115.10639999999999</v>
      </c>
      <c r="Q12" s="658">
        <v>125.38379999999999</v>
      </c>
      <c r="R12" s="658">
        <v>101.5395</v>
      </c>
      <c r="S12" s="658">
        <v>108.13630000000001</v>
      </c>
      <c r="T12" s="658">
        <v>109.87869999999999</v>
      </c>
      <c r="U12" s="770">
        <f t="shared" si="0"/>
        <v>1131.4358</v>
      </c>
      <c r="V12" s="660">
        <f>U12/$U$21</f>
        <v>2.934990673439019E-2</v>
      </c>
    </row>
    <row r="13" spans="1:25" ht="15">
      <c r="A13" s="662" t="s">
        <v>503</v>
      </c>
      <c r="B13" s="663">
        <v>359.17520000000002</v>
      </c>
      <c r="C13" s="663">
        <v>401.69369999999998</v>
      </c>
      <c r="D13" s="663">
        <v>438.08229999999998</v>
      </c>
      <c r="E13" s="663">
        <v>427.33410000000003</v>
      </c>
      <c r="F13" s="663">
        <v>416.25689999999997</v>
      </c>
      <c r="G13" s="659">
        <v>352.98030000000006</v>
      </c>
      <c r="H13" s="658">
        <v>322.0564</v>
      </c>
      <c r="I13" s="658">
        <v>339.57060000000007</v>
      </c>
      <c r="J13" s="658">
        <v>338.85339999999997</v>
      </c>
      <c r="K13" s="658">
        <v>27.577999999999999</v>
      </c>
      <c r="L13" s="658">
        <v>24.7501</v>
      </c>
      <c r="M13" s="658">
        <v>32.061700000000002</v>
      </c>
      <c r="N13" s="658">
        <v>29.2974</v>
      </c>
      <c r="O13" s="658">
        <v>27.225899999999999</v>
      </c>
      <c r="P13" s="658">
        <v>25.017399999999999</v>
      </c>
      <c r="Q13" s="658">
        <v>26.608699999999999</v>
      </c>
      <c r="R13" s="658">
        <v>23.9681</v>
      </c>
      <c r="S13" s="658">
        <v>27.476700000000001</v>
      </c>
      <c r="T13" s="658">
        <v>26.398099999999999</v>
      </c>
      <c r="U13" s="770">
        <f t="shared" si="0"/>
        <v>270.38210000000004</v>
      </c>
      <c r="V13" s="660">
        <f t="shared" si="1"/>
        <v>7.0138220990077944E-3</v>
      </c>
      <c r="X13" s="388"/>
    </row>
    <row r="14" spans="1:25" ht="12.75">
      <c r="A14" s="662" t="s">
        <v>504</v>
      </c>
      <c r="B14" s="663">
        <v>1228.2731999999999</v>
      </c>
      <c r="C14" s="663">
        <v>1654.8217</v>
      </c>
      <c r="D14" s="663">
        <v>1636.3205999999998</v>
      </c>
      <c r="E14" s="663">
        <v>1510.0326</v>
      </c>
      <c r="F14" s="663">
        <v>1514.9664</v>
      </c>
      <c r="G14" s="659">
        <v>1405.9457</v>
      </c>
      <c r="H14" s="658">
        <v>1341.5205000000001</v>
      </c>
      <c r="I14" s="658">
        <v>1379.6829</v>
      </c>
      <c r="J14" s="658">
        <v>1556.9158999999997</v>
      </c>
      <c r="K14" s="658">
        <v>119.548</v>
      </c>
      <c r="L14" s="658">
        <v>118.20659999999999</v>
      </c>
      <c r="M14" s="658">
        <v>139.8135</v>
      </c>
      <c r="N14" s="658">
        <v>121.56570000000001</v>
      </c>
      <c r="O14" s="658">
        <v>142.12479999999999</v>
      </c>
      <c r="P14" s="658">
        <v>147.9135</v>
      </c>
      <c r="Q14" s="658">
        <v>140.1917</v>
      </c>
      <c r="R14" s="658">
        <v>137.38140000000001</v>
      </c>
      <c r="S14" s="658">
        <v>139.1183</v>
      </c>
      <c r="T14" s="658">
        <v>135.03790000000001</v>
      </c>
      <c r="U14" s="770">
        <f t="shared" si="0"/>
        <v>1340.9014</v>
      </c>
      <c r="V14" s="664">
        <f t="shared" si="1"/>
        <v>3.4783529944883512E-2</v>
      </c>
      <c r="X14" s="661"/>
    </row>
    <row r="15" spans="1:25" ht="13.5" thickBot="1">
      <c r="A15" s="654" t="s">
        <v>505</v>
      </c>
      <c r="B15" s="636">
        <v>251.68170000000003</v>
      </c>
      <c r="C15" s="636">
        <v>491.9676</v>
      </c>
      <c r="D15" s="636">
        <v>722.2650000000001</v>
      </c>
      <c r="E15" s="636">
        <v>721.94380000000012</v>
      </c>
      <c r="F15" s="636">
        <v>663.60569999999996</v>
      </c>
      <c r="G15" s="655">
        <v>698.46230000000003</v>
      </c>
      <c r="H15" s="636">
        <v>640.32760000000007</v>
      </c>
      <c r="I15" s="636">
        <v>586.09349999999995</v>
      </c>
      <c r="J15" s="636">
        <v>627.81399999999996</v>
      </c>
      <c r="K15" s="636">
        <v>42.696800000000003</v>
      </c>
      <c r="L15" s="636">
        <v>47.5473</v>
      </c>
      <c r="M15" s="636">
        <v>47.156300000000002</v>
      </c>
      <c r="N15" s="636">
        <v>54.608899999999998</v>
      </c>
      <c r="O15" s="636">
        <v>59.003500000000003</v>
      </c>
      <c r="P15" s="636">
        <v>55.445700000000002</v>
      </c>
      <c r="Q15" s="636">
        <v>59.8568</v>
      </c>
      <c r="R15" s="636">
        <v>46.671100000000003</v>
      </c>
      <c r="S15" s="636">
        <v>54.064999999999998</v>
      </c>
      <c r="T15" s="636">
        <v>47.389299999999999</v>
      </c>
      <c r="U15" s="636">
        <f t="shared" si="0"/>
        <v>514.44070000000011</v>
      </c>
      <c r="V15" s="665">
        <f>U15/$U$21</f>
        <v>1.3344801857404906E-2</v>
      </c>
      <c r="X15" s="661"/>
    </row>
    <row r="16" spans="1:25">
      <c r="A16" s="662" t="s">
        <v>506</v>
      </c>
      <c r="B16" s="663">
        <v>949.29350000000011</v>
      </c>
      <c r="C16" s="663">
        <v>1129.5879</v>
      </c>
      <c r="D16" s="663">
        <v>1301.0628000000002</v>
      </c>
      <c r="E16" s="663">
        <v>1320.0777</v>
      </c>
      <c r="F16" s="663">
        <v>1148.5262999999998</v>
      </c>
      <c r="G16" s="659">
        <v>1080.6344000000001</v>
      </c>
      <c r="H16" s="663">
        <v>1084.1491999999998</v>
      </c>
      <c r="I16" s="659">
        <v>1270.1376</v>
      </c>
      <c r="J16" s="658">
        <v>1321.9860999999996</v>
      </c>
      <c r="K16" s="658">
        <v>105.19450000000001</v>
      </c>
      <c r="L16" s="658">
        <v>90.775400000000005</v>
      </c>
      <c r="M16" s="658">
        <v>108.82259999999999</v>
      </c>
      <c r="N16" s="658">
        <v>107.5818</v>
      </c>
      <c r="O16" s="658">
        <v>114.7748</v>
      </c>
      <c r="P16" s="658">
        <v>99.801400000000001</v>
      </c>
      <c r="Q16" s="658">
        <v>108.62220000000001</v>
      </c>
      <c r="R16" s="658">
        <v>105.4686</v>
      </c>
      <c r="S16" s="658">
        <v>124.2653</v>
      </c>
      <c r="T16" s="658">
        <v>106.5629</v>
      </c>
      <c r="U16" s="770">
        <f t="shared" si="0"/>
        <v>1071.8695</v>
      </c>
      <c r="V16" s="660">
        <f>U16/$U$21</f>
        <v>2.7804732585302184E-2</v>
      </c>
      <c r="Y16" s="666"/>
    </row>
    <row r="17" spans="1:22">
      <c r="A17" s="662" t="s">
        <v>507</v>
      </c>
      <c r="B17" s="663">
        <v>393.05259999999987</v>
      </c>
      <c r="C17" s="663">
        <v>475.91149999999999</v>
      </c>
      <c r="D17" s="663">
        <v>545.32429999999999</v>
      </c>
      <c r="E17" s="663">
        <v>544.48760000000016</v>
      </c>
      <c r="F17" s="663">
        <v>581.29720000000009</v>
      </c>
      <c r="G17" s="659">
        <v>533.19579999999996</v>
      </c>
      <c r="H17" s="663">
        <v>445.02069999999998</v>
      </c>
      <c r="I17" s="659">
        <v>510.73149999999998</v>
      </c>
      <c r="J17" s="658">
        <v>586.49290000000008</v>
      </c>
      <c r="K17" s="658">
        <v>46.183700000000002</v>
      </c>
      <c r="L17" s="658">
        <v>49.6511</v>
      </c>
      <c r="M17" s="658">
        <v>43.016199999999998</v>
      </c>
      <c r="N17" s="658">
        <v>44.751199999999997</v>
      </c>
      <c r="O17" s="658">
        <v>57.860399999999998</v>
      </c>
      <c r="P17" s="658">
        <v>48.227200000000003</v>
      </c>
      <c r="Q17" s="658">
        <v>39.010399999999997</v>
      </c>
      <c r="R17" s="658">
        <v>42.088000000000001</v>
      </c>
      <c r="S17" s="658">
        <v>50.060499999999998</v>
      </c>
      <c r="T17" s="658">
        <v>49.201599999999999</v>
      </c>
      <c r="U17" s="770">
        <f t="shared" si="0"/>
        <v>470.05029999999999</v>
      </c>
      <c r="V17" s="660">
        <f>U17/$U$21</f>
        <v>1.2193296752208238E-2</v>
      </c>
    </row>
    <row r="18" spans="1:22">
      <c r="A18" s="657" t="s">
        <v>21</v>
      </c>
      <c r="B18" s="658">
        <v>364.29995030999999</v>
      </c>
      <c r="C18" s="658">
        <v>450.82314214999997</v>
      </c>
      <c r="D18" s="658">
        <v>622.13367848000007</v>
      </c>
      <c r="E18" s="658">
        <v>381.17453501</v>
      </c>
      <c r="F18" s="658">
        <v>335.53756860000004</v>
      </c>
      <c r="G18" s="659">
        <v>238.56881154000001</v>
      </c>
      <c r="H18" s="658">
        <v>243.27676936000003</v>
      </c>
      <c r="I18" s="659">
        <v>280.26976268999999</v>
      </c>
      <c r="J18" s="658">
        <v>338.224109</v>
      </c>
      <c r="K18" s="658">
        <v>23.895626010000001</v>
      </c>
      <c r="L18" s="658">
        <v>21.24701168</v>
      </c>
      <c r="M18" s="658">
        <v>29.562691030000003</v>
      </c>
      <c r="N18" s="658">
        <v>23.747064940000001</v>
      </c>
      <c r="O18" s="658">
        <v>24.347791600000001</v>
      </c>
      <c r="P18" s="658">
        <v>21.42896571</v>
      </c>
      <c r="Q18" s="658">
        <v>19.19655882</v>
      </c>
      <c r="R18" s="658">
        <v>22.995310029999999</v>
      </c>
      <c r="S18" s="658">
        <v>28.66012169</v>
      </c>
      <c r="T18" s="658">
        <v>27.062897889999999</v>
      </c>
      <c r="U18" s="770">
        <f>SUM(K18:T18)</f>
        <v>242.14403940000003</v>
      </c>
      <c r="V18" s="660">
        <f>U18/$U$21</f>
        <v>6.2813152745197776E-3</v>
      </c>
    </row>
    <row r="19" spans="1:22" ht="15">
      <c r="A19" s="657"/>
      <c r="B19" s="658"/>
      <c r="C19" s="658"/>
      <c r="D19" s="658"/>
      <c r="E19" s="658"/>
      <c r="F19" s="658"/>
      <c r="H19" s="667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668"/>
      <c r="V19" s="660"/>
    </row>
    <row r="20" spans="1:22">
      <c r="A20" s="657"/>
      <c r="B20" s="669"/>
      <c r="C20" s="669"/>
      <c r="D20" s="669"/>
      <c r="E20" s="669"/>
      <c r="F20" s="669"/>
      <c r="U20" s="670"/>
      <c r="V20" s="12"/>
    </row>
    <row r="21" spans="1:22">
      <c r="A21" s="671" t="s">
        <v>508</v>
      </c>
      <c r="B21" s="672">
        <f t="shared" ref="B21:E21" si="2">SUM(B6:B20)</f>
        <v>35803.08081459505</v>
      </c>
      <c r="C21" s="672">
        <f t="shared" si="2"/>
        <v>46375.961566173559</v>
      </c>
      <c r="D21" s="672">
        <f t="shared" si="2"/>
        <v>47410.606678139025</v>
      </c>
      <c r="E21" s="672">
        <f t="shared" si="2"/>
        <v>42860.636578772857</v>
      </c>
      <c r="F21" s="672">
        <f>SUM(F6:F18)</f>
        <v>39532.682898636653</v>
      </c>
      <c r="G21" s="672">
        <f>SUM(G6:G18)</f>
        <v>34414.354533501159</v>
      </c>
      <c r="H21" s="672">
        <f>SUM(H6:H18)</f>
        <v>37019.780710529703</v>
      </c>
      <c r="I21" s="672">
        <f>SUM(I6:I18)</f>
        <v>44917.617153410691</v>
      </c>
      <c r="J21" s="672">
        <f>SUM(J6:J18)</f>
        <v>48942.38525675438</v>
      </c>
      <c r="K21" s="672">
        <f>SUM(K6:K19)</f>
        <v>3941.8121135330148</v>
      </c>
      <c r="L21" s="672">
        <f>SUM(L6:L19)</f>
        <v>3527.2826081181747</v>
      </c>
      <c r="M21" s="672">
        <f>SUM(M6:M19)</f>
        <v>3756.3859417297672</v>
      </c>
      <c r="N21" s="672">
        <f>SUM(N6:N19)</f>
        <v>3763.3737152480462</v>
      </c>
      <c r="O21" s="672">
        <f t="shared" ref="O21:P21" si="3">SUM(O6:O19)</f>
        <v>3672.1652956303269</v>
      </c>
      <c r="P21" s="672">
        <f t="shared" si="3"/>
        <v>4042.8965652875763</v>
      </c>
      <c r="Q21" s="672">
        <f>SUM(Q6:Q19)</f>
        <v>4101.2210466563311</v>
      </c>
      <c r="R21" s="672">
        <f>SUM(R6:R19)</f>
        <v>3772.8360782852633</v>
      </c>
      <c r="S21" s="672">
        <f>SUM(S6:S19)</f>
        <v>3859.9050253416945</v>
      </c>
      <c r="T21" s="672">
        <f>SUM(T6:T19)</f>
        <v>4112.0158309327489</v>
      </c>
      <c r="U21" s="673">
        <f>SUM(U6:U19)</f>
        <v>38549.894220762952</v>
      </c>
      <c r="V21" s="674">
        <v>1</v>
      </c>
    </row>
    <row r="22" spans="1:22">
      <c r="A22" s="675"/>
      <c r="B22" s="676"/>
      <c r="C22" s="676"/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7"/>
      <c r="V22" s="140"/>
    </row>
    <row r="23" spans="1:22">
      <c r="A23" s="671" t="s">
        <v>509</v>
      </c>
      <c r="B23" s="672">
        <f t="shared" ref="B23:M23" si="4">B6+B15</f>
        <v>22154.513265768925</v>
      </c>
      <c r="C23" s="672">
        <f t="shared" si="4"/>
        <v>28017.642434212732</v>
      </c>
      <c r="D23" s="672">
        <f t="shared" si="4"/>
        <v>28188.938086776645</v>
      </c>
      <c r="E23" s="672">
        <f t="shared" si="4"/>
        <v>24511.389216193056</v>
      </c>
      <c r="F23" s="672">
        <f t="shared" si="4"/>
        <v>21209.019628408008</v>
      </c>
      <c r="G23" s="672">
        <f t="shared" si="4"/>
        <v>19648.602319839254</v>
      </c>
      <c r="H23" s="672">
        <f t="shared" si="4"/>
        <v>22416.963898768292</v>
      </c>
      <c r="I23" s="672">
        <f t="shared" si="4"/>
        <v>27744.675048278266</v>
      </c>
      <c r="J23" s="672">
        <f t="shared" si="4"/>
        <v>29451.300147754373</v>
      </c>
      <c r="K23" s="672">
        <f>K6+K15</f>
        <v>2233.0966518974701</v>
      </c>
      <c r="L23" s="672">
        <f t="shared" si="4"/>
        <v>2037.7040667850499</v>
      </c>
      <c r="M23" s="672">
        <f t="shared" si="4"/>
        <v>2182.4210041738702</v>
      </c>
      <c r="N23" s="672">
        <f>N6+N15</f>
        <v>2364.4396221136803</v>
      </c>
      <c r="O23" s="672">
        <f t="shared" ref="O23:P23" si="5">O6+O15</f>
        <v>2350.6091111675196</v>
      </c>
      <c r="P23" s="672">
        <f t="shared" si="5"/>
        <v>2481.3839022425004</v>
      </c>
      <c r="Q23" s="672">
        <f>Q6+Q15</f>
        <v>2355.51653570905</v>
      </c>
      <c r="R23" s="672">
        <f>R6+R15</f>
        <v>2288.5749956917603</v>
      </c>
      <c r="S23" s="672">
        <f>S6+S15</f>
        <v>2263.1968511477598</v>
      </c>
      <c r="T23" s="672">
        <f>T6+T15</f>
        <v>2473.2647668447498</v>
      </c>
      <c r="U23" s="672">
        <f>U6+U15</f>
        <v>23030.207507773408</v>
      </c>
      <c r="V23" s="678">
        <f>U23/U21</f>
        <v>0.59741298837000056</v>
      </c>
    </row>
    <row r="24" spans="1:22">
      <c r="U24" s="679"/>
      <c r="V24" s="140"/>
    </row>
    <row r="25" spans="1:22" ht="33" customHeight="1">
      <c r="A25" s="814" t="s">
        <v>549</v>
      </c>
      <c r="B25" s="814"/>
      <c r="C25" s="814"/>
      <c r="D25" s="814"/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  <c r="P25" s="814"/>
      <c r="Q25" s="814"/>
      <c r="R25" s="814"/>
      <c r="S25" s="814"/>
      <c r="T25" s="814"/>
      <c r="U25" s="814"/>
      <c r="V25" s="814"/>
    </row>
    <row r="26" spans="1:22">
      <c r="V26" s="140"/>
    </row>
    <row r="27" spans="1:22" s="388" customFormat="1" ht="15"/>
    <row r="28" spans="1:22" s="388" customFormat="1" ht="15">
      <c r="H28" s="680"/>
      <c r="I28" s="680"/>
      <c r="J28" s="680"/>
      <c r="K28" s="681"/>
      <c r="L28" s="681"/>
      <c r="M28" s="681"/>
      <c r="N28" s="681"/>
      <c r="O28" s="681"/>
      <c r="P28" s="681"/>
      <c r="Q28" s="681"/>
      <c r="R28" s="681"/>
      <c r="S28" s="681"/>
      <c r="T28" s="681"/>
    </row>
    <row r="29" spans="1:22" s="388" customFormat="1" ht="15">
      <c r="H29" s="680"/>
      <c r="I29" s="680"/>
      <c r="J29" s="680"/>
      <c r="K29" s="681"/>
      <c r="L29" s="681"/>
      <c r="M29" s="681"/>
      <c r="N29" s="681"/>
      <c r="O29" s="681"/>
      <c r="P29" s="681"/>
      <c r="Q29" s="681"/>
      <c r="R29" s="681"/>
      <c r="S29" s="681"/>
      <c r="T29" s="681"/>
    </row>
    <row r="30" spans="1:22" s="388" customFormat="1" ht="15">
      <c r="H30" s="680"/>
      <c r="I30" s="680"/>
      <c r="J30" s="680"/>
      <c r="K30" s="682"/>
      <c r="L30" s="682"/>
      <c r="M30" s="682"/>
      <c r="N30" s="682"/>
      <c r="O30" s="682"/>
      <c r="P30" s="682"/>
      <c r="Q30" s="682"/>
      <c r="R30" s="682"/>
      <c r="S30" s="682"/>
      <c r="T30" s="682"/>
    </row>
    <row r="31" spans="1:22" s="388" customFormat="1" ht="15">
      <c r="H31" s="680"/>
      <c r="I31" s="680"/>
      <c r="J31" s="680"/>
      <c r="K31" s="661"/>
      <c r="L31" s="661"/>
      <c r="M31" s="661"/>
      <c r="N31" s="661"/>
      <c r="O31" s="661"/>
      <c r="P31" s="661"/>
      <c r="Q31" s="661"/>
      <c r="R31" s="661"/>
      <c r="S31" s="661"/>
      <c r="T31" s="661"/>
    </row>
    <row r="32" spans="1:22" s="388" customFormat="1" ht="15">
      <c r="H32" s="680"/>
      <c r="I32" s="680"/>
      <c r="J32" s="680"/>
      <c r="K32" s="661"/>
      <c r="L32" s="661"/>
      <c r="M32" s="661"/>
      <c r="N32" s="661"/>
      <c r="O32" s="661"/>
      <c r="P32" s="661"/>
      <c r="Q32" s="661"/>
      <c r="R32" s="661"/>
      <c r="S32" s="661"/>
      <c r="T32" s="661"/>
    </row>
    <row r="33" spans="8:20" s="388" customFormat="1" ht="15">
      <c r="H33" s="680"/>
      <c r="I33" s="680"/>
      <c r="J33" s="680"/>
      <c r="K33" s="661"/>
      <c r="L33" s="661"/>
      <c r="M33" s="661"/>
      <c r="N33" s="661"/>
      <c r="O33" s="661"/>
      <c r="P33" s="661"/>
      <c r="Q33" s="661"/>
      <c r="R33" s="661"/>
      <c r="S33" s="661"/>
      <c r="T33" s="661"/>
    </row>
    <row r="34" spans="8:20" s="388" customFormat="1" ht="15">
      <c r="H34" s="680"/>
      <c r="I34" s="680"/>
      <c r="J34" s="680"/>
      <c r="K34" s="661"/>
      <c r="L34" s="661"/>
      <c r="M34" s="661"/>
      <c r="N34" s="661"/>
      <c r="O34" s="661"/>
      <c r="P34" s="661"/>
      <c r="Q34" s="661"/>
      <c r="R34" s="661"/>
      <c r="S34" s="661"/>
      <c r="T34" s="661"/>
    </row>
    <row r="35" spans="8:20" s="388" customFormat="1" ht="15"/>
    <row r="36" spans="8:20" s="388" customFormat="1" ht="15"/>
    <row r="37" spans="8:20" s="388" customFormat="1" ht="15"/>
    <row r="38" spans="8:20" s="388" customFormat="1" ht="15"/>
    <row r="39" spans="8:20" s="388" customFormat="1" ht="15"/>
    <row r="40" spans="8:20" s="388" customFormat="1" ht="15"/>
    <row r="41" spans="8:20" s="388" customFormat="1" ht="15"/>
    <row r="42" spans="8:20" s="388" customFormat="1" ht="15"/>
    <row r="43" spans="8:20" s="388" customFormat="1" ht="15"/>
    <row r="44" spans="8:20" s="388" customFormat="1" ht="15"/>
    <row r="45" spans="8:20" s="388" customFormat="1" ht="15"/>
    <row r="46" spans="8:20" s="388" customFormat="1" ht="15"/>
    <row r="47" spans="8:20" s="388" customFormat="1" ht="15"/>
    <row r="48" spans="8:20" s="388" customFormat="1" ht="15"/>
    <row r="49" s="388" customFormat="1" ht="15"/>
    <row r="50" s="388" customFormat="1" ht="15"/>
  </sheetData>
  <mergeCells count="2">
    <mergeCell ref="K4:T4"/>
    <mergeCell ref="A25:V25"/>
  </mergeCells>
  <printOptions horizontalCentered="1" verticalCentered="1"/>
  <pageMargins left="0" right="0" top="0" bottom="0" header="0.31496062992125984" footer="0.31496062992125984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64"/>
  <sheetViews>
    <sheetView showGridLines="0" view="pageBreakPreview" zoomScale="90" zoomScaleNormal="130" zoomScaleSheetLayoutView="100" workbookViewId="0">
      <selection activeCell="H47" sqref="H47"/>
    </sheetView>
  </sheetViews>
  <sheetFormatPr baseColWidth="10" defaultColWidth="11.5703125" defaultRowHeight="15"/>
  <cols>
    <col min="1" max="1" width="36.140625" style="139" customWidth="1"/>
    <col min="2" max="2" width="18.7109375" style="139" customWidth="1"/>
    <col min="3" max="3" width="41.42578125" style="140" customWidth="1"/>
    <col min="4" max="4" width="10.42578125" style="388" bestFit="1" customWidth="1"/>
    <col min="5" max="5" width="19.85546875" style="388" customWidth="1"/>
    <col min="6" max="6" width="6.7109375" style="388" customWidth="1"/>
    <col min="7" max="8" width="11.5703125" style="388" customWidth="1"/>
    <col min="9" max="9" width="11.5703125" style="388"/>
    <col min="10" max="10" width="15.5703125" style="388" customWidth="1"/>
    <col min="11" max="13" width="11.5703125" style="388"/>
    <col min="14" max="256" width="11.5703125" style="140"/>
    <col min="257" max="257" width="36.140625" style="140" customWidth="1"/>
    <col min="258" max="258" width="18.7109375" style="140" customWidth="1"/>
    <col min="259" max="259" width="41.42578125" style="140" customWidth="1"/>
    <col min="260" max="260" width="10.42578125" style="140" bestFit="1" customWidth="1"/>
    <col min="261" max="261" width="19.85546875" style="140" customWidth="1"/>
    <col min="262" max="262" width="6.7109375" style="140" customWidth="1"/>
    <col min="263" max="264" width="11.5703125" style="140" customWidth="1"/>
    <col min="265" max="265" width="11.5703125" style="140"/>
    <col min="266" max="266" width="15.5703125" style="140" customWidth="1"/>
    <col min="267" max="512" width="11.5703125" style="140"/>
    <col min="513" max="513" width="36.140625" style="140" customWidth="1"/>
    <col min="514" max="514" width="18.7109375" style="140" customWidth="1"/>
    <col min="515" max="515" width="41.42578125" style="140" customWidth="1"/>
    <col min="516" max="516" width="10.42578125" style="140" bestFit="1" customWidth="1"/>
    <col min="517" max="517" width="19.85546875" style="140" customWidth="1"/>
    <col min="518" max="518" width="6.7109375" style="140" customWidth="1"/>
    <col min="519" max="520" width="11.5703125" style="140" customWidth="1"/>
    <col min="521" max="521" width="11.5703125" style="140"/>
    <col min="522" max="522" width="15.5703125" style="140" customWidth="1"/>
    <col min="523" max="768" width="11.5703125" style="140"/>
    <col min="769" max="769" width="36.140625" style="140" customWidth="1"/>
    <col min="770" max="770" width="18.7109375" style="140" customWidth="1"/>
    <col min="771" max="771" width="41.42578125" style="140" customWidth="1"/>
    <col min="772" max="772" width="10.42578125" style="140" bestFit="1" customWidth="1"/>
    <col min="773" max="773" width="19.85546875" style="140" customWidth="1"/>
    <col min="774" max="774" width="6.7109375" style="140" customWidth="1"/>
    <col min="775" max="776" width="11.5703125" style="140" customWidth="1"/>
    <col min="777" max="777" width="11.5703125" style="140"/>
    <col min="778" max="778" width="15.5703125" style="140" customWidth="1"/>
    <col min="779" max="1024" width="11.5703125" style="140"/>
    <col min="1025" max="1025" width="36.140625" style="140" customWidth="1"/>
    <col min="1026" max="1026" width="18.7109375" style="140" customWidth="1"/>
    <col min="1027" max="1027" width="41.42578125" style="140" customWidth="1"/>
    <col min="1028" max="1028" width="10.42578125" style="140" bestFit="1" customWidth="1"/>
    <col min="1029" max="1029" width="19.85546875" style="140" customWidth="1"/>
    <col min="1030" max="1030" width="6.7109375" style="140" customWidth="1"/>
    <col min="1031" max="1032" width="11.5703125" style="140" customWidth="1"/>
    <col min="1033" max="1033" width="11.5703125" style="140"/>
    <col min="1034" max="1034" width="15.5703125" style="140" customWidth="1"/>
    <col min="1035" max="1280" width="11.5703125" style="140"/>
    <col min="1281" max="1281" width="36.140625" style="140" customWidth="1"/>
    <col min="1282" max="1282" width="18.7109375" style="140" customWidth="1"/>
    <col min="1283" max="1283" width="41.42578125" style="140" customWidth="1"/>
    <col min="1284" max="1284" width="10.42578125" style="140" bestFit="1" customWidth="1"/>
    <col min="1285" max="1285" width="19.85546875" style="140" customWidth="1"/>
    <col min="1286" max="1286" width="6.7109375" style="140" customWidth="1"/>
    <col min="1287" max="1288" width="11.5703125" style="140" customWidth="1"/>
    <col min="1289" max="1289" width="11.5703125" style="140"/>
    <col min="1290" max="1290" width="15.5703125" style="140" customWidth="1"/>
    <col min="1291" max="1536" width="11.5703125" style="140"/>
    <col min="1537" max="1537" width="36.140625" style="140" customWidth="1"/>
    <col min="1538" max="1538" width="18.7109375" style="140" customWidth="1"/>
    <col min="1539" max="1539" width="41.42578125" style="140" customWidth="1"/>
    <col min="1540" max="1540" width="10.42578125" style="140" bestFit="1" customWidth="1"/>
    <col min="1541" max="1541" width="19.85546875" style="140" customWidth="1"/>
    <col min="1542" max="1542" width="6.7109375" style="140" customWidth="1"/>
    <col min="1543" max="1544" width="11.5703125" style="140" customWidth="1"/>
    <col min="1545" max="1545" width="11.5703125" style="140"/>
    <col min="1546" max="1546" width="15.5703125" style="140" customWidth="1"/>
    <col min="1547" max="1792" width="11.5703125" style="140"/>
    <col min="1793" max="1793" width="36.140625" style="140" customWidth="1"/>
    <col min="1794" max="1794" width="18.7109375" style="140" customWidth="1"/>
    <col min="1795" max="1795" width="41.42578125" style="140" customWidth="1"/>
    <col min="1796" max="1796" width="10.42578125" style="140" bestFit="1" customWidth="1"/>
    <col min="1797" max="1797" width="19.85546875" style="140" customWidth="1"/>
    <col min="1798" max="1798" width="6.7109375" style="140" customWidth="1"/>
    <col min="1799" max="1800" width="11.5703125" style="140" customWidth="1"/>
    <col min="1801" max="1801" width="11.5703125" style="140"/>
    <col min="1802" max="1802" width="15.5703125" style="140" customWidth="1"/>
    <col min="1803" max="2048" width="11.5703125" style="140"/>
    <col min="2049" max="2049" width="36.140625" style="140" customWidth="1"/>
    <col min="2050" max="2050" width="18.7109375" style="140" customWidth="1"/>
    <col min="2051" max="2051" width="41.42578125" style="140" customWidth="1"/>
    <col min="2052" max="2052" width="10.42578125" style="140" bestFit="1" customWidth="1"/>
    <col min="2053" max="2053" width="19.85546875" style="140" customWidth="1"/>
    <col min="2054" max="2054" width="6.7109375" style="140" customWidth="1"/>
    <col min="2055" max="2056" width="11.5703125" style="140" customWidth="1"/>
    <col min="2057" max="2057" width="11.5703125" style="140"/>
    <col min="2058" max="2058" width="15.5703125" style="140" customWidth="1"/>
    <col min="2059" max="2304" width="11.5703125" style="140"/>
    <col min="2305" max="2305" width="36.140625" style="140" customWidth="1"/>
    <col min="2306" max="2306" width="18.7109375" style="140" customWidth="1"/>
    <col min="2307" max="2307" width="41.42578125" style="140" customWidth="1"/>
    <col min="2308" max="2308" width="10.42578125" style="140" bestFit="1" customWidth="1"/>
    <col min="2309" max="2309" width="19.85546875" style="140" customWidth="1"/>
    <col min="2310" max="2310" width="6.7109375" style="140" customWidth="1"/>
    <col min="2311" max="2312" width="11.5703125" style="140" customWidth="1"/>
    <col min="2313" max="2313" width="11.5703125" style="140"/>
    <col min="2314" max="2314" width="15.5703125" style="140" customWidth="1"/>
    <col min="2315" max="2560" width="11.5703125" style="140"/>
    <col min="2561" max="2561" width="36.140625" style="140" customWidth="1"/>
    <col min="2562" max="2562" width="18.7109375" style="140" customWidth="1"/>
    <col min="2563" max="2563" width="41.42578125" style="140" customWidth="1"/>
    <col min="2564" max="2564" width="10.42578125" style="140" bestFit="1" customWidth="1"/>
    <col min="2565" max="2565" width="19.85546875" style="140" customWidth="1"/>
    <col min="2566" max="2566" width="6.7109375" style="140" customWidth="1"/>
    <col min="2567" max="2568" width="11.5703125" style="140" customWidth="1"/>
    <col min="2569" max="2569" width="11.5703125" style="140"/>
    <col min="2570" max="2570" width="15.5703125" style="140" customWidth="1"/>
    <col min="2571" max="2816" width="11.5703125" style="140"/>
    <col min="2817" max="2817" width="36.140625" style="140" customWidth="1"/>
    <col min="2818" max="2818" width="18.7109375" style="140" customWidth="1"/>
    <col min="2819" max="2819" width="41.42578125" style="140" customWidth="1"/>
    <col min="2820" max="2820" width="10.42578125" style="140" bestFit="1" customWidth="1"/>
    <col min="2821" max="2821" width="19.85546875" style="140" customWidth="1"/>
    <col min="2822" max="2822" width="6.7109375" style="140" customWidth="1"/>
    <col min="2823" max="2824" width="11.5703125" style="140" customWidth="1"/>
    <col min="2825" max="2825" width="11.5703125" style="140"/>
    <col min="2826" max="2826" width="15.5703125" style="140" customWidth="1"/>
    <col min="2827" max="3072" width="11.5703125" style="140"/>
    <col min="3073" max="3073" width="36.140625" style="140" customWidth="1"/>
    <col min="3074" max="3074" width="18.7109375" style="140" customWidth="1"/>
    <col min="3075" max="3075" width="41.42578125" style="140" customWidth="1"/>
    <col min="3076" max="3076" width="10.42578125" style="140" bestFit="1" customWidth="1"/>
    <col min="3077" max="3077" width="19.85546875" style="140" customWidth="1"/>
    <col min="3078" max="3078" width="6.7109375" style="140" customWidth="1"/>
    <col min="3079" max="3080" width="11.5703125" style="140" customWidth="1"/>
    <col min="3081" max="3081" width="11.5703125" style="140"/>
    <col min="3082" max="3082" width="15.5703125" style="140" customWidth="1"/>
    <col min="3083" max="3328" width="11.5703125" style="140"/>
    <col min="3329" max="3329" width="36.140625" style="140" customWidth="1"/>
    <col min="3330" max="3330" width="18.7109375" style="140" customWidth="1"/>
    <col min="3331" max="3331" width="41.42578125" style="140" customWidth="1"/>
    <col min="3332" max="3332" width="10.42578125" style="140" bestFit="1" customWidth="1"/>
    <col min="3333" max="3333" width="19.85546875" style="140" customWidth="1"/>
    <col min="3334" max="3334" width="6.7109375" style="140" customWidth="1"/>
    <col min="3335" max="3336" width="11.5703125" style="140" customWidth="1"/>
    <col min="3337" max="3337" width="11.5703125" style="140"/>
    <col min="3338" max="3338" width="15.5703125" style="140" customWidth="1"/>
    <col min="3339" max="3584" width="11.5703125" style="140"/>
    <col min="3585" max="3585" width="36.140625" style="140" customWidth="1"/>
    <col min="3586" max="3586" width="18.7109375" style="140" customWidth="1"/>
    <col min="3587" max="3587" width="41.42578125" style="140" customWidth="1"/>
    <col min="3588" max="3588" width="10.42578125" style="140" bestFit="1" customWidth="1"/>
    <col min="3589" max="3589" width="19.85546875" style="140" customWidth="1"/>
    <col min="3590" max="3590" width="6.7109375" style="140" customWidth="1"/>
    <col min="3591" max="3592" width="11.5703125" style="140" customWidth="1"/>
    <col min="3593" max="3593" width="11.5703125" style="140"/>
    <col min="3594" max="3594" width="15.5703125" style="140" customWidth="1"/>
    <col min="3595" max="3840" width="11.5703125" style="140"/>
    <col min="3841" max="3841" width="36.140625" style="140" customWidth="1"/>
    <col min="3842" max="3842" width="18.7109375" style="140" customWidth="1"/>
    <col min="3843" max="3843" width="41.42578125" style="140" customWidth="1"/>
    <col min="3844" max="3844" width="10.42578125" style="140" bestFit="1" customWidth="1"/>
    <col min="3845" max="3845" width="19.85546875" style="140" customWidth="1"/>
    <col min="3846" max="3846" width="6.7109375" style="140" customWidth="1"/>
    <col min="3847" max="3848" width="11.5703125" style="140" customWidth="1"/>
    <col min="3849" max="3849" width="11.5703125" style="140"/>
    <col min="3850" max="3850" width="15.5703125" style="140" customWidth="1"/>
    <col min="3851" max="4096" width="11.5703125" style="140"/>
    <col min="4097" max="4097" width="36.140625" style="140" customWidth="1"/>
    <col min="4098" max="4098" width="18.7109375" style="140" customWidth="1"/>
    <col min="4099" max="4099" width="41.42578125" style="140" customWidth="1"/>
    <col min="4100" max="4100" width="10.42578125" style="140" bestFit="1" customWidth="1"/>
    <col min="4101" max="4101" width="19.85546875" style="140" customWidth="1"/>
    <col min="4102" max="4102" width="6.7109375" style="140" customWidth="1"/>
    <col min="4103" max="4104" width="11.5703125" style="140" customWidth="1"/>
    <col min="4105" max="4105" width="11.5703125" style="140"/>
    <col min="4106" max="4106" width="15.5703125" style="140" customWidth="1"/>
    <col min="4107" max="4352" width="11.5703125" style="140"/>
    <col min="4353" max="4353" width="36.140625" style="140" customWidth="1"/>
    <col min="4354" max="4354" width="18.7109375" style="140" customWidth="1"/>
    <col min="4355" max="4355" width="41.42578125" style="140" customWidth="1"/>
    <col min="4356" max="4356" width="10.42578125" style="140" bestFit="1" customWidth="1"/>
    <col min="4357" max="4357" width="19.85546875" style="140" customWidth="1"/>
    <col min="4358" max="4358" width="6.7109375" style="140" customWidth="1"/>
    <col min="4359" max="4360" width="11.5703125" style="140" customWidth="1"/>
    <col min="4361" max="4361" width="11.5703125" style="140"/>
    <col min="4362" max="4362" width="15.5703125" style="140" customWidth="1"/>
    <col min="4363" max="4608" width="11.5703125" style="140"/>
    <col min="4609" max="4609" width="36.140625" style="140" customWidth="1"/>
    <col min="4610" max="4610" width="18.7109375" style="140" customWidth="1"/>
    <col min="4611" max="4611" width="41.42578125" style="140" customWidth="1"/>
    <col min="4612" max="4612" width="10.42578125" style="140" bestFit="1" customWidth="1"/>
    <col min="4613" max="4613" width="19.85546875" style="140" customWidth="1"/>
    <col min="4614" max="4614" width="6.7109375" style="140" customWidth="1"/>
    <col min="4615" max="4616" width="11.5703125" style="140" customWidth="1"/>
    <col min="4617" max="4617" width="11.5703125" style="140"/>
    <col min="4618" max="4618" width="15.5703125" style="140" customWidth="1"/>
    <col min="4619" max="4864" width="11.5703125" style="140"/>
    <col min="4865" max="4865" width="36.140625" style="140" customWidth="1"/>
    <col min="4866" max="4866" width="18.7109375" style="140" customWidth="1"/>
    <col min="4867" max="4867" width="41.42578125" style="140" customWidth="1"/>
    <col min="4868" max="4868" width="10.42578125" style="140" bestFit="1" customWidth="1"/>
    <col min="4869" max="4869" width="19.85546875" style="140" customWidth="1"/>
    <col min="4870" max="4870" width="6.7109375" style="140" customWidth="1"/>
    <col min="4871" max="4872" width="11.5703125" style="140" customWidth="1"/>
    <col min="4873" max="4873" width="11.5703125" style="140"/>
    <col min="4874" max="4874" width="15.5703125" style="140" customWidth="1"/>
    <col min="4875" max="5120" width="11.5703125" style="140"/>
    <col min="5121" max="5121" width="36.140625" style="140" customWidth="1"/>
    <col min="5122" max="5122" width="18.7109375" style="140" customWidth="1"/>
    <col min="5123" max="5123" width="41.42578125" style="140" customWidth="1"/>
    <col min="5124" max="5124" width="10.42578125" style="140" bestFit="1" customWidth="1"/>
    <col min="5125" max="5125" width="19.85546875" style="140" customWidth="1"/>
    <col min="5126" max="5126" width="6.7109375" style="140" customWidth="1"/>
    <col min="5127" max="5128" width="11.5703125" style="140" customWidth="1"/>
    <col min="5129" max="5129" width="11.5703125" style="140"/>
    <col min="5130" max="5130" width="15.5703125" style="140" customWidth="1"/>
    <col min="5131" max="5376" width="11.5703125" style="140"/>
    <col min="5377" max="5377" width="36.140625" style="140" customWidth="1"/>
    <col min="5378" max="5378" width="18.7109375" style="140" customWidth="1"/>
    <col min="5379" max="5379" width="41.42578125" style="140" customWidth="1"/>
    <col min="5380" max="5380" width="10.42578125" style="140" bestFit="1" customWidth="1"/>
    <col min="5381" max="5381" width="19.85546875" style="140" customWidth="1"/>
    <col min="5382" max="5382" width="6.7109375" style="140" customWidth="1"/>
    <col min="5383" max="5384" width="11.5703125" style="140" customWidth="1"/>
    <col min="5385" max="5385" width="11.5703125" style="140"/>
    <col min="5386" max="5386" width="15.5703125" style="140" customWidth="1"/>
    <col min="5387" max="5632" width="11.5703125" style="140"/>
    <col min="5633" max="5633" width="36.140625" style="140" customWidth="1"/>
    <col min="5634" max="5634" width="18.7109375" style="140" customWidth="1"/>
    <col min="5635" max="5635" width="41.42578125" style="140" customWidth="1"/>
    <col min="5636" max="5636" width="10.42578125" style="140" bestFit="1" customWidth="1"/>
    <col min="5637" max="5637" width="19.85546875" style="140" customWidth="1"/>
    <col min="5638" max="5638" width="6.7109375" style="140" customWidth="1"/>
    <col min="5639" max="5640" width="11.5703125" style="140" customWidth="1"/>
    <col min="5641" max="5641" width="11.5703125" style="140"/>
    <col min="5642" max="5642" width="15.5703125" style="140" customWidth="1"/>
    <col min="5643" max="5888" width="11.5703125" style="140"/>
    <col min="5889" max="5889" width="36.140625" style="140" customWidth="1"/>
    <col min="5890" max="5890" width="18.7109375" style="140" customWidth="1"/>
    <col min="5891" max="5891" width="41.42578125" style="140" customWidth="1"/>
    <col min="5892" max="5892" width="10.42578125" style="140" bestFit="1" customWidth="1"/>
    <col min="5893" max="5893" width="19.85546875" style="140" customWidth="1"/>
    <col min="5894" max="5894" width="6.7109375" style="140" customWidth="1"/>
    <col min="5895" max="5896" width="11.5703125" style="140" customWidth="1"/>
    <col min="5897" max="5897" width="11.5703125" style="140"/>
    <col min="5898" max="5898" width="15.5703125" style="140" customWidth="1"/>
    <col min="5899" max="6144" width="11.5703125" style="140"/>
    <col min="6145" max="6145" width="36.140625" style="140" customWidth="1"/>
    <col min="6146" max="6146" width="18.7109375" style="140" customWidth="1"/>
    <col min="6147" max="6147" width="41.42578125" style="140" customWidth="1"/>
    <col min="6148" max="6148" width="10.42578125" style="140" bestFit="1" customWidth="1"/>
    <col min="6149" max="6149" width="19.85546875" style="140" customWidth="1"/>
    <col min="6150" max="6150" width="6.7109375" style="140" customWidth="1"/>
    <col min="6151" max="6152" width="11.5703125" style="140" customWidth="1"/>
    <col min="6153" max="6153" width="11.5703125" style="140"/>
    <col min="6154" max="6154" width="15.5703125" style="140" customWidth="1"/>
    <col min="6155" max="6400" width="11.5703125" style="140"/>
    <col min="6401" max="6401" width="36.140625" style="140" customWidth="1"/>
    <col min="6402" max="6402" width="18.7109375" style="140" customWidth="1"/>
    <col min="6403" max="6403" width="41.42578125" style="140" customWidth="1"/>
    <col min="6404" max="6404" width="10.42578125" style="140" bestFit="1" customWidth="1"/>
    <col min="6405" max="6405" width="19.85546875" style="140" customWidth="1"/>
    <col min="6406" max="6406" width="6.7109375" style="140" customWidth="1"/>
    <col min="6407" max="6408" width="11.5703125" style="140" customWidth="1"/>
    <col min="6409" max="6409" width="11.5703125" style="140"/>
    <col min="6410" max="6410" width="15.5703125" style="140" customWidth="1"/>
    <col min="6411" max="6656" width="11.5703125" style="140"/>
    <col min="6657" max="6657" width="36.140625" style="140" customWidth="1"/>
    <col min="6658" max="6658" width="18.7109375" style="140" customWidth="1"/>
    <col min="6659" max="6659" width="41.42578125" style="140" customWidth="1"/>
    <col min="6660" max="6660" width="10.42578125" style="140" bestFit="1" customWidth="1"/>
    <col min="6661" max="6661" width="19.85546875" style="140" customWidth="1"/>
    <col min="6662" max="6662" width="6.7109375" style="140" customWidth="1"/>
    <col min="6663" max="6664" width="11.5703125" style="140" customWidth="1"/>
    <col min="6665" max="6665" width="11.5703125" style="140"/>
    <col min="6666" max="6666" width="15.5703125" style="140" customWidth="1"/>
    <col min="6667" max="6912" width="11.5703125" style="140"/>
    <col min="6913" max="6913" width="36.140625" style="140" customWidth="1"/>
    <col min="6914" max="6914" width="18.7109375" style="140" customWidth="1"/>
    <col min="6915" max="6915" width="41.42578125" style="140" customWidth="1"/>
    <col min="6916" max="6916" width="10.42578125" style="140" bestFit="1" customWidth="1"/>
    <col min="6917" max="6917" width="19.85546875" style="140" customWidth="1"/>
    <col min="6918" max="6918" width="6.7109375" style="140" customWidth="1"/>
    <col min="6919" max="6920" width="11.5703125" style="140" customWidth="1"/>
    <col min="6921" max="6921" width="11.5703125" style="140"/>
    <col min="6922" max="6922" width="15.5703125" style="140" customWidth="1"/>
    <col min="6923" max="7168" width="11.5703125" style="140"/>
    <col min="7169" max="7169" width="36.140625" style="140" customWidth="1"/>
    <col min="7170" max="7170" width="18.7109375" style="140" customWidth="1"/>
    <col min="7171" max="7171" width="41.42578125" style="140" customWidth="1"/>
    <col min="7172" max="7172" width="10.42578125" style="140" bestFit="1" customWidth="1"/>
    <col min="7173" max="7173" width="19.85546875" style="140" customWidth="1"/>
    <col min="7174" max="7174" width="6.7109375" style="140" customWidth="1"/>
    <col min="7175" max="7176" width="11.5703125" style="140" customWidth="1"/>
    <col min="7177" max="7177" width="11.5703125" style="140"/>
    <col min="7178" max="7178" width="15.5703125" style="140" customWidth="1"/>
    <col min="7179" max="7424" width="11.5703125" style="140"/>
    <col min="7425" max="7425" width="36.140625" style="140" customWidth="1"/>
    <col min="7426" max="7426" width="18.7109375" style="140" customWidth="1"/>
    <col min="7427" max="7427" width="41.42578125" style="140" customWidth="1"/>
    <col min="7428" max="7428" width="10.42578125" style="140" bestFit="1" customWidth="1"/>
    <col min="7429" max="7429" width="19.85546875" style="140" customWidth="1"/>
    <col min="7430" max="7430" width="6.7109375" style="140" customWidth="1"/>
    <col min="7431" max="7432" width="11.5703125" style="140" customWidth="1"/>
    <col min="7433" max="7433" width="11.5703125" style="140"/>
    <col min="7434" max="7434" width="15.5703125" style="140" customWidth="1"/>
    <col min="7435" max="7680" width="11.5703125" style="140"/>
    <col min="7681" max="7681" width="36.140625" style="140" customWidth="1"/>
    <col min="7682" max="7682" width="18.7109375" style="140" customWidth="1"/>
    <col min="7683" max="7683" width="41.42578125" style="140" customWidth="1"/>
    <col min="7684" max="7684" width="10.42578125" style="140" bestFit="1" customWidth="1"/>
    <col min="7685" max="7685" width="19.85546875" style="140" customWidth="1"/>
    <col min="7686" max="7686" width="6.7109375" style="140" customWidth="1"/>
    <col min="7687" max="7688" width="11.5703125" style="140" customWidth="1"/>
    <col min="7689" max="7689" width="11.5703125" style="140"/>
    <col min="7690" max="7690" width="15.5703125" style="140" customWidth="1"/>
    <col min="7691" max="7936" width="11.5703125" style="140"/>
    <col min="7937" max="7937" width="36.140625" style="140" customWidth="1"/>
    <col min="7938" max="7938" width="18.7109375" style="140" customWidth="1"/>
    <col min="7939" max="7939" width="41.42578125" style="140" customWidth="1"/>
    <col min="7940" max="7940" width="10.42578125" style="140" bestFit="1" customWidth="1"/>
    <col min="7941" max="7941" width="19.85546875" style="140" customWidth="1"/>
    <col min="7942" max="7942" width="6.7109375" style="140" customWidth="1"/>
    <col min="7943" max="7944" width="11.5703125" style="140" customWidth="1"/>
    <col min="7945" max="7945" width="11.5703125" style="140"/>
    <col min="7946" max="7946" width="15.5703125" style="140" customWidth="1"/>
    <col min="7947" max="8192" width="11.5703125" style="140"/>
    <col min="8193" max="8193" width="36.140625" style="140" customWidth="1"/>
    <col min="8194" max="8194" width="18.7109375" style="140" customWidth="1"/>
    <col min="8195" max="8195" width="41.42578125" style="140" customWidth="1"/>
    <col min="8196" max="8196" width="10.42578125" style="140" bestFit="1" customWidth="1"/>
    <col min="8197" max="8197" width="19.85546875" style="140" customWidth="1"/>
    <col min="8198" max="8198" width="6.7109375" style="140" customWidth="1"/>
    <col min="8199" max="8200" width="11.5703125" style="140" customWidth="1"/>
    <col min="8201" max="8201" width="11.5703125" style="140"/>
    <col min="8202" max="8202" width="15.5703125" style="140" customWidth="1"/>
    <col min="8203" max="8448" width="11.5703125" style="140"/>
    <col min="8449" max="8449" width="36.140625" style="140" customWidth="1"/>
    <col min="8450" max="8450" width="18.7109375" style="140" customWidth="1"/>
    <col min="8451" max="8451" width="41.42578125" style="140" customWidth="1"/>
    <col min="8452" max="8452" width="10.42578125" style="140" bestFit="1" customWidth="1"/>
    <col min="8453" max="8453" width="19.85546875" style="140" customWidth="1"/>
    <col min="8454" max="8454" width="6.7109375" style="140" customWidth="1"/>
    <col min="8455" max="8456" width="11.5703125" style="140" customWidth="1"/>
    <col min="8457" max="8457" width="11.5703125" style="140"/>
    <col min="8458" max="8458" width="15.5703125" style="140" customWidth="1"/>
    <col min="8459" max="8704" width="11.5703125" style="140"/>
    <col min="8705" max="8705" width="36.140625" style="140" customWidth="1"/>
    <col min="8706" max="8706" width="18.7109375" style="140" customWidth="1"/>
    <col min="8707" max="8707" width="41.42578125" style="140" customWidth="1"/>
    <col min="8708" max="8708" width="10.42578125" style="140" bestFit="1" customWidth="1"/>
    <col min="8709" max="8709" width="19.85546875" style="140" customWidth="1"/>
    <col min="8710" max="8710" width="6.7109375" style="140" customWidth="1"/>
    <col min="8711" max="8712" width="11.5703125" style="140" customWidth="1"/>
    <col min="8713" max="8713" width="11.5703125" style="140"/>
    <col min="8714" max="8714" width="15.5703125" style="140" customWidth="1"/>
    <col min="8715" max="8960" width="11.5703125" style="140"/>
    <col min="8961" max="8961" width="36.140625" style="140" customWidth="1"/>
    <col min="8962" max="8962" width="18.7109375" style="140" customWidth="1"/>
    <col min="8963" max="8963" width="41.42578125" style="140" customWidth="1"/>
    <col min="8964" max="8964" width="10.42578125" style="140" bestFit="1" customWidth="1"/>
    <col min="8965" max="8965" width="19.85546875" style="140" customWidth="1"/>
    <col min="8966" max="8966" width="6.7109375" style="140" customWidth="1"/>
    <col min="8967" max="8968" width="11.5703125" style="140" customWidth="1"/>
    <col min="8969" max="8969" width="11.5703125" style="140"/>
    <col min="8970" max="8970" width="15.5703125" style="140" customWidth="1"/>
    <col min="8971" max="9216" width="11.5703125" style="140"/>
    <col min="9217" max="9217" width="36.140625" style="140" customWidth="1"/>
    <col min="9218" max="9218" width="18.7109375" style="140" customWidth="1"/>
    <col min="9219" max="9219" width="41.42578125" style="140" customWidth="1"/>
    <col min="9220" max="9220" width="10.42578125" style="140" bestFit="1" customWidth="1"/>
    <col min="9221" max="9221" width="19.85546875" style="140" customWidth="1"/>
    <col min="9222" max="9222" width="6.7109375" style="140" customWidth="1"/>
    <col min="9223" max="9224" width="11.5703125" style="140" customWidth="1"/>
    <col min="9225" max="9225" width="11.5703125" style="140"/>
    <col min="9226" max="9226" width="15.5703125" style="140" customWidth="1"/>
    <col min="9227" max="9472" width="11.5703125" style="140"/>
    <col min="9473" max="9473" width="36.140625" style="140" customWidth="1"/>
    <col min="9474" max="9474" width="18.7109375" style="140" customWidth="1"/>
    <col min="9475" max="9475" width="41.42578125" style="140" customWidth="1"/>
    <col min="9476" max="9476" width="10.42578125" style="140" bestFit="1" customWidth="1"/>
    <col min="9477" max="9477" width="19.85546875" style="140" customWidth="1"/>
    <col min="9478" max="9478" width="6.7109375" style="140" customWidth="1"/>
    <col min="9479" max="9480" width="11.5703125" style="140" customWidth="1"/>
    <col min="9481" max="9481" width="11.5703125" style="140"/>
    <col min="9482" max="9482" width="15.5703125" style="140" customWidth="1"/>
    <col min="9483" max="9728" width="11.5703125" style="140"/>
    <col min="9729" max="9729" width="36.140625" style="140" customWidth="1"/>
    <col min="9730" max="9730" width="18.7109375" style="140" customWidth="1"/>
    <col min="9731" max="9731" width="41.42578125" style="140" customWidth="1"/>
    <col min="9732" max="9732" width="10.42578125" style="140" bestFit="1" customWidth="1"/>
    <col min="9733" max="9733" width="19.85546875" style="140" customWidth="1"/>
    <col min="9734" max="9734" width="6.7109375" style="140" customWidth="1"/>
    <col min="9735" max="9736" width="11.5703125" style="140" customWidth="1"/>
    <col min="9737" max="9737" width="11.5703125" style="140"/>
    <col min="9738" max="9738" width="15.5703125" style="140" customWidth="1"/>
    <col min="9739" max="9984" width="11.5703125" style="140"/>
    <col min="9985" max="9985" width="36.140625" style="140" customWidth="1"/>
    <col min="9986" max="9986" width="18.7109375" style="140" customWidth="1"/>
    <col min="9987" max="9987" width="41.42578125" style="140" customWidth="1"/>
    <col min="9988" max="9988" width="10.42578125" style="140" bestFit="1" customWidth="1"/>
    <col min="9989" max="9989" width="19.85546875" style="140" customWidth="1"/>
    <col min="9990" max="9990" width="6.7109375" style="140" customWidth="1"/>
    <col min="9991" max="9992" width="11.5703125" style="140" customWidth="1"/>
    <col min="9993" max="9993" width="11.5703125" style="140"/>
    <col min="9994" max="9994" width="15.5703125" style="140" customWidth="1"/>
    <col min="9995" max="10240" width="11.5703125" style="140"/>
    <col min="10241" max="10241" width="36.140625" style="140" customWidth="1"/>
    <col min="10242" max="10242" width="18.7109375" style="140" customWidth="1"/>
    <col min="10243" max="10243" width="41.42578125" style="140" customWidth="1"/>
    <col min="10244" max="10244" width="10.42578125" style="140" bestFit="1" customWidth="1"/>
    <col min="10245" max="10245" width="19.85546875" style="140" customWidth="1"/>
    <col min="10246" max="10246" width="6.7109375" style="140" customWidth="1"/>
    <col min="10247" max="10248" width="11.5703125" style="140" customWidth="1"/>
    <col min="10249" max="10249" width="11.5703125" style="140"/>
    <col min="10250" max="10250" width="15.5703125" style="140" customWidth="1"/>
    <col min="10251" max="10496" width="11.5703125" style="140"/>
    <col min="10497" max="10497" width="36.140625" style="140" customWidth="1"/>
    <col min="10498" max="10498" width="18.7109375" style="140" customWidth="1"/>
    <col min="10499" max="10499" width="41.42578125" style="140" customWidth="1"/>
    <col min="10500" max="10500" width="10.42578125" style="140" bestFit="1" customWidth="1"/>
    <col min="10501" max="10501" width="19.85546875" style="140" customWidth="1"/>
    <col min="10502" max="10502" width="6.7109375" style="140" customWidth="1"/>
    <col min="10503" max="10504" width="11.5703125" style="140" customWidth="1"/>
    <col min="10505" max="10505" width="11.5703125" style="140"/>
    <col min="10506" max="10506" width="15.5703125" style="140" customWidth="1"/>
    <col min="10507" max="10752" width="11.5703125" style="140"/>
    <col min="10753" max="10753" width="36.140625" style="140" customWidth="1"/>
    <col min="10754" max="10754" width="18.7109375" style="140" customWidth="1"/>
    <col min="10755" max="10755" width="41.42578125" style="140" customWidth="1"/>
    <col min="10756" max="10756" width="10.42578125" style="140" bestFit="1" customWidth="1"/>
    <col min="10757" max="10757" width="19.85546875" style="140" customWidth="1"/>
    <col min="10758" max="10758" width="6.7109375" style="140" customWidth="1"/>
    <col min="10759" max="10760" width="11.5703125" style="140" customWidth="1"/>
    <col min="10761" max="10761" width="11.5703125" style="140"/>
    <col min="10762" max="10762" width="15.5703125" style="140" customWidth="1"/>
    <col min="10763" max="11008" width="11.5703125" style="140"/>
    <col min="11009" max="11009" width="36.140625" style="140" customWidth="1"/>
    <col min="11010" max="11010" width="18.7109375" style="140" customWidth="1"/>
    <col min="11011" max="11011" width="41.42578125" style="140" customWidth="1"/>
    <col min="11012" max="11012" width="10.42578125" style="140" bestFit="1" customWidth="1"/>
    <col min="11013" max="11013" width="19.85546875" style="140" customWidth="1"/>
    <col min="11014" max="11014" width="6.7109375" style="140" customWidth="1"/>
    <col min="11015" max="11016" width="11.5703125" style="140" customWidth="1"/>
    <col min="11017" max="11017" width="11.5703125" style="140"/>
    <col min="11018" max="11018" width="15.5703125" style="140" customWidth="1"/>
    <col min="11019" max="11264" width="11.5703125" style="140"/>
    <col min="11265" max="11265" width="36.140625" style="140" customWidth="1"/>
    <col min="11266" max="11266" width="18.7109375" style="140" customWidth="1"/>
    <col min="11267" max="11267" width="41.42578125" style="140" customWidth="1"/>
    <col min="11268" max="11268" width="10.42578125" style="140" bestFit="1" customWidth="1"/>
    <col min="11269" max="11269" width="19.85546875" style="140" customWidth="1"/>
    <col min="11270" max="11270" width="6.7109375" style="140" customWidth="1"/>
    <col min="11271" max="11272" width="11.5703125" style="140" customWidth="1"/>
    <col min="11273" max="11273" width="11.5703125" style="140"/>
    <col min="11274" max="11274" width="15.5703125" style="140" customWidth="1"/>
    <col min="11275" max="11520" width="11.5703125" style="140"/>
    <col min="11521" max="11521" width="36.140625" style="140" customWidth="1"/>
    <col min="11522" max="11522" width="18.7109375" style="140" customWidth="1"/>
    <col min="11523" max="11523" width="41.42578125" style="140" customWidth="1"/>
    <col min="11524" max="11524" width="10.42578125" style="140" bestFit="1" customWidth="1"/>
    <col min="11525" max="11525" width="19.85546875" style="140" customWidth="1"/>
    <col min="11526" max="11526" width="6.7109375" style="140" customWidth="1"/>
    <col min="11527" max="11528" width="11.5703125" style="140" customWidth="1"/>
    <col min="11529" max="11529" width="11.5703125" style="140"/>
    <col min="11530" max="11530" width="15.5703125" style="140" customWidth="1"/>
    <col min="11531" max="11776" width="11.5703125" style="140"/>
    <col min="11777" max="11777" width="36.140625" style="140" customWidth="1"/>
    <col min="11778" max="11778" width="18.7109375" style="140" customWidth="1"/>
    <col min="11779" max="11779" width="41.42578125" style="140" customWidth="1"/>
    <col min="11780" max="11780" width="10.42578125" style="140" bestFit="1" customWidth="1"/>
    <col min="11781" max="11781" width="19.85546875" style="140" customWidth="1"/>
    <col min="11782" max="11782" width="6.7109375" style="140" customWidth="1"/>
    <col min="11783" max="11784" width="11.5703125" style="140" customWidth="1"/>
    <col min="11785" max="11785" width="11.5703125" style="140"/>
    <col min="11786" max="11786" width="15.5703125" style="140" customWidth="1"/>
    <col min="11787" max="12032" width="11.5703125" style="140"/>
    <col min="12033" max="12033" width="36.140625" style="140" customWidth="1"/>
    <col min="12034" max="12034" width="18.7109375" style="140" customWidth="1"/>
    <col min="12035" max="12035" width="41.42578125" style="140" customWidth="1"/>
    <col min="12036" max="12036" width="10.42578125" style="140" bestFit="1" customWidth="1"/>
    <col min="12037" max="12037" width="19.85546875" style="140" customWidth="1"/>
    <col min="12038" max="12038" width="6.7109375" style="140" customWidth="1"/>
    <col min="12039" max="12040" width="11.5703125" style="140" customWidth="1"/>
    <col min="12041" max="12041" width="11.5703125" style="140"/>
    <col min="12042" max="12042" width="15.5703125" style="140" customWidth="1"/>
    <col min="12043" max="12288" width="11.5703125" style="140"/>
    <col min="12289" max="12289" width="36.140625" style="140" customWidth="1"/>
    <col min="12290" max="12290" width="18.7109375" style="140" customWidth="1"/>
    <col min="12291" max="12291" width="41.42578125" style="140" customWidth="1"/>
    <col min="12292" max="12292" width="10.42578125" style="140" bestFit="1" customWidth="1"/>
    <col min="12293" max="12293" width="19.85546875" style="140" customWidth="1"/>
    <col min="12294" max="12294" width="6.7109375" style="140" customWidth="1"/>
    <col min="12295" max="12296" width="11.5703125" style="140" customWidth="1"/>
    <col min="12297" max="12297" width="11.5703125" style="140"/>
    <col min="12298" max="12298" width="15.5703125" style="140" customWidth="1"/>
    <col min="12299" max="12544" width="11.5703125" style="140"/>
    <col min="12545" max="12545" width="36.140625" style="140" customWidth="1"/>
    <col min="12546" max="12546" width="18.7109375" style="140" customWidth="1"/>
    <col min="12547" max="12547" width="41.42578125" style="140" customWidth="1"/>
    <col min="12548" max="12548" width="10.42578125" style="140" bestFit="1" customWidth="1"/>
    <col min="12549" max="12549" width="19.85546875" style="140" customWidth="1"/>
    <col min="12550" max="12550" width="6.7109375" style="140" customWidth="1"/>
    <col min="12551" max="12552" width="11.5703125" style="140" customWidth="1"/>
    <col min="12553" max="12553" width="11.5703125" style="140"/>
    <col min="12554" max="12554" width="15.5703125" style="140" customWidth="1"/>
    <col min="12555" max="12800" width="11.5703125" style="140"/>
    <col min="12801" max="12801" width="36.140625" style="140" customWidth="1"/>
    <col min="12802" max="12802" width="18.7109375" style="140" customWidth="1"/>
    <col min="12803" max="12803" width="41.42578125" style="140" customWidth="1"/>
    <col min="12804" max="12804" width="10.42578125" style="140" bestFit="1" customWidth="1"/>
    <col min="12805" max="12805" width="19.85546875" style="140" customWidth="1"/>
    <col min="12806" max="12806" width="6.7109375" style="140" customWidth="1"/>
    <col min="12807" max="12808" width="11.5703125" style="140" customWidth="1"/>
    <col min="12809" max="12809" width="11.5703125" style="140"/>
    <col min="12810" max="12810" width="15.5703125" style="140" customWidth="1"/>
    <col min="12811" max="13056" width="11.5703125" style="140"/>
    <col min="13057" max="13057" width="36.140625" style="140" customWidth="1"/>
    <col min="13058" max="13058" width="18.7109375" style="140" customWidth="1"/>
    <col min="13059" max="13059" width="41.42578125" style="140" customWidth="1"/>
    <col min="13060" max="13060" width="10.42578125" style="140" bestFit="1" customWidth="1"/>
    <col min="13061" max="13061" width="19.85546875" style="140" customWidth="1"/>
    <col min="13062" max="13062" width="6.7109375" style="140" customWidth="1"/>
    <col min="13063" max="13064" width="11.5703125" style="140" customWidth="1"/>
    <col min="13065" max="13065" width="11.5703125" style="140"/>
    <col min="13066" max="13066" width="15.5703125" style="140" customWidth="1"/>
    <col min="13067" max="13312" width="11.5703125" style="140"/>
    <col min="13313" max="13313" width="36.140625" style="140" customWidth="1"/>
    <col min="13314" max="13314" width="18.7109375" style="140" customWidth="1"/>
    <col min="13315" max="13315" width="41.42578125" style="140" customWidth="1"/>
    <col min="13316" max="13316" width="10.42578125" style="140" bestFit="1" customWidth="1"/>
    <col min="13317" max="13317" width="19.85546875" style="140" customWidth="1"/>
    <col min="13318" max="13318" width="6.7109375" style="140" customWidth="1"/>
    <col min="13319" max="13320" width="11.5703125" style="140" customWidth="1"/>
    <col min="13321" max="13321" width="11.5703125" style="140"/>
    <col min="13322" max="13322" width="15.5703125" style="140" customWidth="1"/>
    <col min="13323" max="13568" width="11.5703125" style="140"/>
    <col min="13569" max="13569" width="36.140625" style="140" customWidth="1"/>
    <col min="13570" max="13570" width="18.7109375" style="140" customWidth="1"/>
    <col min="13571" max="13571" width="41.42578125" style="140" customWidth="1"/>
    <col min="13572" max="13572" width="10.42578125" style="140" bestFit="1" customWidth="1"/>
    <col min="13573" max="13573" width="19.85546875" style="140" customWidth="1"/>
    <col min="13574" max="13574" width="6.7109375" style="140" customWidth="1"/>
    <col min="13575" max="13576" width="11.5703125" style="140" customWidth="1"/>
    <col min="13577" max="13577" width="11.5703125" style="140"/>
    <col min="13578" max="13578" width="15.5703125" style="140" customWidth="1"/>
    <col min="13579" max="13824" width="11.5703125" style="140"/>
    <col min="13825" max="13825" width="36.140625" style="140" customWidth="1"/>
    <col min="13826" max="13826" width="18.7109375" style="140" customWidth="1"/>
    <col min="13827" max="13827" width="41.42578125" style="140" customWidth="1"/>
    <col min="13828" max="13828" width="10.42578125" style="140" bestFit="1" customWidth="1"/>
    <col min="13829" max="13829" width="19.85546875" style="140" customWidth="1"/>
    <col min="13830" max="13830" width="6.7109375" style="140" customWidth="1"/>
    <col min="13831" max="13832" width="11.5703125" style="140" customWidth="1"/>
    <col min="13833" max="13833" width="11.5703125" style="140"/>
    <col min="13834" max="13834" width="15.5703125" style="140" customWidth="1"/>
    <col min="13835" max="14080" width="11.5703125" style="140"/>
    <col min="14081" max="14081" width="36.140625" style="140" customWidth="1"/>
    <col min="14082" max="14082" width="18.7109375" style="140" customWidth="1"/>
    <col min="14083" max="14083" width="41.42578125" style="140" customWidth="1"/>
    <col min="14084" max="14084" width="10.42578125" style="140" bestFit="1" customWidth="1"/>
    <col min="14085" max="14085" width="19.85546875" style="140" customWidth="1"/>
    <col min="14086" max="14086" width="6.7109375" style="140" customWidth="1"/>
    <col min="14087" max="14088" width="11.5703125" style="140" customWidth="1"/>
    <col min="14089" max="14089" width="11.5703125" style="140"/>
    <col min="14090" max="14090" width="15.5703125" style="140" customWidth="1"/>
    <col min="14091" max="14336" width="11.5703125" style="140"/>
    <col min="14337" max="14337" width="36.140625" style="140" customWidth="1"/>
    <col min="14338" max="14338" width="18.7109375" style="140" customWidth="1"/>
    <col min="14339" max="14339" width="41.42578125" style="140" customWidth="1"/>
    <col min="14340" max="14340" width="10.42578125" style="140" bestFit="1" customWidth="1"/>
    <col min="14341" max="14341" width="19.85546875" style="140" customWidth="1"/>
    <col min="14342" max="14342" width="6.7109375" style="140" customWidth="1"/>
    <col min="14343" max="14344" width="11.5703125" style="140" customWidth="1"/>
    <col min="14345" max="14345" width="11.5703125" style="140"/>
    <col min="14346" max="14346" width="15.5703125" style="140" customWidth="1"/>
    <col min="14347" max="14592" width="11.5703125" style="140"/>
    <col min="14593" max="14593" width="36.140625" style="140" customWidth="1"/>
    <col min="14594" max="14594" width="18.7109375" style="140" customWidth="1"/>
    <col min="14595" max="14595" width="41.42578125" style="140" customWidth="1"/>
    <col min="14596" max="14596" width="10.42578125" style="140" bestFit="1" customWidth="1"/>
    <col min="14597" max="14597" width="19.85546875" style="140" customWidth="1"/>
    <col min="14598" max="14598" width="6.7109375" style="140" customWidth="1"/>
    <col min="14599" max="14600" width="11.5703125" style="140" customWidth="1"/>
    <col min="14601" max="14601" width="11.5703125" style="140"/>
    <col min="14602" max="14602" width="15.5703125" style="140" customWidth="1"/>
    <col min="14603" max="14848" width="11.5703125" style="140"/>
    <col min="14849" max="14849" width="36.140625" style="140" customWidth="1"/>
    <col min="14850" max="14850" width="18.7109375" style="140" customWidth="1"/>
    <col min="14851" max="14851" width="41.42578125" style="140" customWidth="1"/>
    <col min="14852" max="14852" width="10.42578125" style="140" bestFit="1" customWidth="1"/>
    <col min="14853" max="14853" width="19.85546875" style="140" customWidth="1"/>
    <col min="14854" max="14854" width="6.7109375" style="140" customWidth="1"/>
    <col min="14855" max="14856" width="11.5703125" style="140" customWidth="1"/>
    <col min="14857" max="14857" width="11.5703125" style="140"/>
    <col min="14858" max="14858" width="15.5703125" style="140" customWidth="1"/>
    <col min="14859" max="15104" width="11.5703125" style="140"/>
    <col min="15105" max="15105" width="36.140625" style="140" customWidth="1"/>
    <col min="15106" max="15106" width="18.7109375" style="140" customWidth="1"/>
    <col min="15107" max="15107" width="41.42578125" style="140" customWidth="1"/>
    <col min="15108" max="15108" width="10.42578125" style="140" bestFit="1" customWidth="1"/>
    <col min="15109" max="15109" width="19.85546875" style="140" customWidth="1"/>
    <col min="15110" max="15110" width="6.7109375" style="140" customWidth="1"/>
    <col min="15111" max="15112" width="11.5703125" style="140" customWidth="1"/>
    <col min="15113" max="15113" width="11.5703125" style="140"/>
    <col min="15114" max="15114" width="15.5703125" style="140" customWidth="1"/>
    <col min="15115" max="15360" width="11.5703125" style="140"/>
    <col min="15361" max="15361" width="36.140625" style="140" customWidth="1"/>
    <col min="15362" max="15362" width="18.7109375" style="140" customWidth="1"/>
    <col min="15363" max="15363" width="41.42578125" style="140" customWidth="1"/>
    <col min="15364" max="15364" width="10.42578125" style="140" bestFit="1" customWidth="1"/>
    <col min="15365" max="15365" width="19.85546875" style="140" customWidth="1"/>
    <col min="15366" max="15366" width="6.7109375" style="140" customWidth="1"/>
    <col min="15367" max="15368" width="11.5703125" style="140" customWidth="1"/>
    <col min="15369" max="15369" width="11.5703125" style="140"/>
    <col min="15370" max="15370" width="15.5703125" style="140" customWidth="1"/>
    <col min="15371" max="15616" width="11.5703125" style="140"/>
    <col min="15617" max="15617" width="36.140625" style="140" customWidth="1"/>
    <col min="15618" max="15618" width="18.7109375" style="140" customWidth="1"/>
    <col min="15619" max="15619" width="41.42578125" style="140" customWidth="1"/>
    <col min="15620" max="15620" width="10.42578125" style="140" bestFit="1" customWidth="1"/>
    <col min="15621" max="15621" width="19.85546875" style="140" customWidth="1"/>
    <col min="15622" max="15622" width="6.7109375" style="140" customWidth="1"/>
    <col min="15623" max="15624" width="11.5703125" style="140" customWidth="1"/>
    <col min="15625" max="15625" width="11.5703125" style="140"/>
    <col min="15626" max="15626" width="15.5703125" style="140" customWidth="1"/>
    <col min="15627" max="15872" width="11.5703125" style="140"/>
    <col min="15873" max="15873" width="36.140625" style="140" customWidth="1"/>
    <col min="15874" max="15874" width="18.7109375" style="140" customWidth="1"/>
    <col min="15875" max="15875" width="41.42578125" style="140" customWidth="1"/>
    <col min="15876" max="15876" width="10.42578125" style="140" bestFit="1" customWidth="1"/>
    <col min="15877" max="15877" width="19.85546875" style="140" customWidth="1"/>
    <col min="15878" max="15878" width="6.7109375" style="140" customWidth="1"/>
    <col min="15879" max="15880" width="11.5703125" style="140" customWidth="1"/>
    <col min="15881" max="15881" width="11.5703125" style="140"/>
    <col min="15882" max="15882" width="15.5703125" style="140" customWidth="1"/>
    <col min="15883" max="16128" width="11.5703125" style="140"/>
    <col min="16129" max="16129" width="36.140625" style="140" customWidth="1"/>
    <col min="16130" max="16130" width="18.7109375" style="140" customWidth="1"/>
    <col min="16131" max="16131" width="41.42578125" style="140" customWidth="1"/>
    <col min="16132" max="16132" width="10.42578125" style="140" bestFit="1" customWidth="1"/>
    <col min="16133" max="16133" width="19.85546875" style="140" customWidth="1"/>
    <col min="16134" max="16134" width="6.7109375" style="140" customWidth="1"/>
    <col min="16135" max="16136" width="11.5703125" style="140" customWidth="1"/>
    <col min="16137" max="16137" width="11.5703125" style="140"/>
    <col min="16138" max="16138" width="15.5703125" style="140" customWidth="1"/>
    <col min="16139" max="16384" width="11.5703125" style="140"/>
  </cols>
  <sheetData>
    <row r="1" spans="1:15">
      <c r="A1" s="647" t="s">
        <v>510</v>
      </c>
    </row>
    <row r="2" spans="1:15" ht="39" customHeight="1">
      <c r="A2" s="815" t="s">
        <v>511</v>
      </c>
      <c r="B2" s="815"/>
      <c r="C2" s="815"/>
    </row>
    <row r="3" spans="1:15">
      <c r="A3" s="648"/>
      <c r="B3" s="648"/>
      <c r="C3" s="649"/>
    </row>
    <row r="4" spans="1:15">
      <c r="A4" s="683" t="s">
        <v>494</v>
      </c>
      <c r="B4" s="684" t="s">
        <v>550</v>
      </c>
      <c r="C4" s="764" t="s">
        <v>495</v>
      </c>
    </row>
    <row r="5" spans="1:15" ht="15.75" thickBot="1">
      <c r="A5" s="685"/>
      <c r="B5" s="686"/>
      <c r="C5" s="686"/>
    </row>
    <row r="6" spans="1:15" ht="15.75" thickBot="1">
      <c r="A6" s="687" t="s">
        <v>512</v>
      </c>
      <c r="B6" s="688">
        <f>SUM(B8:B16)</f>
        <v>22515.76680777342</v>
      </c>
      <c r="C6" s="689">
        <f>B6/$B$21</f>
        <v>0.97766235063985596</v>
      </c>
    </row>
    <row r="7" spans="1:15">
      <c r="B7" s="690"/>
      <c r="C7" s="691"/>
    </row>
    <row r="8" spans="1:15">
      <c r="A8" s="662" t="s">
        <v>0</v>
      </c>
      <c r="B8" s="754">
        <v>11124.685013795588</v>
      </c>
      <c r="C8" s="692">
        <f>B8/$B$21</f>
        <v>0.48304753702460812</v>
      </c>
      <c r="E8" s="693"/>
      <c r="N8" s="388"/>
    </row>
    <row r="9" spans="1:15">
      <c r="A9" s="662" t="s">
        <v>6</v>
      </c>
      <c r="B9" s="754">
        <v>6647.5879162789652</v>
      </c>
      <c r="C9" s="692">
        <f t="shared" ref="C9:C12" si="0">B9/$B$21</f>
        <v>0.28864646200149069</v>
      </c>
      <c r="E9" s="693"/>
      <c r="N9" s="388"/>
      <c r="O9" s="388"/>
    </row>
    <row r="10" spans="1:15">
      <c r="A10" s="662" t="s">
        <v>9</v>
      </c>
      <c r="B10" s="754">
        <v>1796.2394833907829</v>
      </c>
      <c r="C10" s="692">
        <f t="shared" si="0"/>
        <v>7.7994932645938847E-2</v>
      </c>
      <c r="D10" s="693"/>
      <c r="N10" s="388"/>
      <c r="O10" s="388"/>
    </row>
    <row r="11" spans="1:15">
      <c r="A11" s="662" t="s">
        <v>11</v>
      </c>
      <c r="B11" s="754">
        <v>60.548955531980006</v>
      </c>
      <c r="C11" s="692">
        <f t="shared" si="0"/>
        <v>2.6291102896725022E-3</v>
      </c>
      <c r="N11" s="388"/>
      <c r="O11" s="388"/>
    </row>
    <row r="12" spans="1:15">
      <c r="A12" s="662" t="s">
        <v>14</v>
      </c>
      <c r="B12" s="754">
        <v>1247.6557498479367</v>
      </c>
      <c r="C12" s="692">
        <f t="shared" si="0"/>
        <v>5.4174750680245222E-2</v>
      </c>
      <c r="N12" s="388"/>
      <c r="O12" s="388"/>
    </row>
    <row r="13" spans="1:15">
      <c r="A13" s="662" t="s">
        <v>15</v>
      </c>
      <c r="B13" s="754">
        <v>308.51910507181196</v>
      </c>
      <c r="C13" s="692">
        <f>B13/$B$21</f>
        <v>1.339627986277054E-2</v>
      </c>
      <c r="N13" s="388"/>
      <c r="O13" s="388"/>
    </row>
    <row r="14" spans="1:15">
      <c r="A14" s="662" t="s">
        <v>16</v>
      </c>
      <c r="B14" s="754">
        <v>794.12942485635404</v>
      </c>
      <c r="C14" s="692">
        <f>B14/$B$21</f>
        <v>3.4482078573903875E-2</v>
      </c>
      <c r="N14" s="388"/>
      <c r="O14" s="388"/>
    </row>
    <row r="15" spans="1:15">
      <c r="A15" s="662" t="s">
        <v>18</v>
      </c>
      <c r="B15" s="754">
        <v>534.64801884627923</v>
      </c>
      <c r="C15" s="692">
        <f>B15/$B$21</f>
        <v>2.3215076054604315E-2</v>
      </c>
      <c r="N15" s="388"/>
      <c r="O15" s="388"/>
    </row>
    <row r="16" spans="1:15">
      <c r="A16" s="662" t="s">
        <v>21</v>
      </c>
      <c r="B16" s="754">
        <v>1.7531401537208369</v>
      </c>
      <c r="C16" s="692">
        <f>B16/$B$21</f>
        <v>7.6123506621861612E-5</v>
      </c>
      <c r="N16" s="388"/>
      <c r="O16" s="388"/>
    </row>
    <row r="17" spans="1:15" ht="15.75" thickBot="1">
      <c r="A17" s="662"/>
      <c r="B17" s="694"/>
      <c r="C17" s="695"/>
      <c r="N17" s="388"/>
      <c r="O17" s="388"/>
    </row>
    <row r="18" spans="1:15" ht="15.75" thickBot="1">
      <c r="A18" s="657"/>
      <c r="B18" s="669"/>
      <c r="C18" s="12"/>
      <c r="N18" s="388"/>
      <c r="O18" s="388"/>
    </row>
    <row r="19" spans="1:15" ht="15.75" thickBot="1">
      <c r="A19" s="696" t="s">
        <v>505</v>
      </c>
      <c r="B19" s="697">
        <v>514.44070000000011</v>
      </c>
      <c r="C19" s="698">
        <f>B19/$B$21</f>
        <v>2.2337649360144072E-2</v>
      </c>
      <c r="N19" s="388"/>
      <c r="O19" s="388"/>
    </row>
    <row r="20" spans="1:15">
      <c r="N20" s="388"/>
      <c r="O20" s="388"/>
    </row>
    <row r="21" spans="1:15">
      <c r="A21" s="671" t="s">
        <v>509</v>
      </c>
      <c r="B21" s="672">
        <f>SUM(B8:B19)</f>
        <v>23030.207507773419</v>
      </c>
      <c r="C21" s="699">
        <v>1</v>
      </c>
      <c r="N21" s="388"/>
    </row>
    <row r="22" spans="1:15">
      <c r="A22" s="700"/>
      <c r="B22" s="676"/>
      <c r="C22" s="701"/>
      <c r="N22" s="388"/>
    </row>
    <row r="23" spans="1:15">
      <c r="A23" s="700"/>
      <c r="B23" s="676"/>
      <c r="C23" s="701"/>
      <c r="N23" s="388"/>
    </row>
    <row r="24" spans="1:15" ht="35.25" customHeight="1">
      <c r="A24" s="815" t="s">
        <v>513</v>
      </c>
      <c r="B24" s="815"/>
      <c r="C24" s="815"/>
      <c r="N24" s="388"/>
    </row>
    <row r="25" spans="1:15">
      <c r="N25" s="388"/>
    </row>
    <row r="26" spans="1:15" ht="15.75" thickBot="1">
      <c r="A26" s="683" t="s">
        <v>494</v>
      </c>
      <c r="B26" s="684" t="s">
        <v>550</v>
      </c>
      <c r="C26" s="764" t="s">
        <v>495</v>
      </c>
      <c r="N26" s="388"/>
    </row>
    <row r="27" spans="1:15" ht="15.75" thickBot="1">
      <c r="A27" s="7" t="s">
        <v>514</v>
      </c>
      <c r="B27" s="702">
        <f>SUM(B28:B37)</f>
        <v>23030.207507773419</v>
      </c>
      <c r="C27" s="703">
        <f>B27/$B$39</f>
        <v>0.59741298837000079</v>
      </c>
      <c r="N27" s="388"/>
    </row>
    <row r="28" spans="1:15">
      <c r="A28" s="662" t="s">
        <v>0</v>
      </c>
      <c r="B28" s="704">
        <f>B8</f>
        <v>11124.685013795588</v>
      </c>
      <c r="C28" s="692">
        <f>B28/$B$39</f>
        <v>0.28857887261863974</v>
      </c>
      <c r="E28" s="693"/>
      <c r="N28" s="388"/>
    </row>
    <row r="29" spans="1:15">
      <c r="A29" s="662" t="s">
        <v>6</v>
      </c>
      <c r="B29" s="704">
        <f>B9</f>
        <v>6647.5879162789652</v>
      </c>
      <c r="C29" s="692">
        <f t="shared" ref="C29:C35" si="1">B29/$B$39</f>
        <v>0.17244114544673841</v>
      </c>
      <c r="D29" s="693"/>
    </row>
    <row r="30" spans="1:15">
      <c r="A30" s="662" t="s">
        <v>9</v>
      </c>
      <c r="B30" s="704">
        <f t="shared" ref="B30:B33" si="2">B10</f>
        <v>1796.2394833907829</v>
      </c>
      <c r="C30" s="692">
        <f>B30/$B$39</f>
        <v>4.659518578972726E-2</v>
      </c>
    </row>
    <row r="31" spans="1:15">
      <c r="A31" s="662" t="s">
        <v>11</v>
      </c>
      <c r="B31" s="704">
        <f>B11</f>
        <v>60.548955531980006</v>
      </c>
      <c r="C31" s="692">
        <f>B31/$B$39</f>
        <v>1.570664634907568E-3</v>
      </c>
    </row>
    <row r="32" spans="1:15">
      <c r="A32" s="662" t="s">
        <v>14</v>
      </c>
      <c r="B32" s="704">
        <f t="shared" si="2"/>
        <v>1247.6557498479367</v>
      </c>
      <c r="C32" s="692">
        <f t="shared" si="1"/>
        <v>3.2364699698085031E-2</v>
      </c>
    </row>
    <row r="33" spans="1:32">
      <c r="A33" s="662" t="s">
        <v>15</v>
      </c>
      <c r="B33" s="704">
        <f t="shared" si="2"/>
        <v>308.51910507181196</v>
      </c>
      <c r="C33" s="692">
        <f t="shared" si="1"/>
        <v>8.0031115858586136E-3</v>
      </c>
    </row>
    <row r="34" spans="1:32">
      <c r="A34" s="662" t="s">
        <v>16</v>
      </c>
      <c r="B34" s="704">
        <f>B14</f>
        <v>794.12942485635404</v>
      </c>
      <c r="C34" s="692">
        <f t="shared" si="1"/>
        <v>2.0600041606045092E-2</v>
      </c>
    </row>
    <row r="35" spans="1:32">
      <c r="A35" s="662" t="s">
        <v>18</v>
      </c>
      <c r="B35" s="704">
        <f>B15</f>
        <v>534.64801884627923</v>
      </c>
      <c r="C35" s="692">
        <f t="shared" si="1"/>
        <v>1.3868987961018013E-2</v>
      </c>
    </row>
    <row r="36" spans="1:32">
      <c r="A36" s="662" t="s">
        <v>21</v>
      </c>
      <c r="B36" s="704">
        <f>B16</f>
        <v>1.7531401537208369</v>
      </c>
      <c r="C36" s="692">
        <f>B36/$B$39</f>
        <v>4.5477171576169889E-5</v>
      </c>
    </row>
    <row r="37" spans="1:32" ht="15.75" thickBot="1">
      <c r="A37" s="662" t="s">
        <v>515</v>
      </c>
      <c r="B37" s="705">
        <f>B19</f>
        <v>514.44070000000011</v>
      </c>
      <c r="C37" s="695">
        <f>B37/$B$39</f>
        <v>1.3344801857404906E-2</v>
      </c>
    </row>
    <row r="38" spans="1:32">
      <c r="A38" s="657"/>
      <c r="B38" s="669"/>
      <c r="C38" s="12"/>
    </row>
    <row r="39" spans="1:32">
      <c r="A39" s="671" t="s">
        <v>516</v>
      </c>
      <c r="B39" s="672">
        <f>'[1]6.1 EXPORTACIONES PART'!U21</f>
        <v>38549.894220762952</v>
      </c>
      <c r="C39" s="699">
        <v>1</v>
      </c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7"/>
      <c r="O39" s="707"/>
      <c r="P39" s="707"/>
      <c r="Q39" s="707"/>
      <c r="R39" s="707"/>
      <c r="S39" s="707"/>
      <c r="T39" s="707"/>
      <c r="U39" s="707"/>
      <c r="V39" s="707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</row>
    <row r="40" spans="1:32">
      <c r="A40" s="675"/>
      <c r="B40" s="676"/>
      <c r="D40" s="706"/>
      <c r="E40" s="706"/>
      <c r="F40" s="706"/>
      <c r="G40" s="706"/>
      <c r="H40" s="706"/>
      <c r="I40" s="706"/>
      <c r="J40" s="706"/>
      <c r="K40" s="706"/>
      <c r="L40" s="706"/>
      <c r="M40" s="706"/>
      <c r="N40" s="707"/>
      <c r="O40" s="707"/>
      <c r="P40" s="707"/>
      <c r="Q40" s="707"/>
      <c r="R40" s="707"/>
      <c r="S40" s="707"/>
      <c r="T40" s="707"/>
      <c r="U40" s="707"/>
      <c r="V40" s="707"/>
      <c r="W40" s="707"/>
      <c r="X40" s="707"/>
      <c r="Y40" s="707"/>
      <c r="Z40" s="707"/>
      <c r="AA40" s="707"/>
      <c r="AB40" s="707"/>
      <c r="AC40" s="707"/>
      <c r="AD40" s="707"/>
      <c r="AE40" s="707"/>
      <c r="AF40" s="707"/>
    </row>
    <row r="41" spans="1:32"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</row>
    <row r="42" spans="1:32" ht="35.25" customHeight="1">
      <c r="A42" s="816" t="s">
        <v>549</v>
      </c>
      <c r="B42" s="816"/>
      <c r="C42" s="816"/>
      <c r="D42" s="708"/>
      <c r="E42" s="708"/>
      <c r="F42" s="708"/>
      <c r="G42" s="708"/>
      <c r="H42" s="708"/>
      <c r="I42" s="708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765"/>
      <c r="AC42" s="707"/>
      <c r="AD42" s="707"/>
      <c r="AE42" s="707"/>
      <c r="AF42" s="707"/>
    </row>
    <row r="43" spans="1:32"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707"/>
      <c r="O43" s="707"/>
      <c r="P43" s="707"/>
      <c r="Q43" s="707"/>
      <c r="R43" s="707"/>
      <c r="S43" s="707"/>
      <c r="T43" s="707"/>
      <c r="U43" s="707"/>
      <c r="V43" s="707"/>
      <c r="W43" s="707"/>
      <c r="X43" s="707"/>
      <c r="Y43" s="707"/>
      <c r="Z43" s="707"/>
      <c r="AA43" s="707"/>
      <c r="AB43" s="707"/>
      <c r="AC43" s="707"/>
      <c r="AD43" s="707"/>
      <c r="AE43" s="707"/>
      <c r="AF43" s="707"/>
    </row>
    <row r="44" spans="1:32">
      <c r="D44" s="706"/>
      <c r="E44" s="706"/>
      <c r="F44" s="706"/>
      <c r="G44" s="706"/>
      <c r="H44" s="706"/>
      <c r="I44" s="706"/>
      <c r="J44" s="706"/>
      <c r="K44" s="706"/>
      <c r="L44" s="706"/>
      <c r="M44" s="706"/>
      <c r="N44" s="707"/>
      <c r="O44" s="707"/>
      <c r="P44" s="707"/>
      <c r="Q44" s="707"/>
      <c r="R44" s="707"/>
      <c r="S44" s="707"/>
      <c r="T44" s="707"/>
      <c r="U44" s="707"/>
      <c r="V44" s="707"/>
      <c r="W44" s="707"/>
      <c r="X44" s="707"/>
      <c r="Y44" s="707"/>
      <c r="Z44" s="707"/>
      <c r="AA44" s="707"/>
      <c r="AB44" s="707"/>
      <c r="AC44" s="707"/>
      <c r="AD44" s="707"/>
      <c r="AE44" s="707"/>
      <c r="AF44" s="707"/>
    </row>
    <row r="45" spans="1:32">
      <c r="D45" s="706"/>
      <c r="E45" s="706"/>
      <c r="F45" s="706"/>
      <c r="G45" s="706"/>
      <c r="H45" s="706"/>
      <c r="I45" s="706"/>
      <c r="J45" s="706"/>
      <c r="K45" s="706"/>
      <c r="L45" s="706"/>
      <c r="M45" s="706"/>
      <c r="N45" s="707"/>
      <c r="O45" s="707"/>
      <c r="P45" s="707"/>
      <c r="Q45" s="707"/>
      <c r="R45" s="707"/>
      <c r="S45" s="707"/>
      <c r="T45" s="707"/>
      <c r="U45" s="707"/>
      <c r="V45" s="707"/>
      <c r="W45" s="707"/>
      <c r="X45" s="707"/>
      <c r="Y45" s="707"/>
      <c r="Z45" s="707"/>
      <c r="AA45" s="707"/>
      <c r="AB45" s="707"/>
      <c r="AC45" s="707"/>
      <c r="AD45" s="707"/>
      <c r="AE45" s="707"/>
      <c r="AF45" s="707"/>
    </row>
    <row r="46" spans="1:32"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7"/>
      <c r="O46" s="707"/>
      <c r="P46" s="707"/>
      <c r="Q46" s="707"/>
      <c r="R46" s="707"/>
      <c r="S46" s="707"/>
      <c r="T46" s="707"/>
      <c r="U46" s="707"/>
      <c r="V46" s="707"/>
      <c r="W46" s="707"/>
      <c r="X46" s="707"/>
      <c r="Y46" s="707"/>
      <c r="Z46" s="707"/>
      <c r="AA46" s="707"/>
      <c r="AB46" s="707"/>
      <c r="AC46" s="707"/>
      <c r="AD46" s="707"/>
      <c r="AE46" s="707"/>
      <c r="AF46" s="707"/>
    </row>
    <row r="47" spans="1:32">
      <c r="D47" s="706"/>
      <c r="E47" s="706"/>
      <c r="F47" s="706"/>
      <c r="G47" s="706"/>
      <c r="H47" s="706"/>
      <c r="I47" s="706"/>
      <c r="J47" s="706"/>
      <c r="K47" s="706"/>
      <c r="L47" s="706"/>
      <c r="M47" s="706"/>
      <c r="N47" s="707"/>
      <c r="O47" s="707"/>
      <c r="P47" s="707"/>
      <c r="Q47" s="707"/>
      <c r="R47" s="707"/>
      <c r="S47" s="707"/>
      <c r="T47" s="707"/>
      <c r="U47" s="707"/>
      <c r="V47" s="707"/>
      <c r="W47" s="707"/>
      <c r="X47" s="707"/>
      <c r="Y47" s="707"/>
      <c r="Z47" s="707"/>
      <c r="AA47" s="707"/>
      <c r="AB47" s="707"/>
      <c r="AC47" s="707"/>
      <c r="AD47" s="707"/>
      <c r="AE47" s="707"/>
      <c r="AF47" s="707"/>
    </row>
    <row r="48" spans="1:32"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7"/>
      <c r="O48" s="707"/>
      <c r="P48" s="707"/>
      <c r="Q48" s="707"/>
      <c r="R48" s="707"/>
      <c r="S48" s="707"/>
      <c r="T48" s="707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</row>
    <row r="49" spans="4:32" s="140" customFormat="1">
      <c r="D49" s="706"/>
      <c r="E49" s="706"/>
      <c r="F49" s="706"/>
      <c r="G49" s="706"/>
      <c r="H49" s="706"/>
      <c r="I49" s="706"/>
      <c r="J49" s="706"/>
      <c r="K49" s="706"/>
      <c r="L49" s="706"/>
      <c r="M49" s="706"/>
      <c r="N49" s="707"/>
      <c r="O49" s="707"/>
      <c r="P49" s="707"/>
      <c r="Q49" s="707"/>
      <c r="R49" s="707"/>
      <c r="S49" s="707"/>
      <c r="T49" s="707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</row>
    <row r="50" spans="4:32" s="140" customFormat="1">
      <c r="D50" s="706"/>
      <c r="E50" s="706"/>
      <c r="F50" s="706"/>
      <c r="G50" s="706"/>
      <c r="H50" s="706"/>
      <c r="I50" s="706"/>
      <c r="J50" s="706"/>
      <c r="K50" s="706"/>
      <c r="L50" s="706"/>
      <c r="M50" s="706"/>
      <c r="N50" s="707"/>
      <c r="O50" s="707"/>
      <c r="P50" s="707"/>
      <c r="Q50" s="707"/>
      <c r="R50" s="707"/>
      <c r="S50" s="707"/>
      <c r="T50" s="707"/>
      <c r="U50" s="707"/>
      <c r="V50" s="707"/>
      <c r="W50" s="707"/>
      <c r="X50" s="707"/>
      <c r="Y50" s="707"/>
      <c r="Z50" s="707"/>
      <c r="AA50" s="707"/>
      <c r="AB50" s="707"/>
      <c r="AC50" s="707"/>
      <c r="AD50" s="707"/>
      <c r="AE50" s="707"/>
      <c r="AF50" s="707"/>
    </row>
    <row r="51" spans="4:32" s="140" customFormat="1">
      <c r="D51" s="706"/>
      <c r="E51" s="706"/>
      <c r="F51" s="706"/>
      <c r="G51" s="706"/>
      <c r="H51" s="706"/>
      <c r="I51" s="706"/>
      <c r="J51" s="706"/>
      <c r="K51" s="706"/>
      <c r="L51" s="706"/>
      <c r="M51" s="706"/>
      <c r="N51" s="707"/>
      <c r="O51" s="707"/>
      <c r="P51" s="707"/>
      <c r="Q51" s="707"/>
      <c r="R51" s="707"/>
      <c r="S51" s="707"/>
      <c r="T51" s="707"/>
      <c r="U51" s="707"/>
      <c r="V51" s="707"/>
      <c r="W51" s="707"/>
      <c r="X51" s="707"/>
      <c r="Y51" s="707"/>
      <c r="Z51" s="707"/>
      <c r="AA51" s="707"/>
      <c r="AB51" s="707"/>
      <c r="AC51" s="707"/>
      <c r="AD51" s="707"/>
      <c r="AE51" s="707"/>
      <c r="AF51" s="707"/>
    </row>
    <row r="52" spans="4:32" s="140" customFormat="1"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7"/>
      <c r="O52" s="707"/>
      <c r="P52" s="707"/>
      <c r="Q52" s="707"/>
      <c r="R52" s="707"/>
      <c r="S52" s="707"/>
      <c r="T52" s="707"/>
      <c r="U52" s="707"/>
      <c r="V52" s="707"/>
      <c r="W52" s="707"/>
      <c r="X52" s="707"/>
      <c r="Y52" s="707"/>
      <c r="Z52" s="707"/>
      <c r="AA52" s="707"/>
      <c r="AB52" s="707"/>
      <c r="AC52" s="707"/>
      <c r="AD52" s="707"/>
      <c r="AE52" s="707"/>
      <c r="AF52" s="707"/>
    </row>
    <row r="53" spans="4:32" s="140" customFormat="1">
      <c r="D53" s="706"/>
      <c r="E53" s="706"/>
      <c r="F53" s="706"/>
      <c r="G53" s="706"/>
      <c r="H53" s="706"/>
      <c r="I53" s="706"/>
      <c r="J53" s="706"/>
      <c r="K53" s="706"/>
      <c r="L53" s="706"/>
      <c r="M53" s="706"/>
      <c r="N53" s="707"/>
      <c r="O53" s="707"/>
      <c r="P53" s="707"/>
      <c r="Q53" s="707"/>
      <c r="R53" s="707"/>
      <c r="S53" s="707"/>
      <c r="T53" s="707"/>
      <c r="U53" s="707"/>
      <c r="V53" s="707"/>
      <c r="W53" s="707"/>
      <c r="X53" s="707"/>
      <c r="Y53" s="707"/>
      <c r="Z53" s="707"/>
      <c r="AA53" s="707"/>
      <c r="AB53" s="707"/>
      <c r="AC53" s="707"/>
      <c r="AD53" s="707"/>
      <c r="AE53" s="707"/>
      <c r="AF53" s="707"/>
    </row>
    <row r="54" spans="4:32" s="140" customFormat="1">
      <c r="D54" s="706"/>
      <c r="E54" s="706"/>
      <c r="F54" s="706"/>
      <c r="G54" s="706"/>
      <c r="H54" s="706"/>
      <c r="I54" s="706"/>
      <c r="J54" s="706"/>
      <c r="K54" s="706"/>
      <c r="L54" s="706"/>
      <c r="M54" s="706"/>
      <c r="N54" s="707"/>
      <c r="O54" s="707"/>
      <c r="P54" s="707"/>
      <c r="Q54" s="707"/>
      <c r="R54" s="707"/>
      <c r="S54" s="707"/>
      <c r="T54" s="707"/>
      <c r="U54" s="707"/>
      <c r="V54" s="707"/>
      <c r="W54" s="707"/>
      <c r="X54" s="707"/>
      <c r="Y54" s="707"/>
      <c r="Z54" s="707"/>
      <c r="AA54" s="707"/>
      <c r="AB54" s="707"/>
      <c r="AC54" s="707"/>
      <c r="AD54" s="707"/>
      <c r="AE54" s="707"/>
      <c r="AF54" s="707"/>
    </row>
    <row r="55" spans="4:32" s="140" customFormat="1"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7"/>
      <c r="O55" s="707"/>
      <c r="P55" s="707"/>
      <c r="Q55" s="707"/>
      <c r="R55" s="707"/>
      <c r="S55" s="707"/>
      <c r="T55" s="707"/>
      <c r="U55" s="707"/>
      <c r="V55" s="707"/>
      <c r="W55" s="707"/>
      <c r="X55" s="707"/>
      <c r="Y55" s="707"/>
      <c r="Z55" s="707"/>
      <c r="AA55" s="707"/>
      <c r="AB55" s="707"/>
      <c r="AC55" s="707"/>
      <c r="AD55" s="707"/>
      <c r="AE55" s="707"/>
      <c r="AF55" s="707"/>
    </row>
    <row r="56" spans="4:32" s="140" customFormat="1">
      <c r="D56" s="706"/>
      <c r="E56" s="706"/>
      <c r="F56" s="706"/>
      <c r="G56" s="706"/>
      <c r="H56" s="706"/>
      <c r="I56" s="706"/>
      <c r="J56" s="706"/>
      <c r="K56" s="706"/>
      <c r="L56" s="706"/>
      <c r="M56" s="706"/>
      <c r="N56" s="707"/>
      <c r="O56" s="707"/>
      <c r="P56" s="707"/>
      <c r="Q56" s="707"/>
      <c r="R56" s="707"/>
      <c r="S56" s="707"/>
      <c r="T56" s="707"/>
      <c r="U56" s="707"/>
      <c r="V56" s="707"/>
      <c r="W56" s="707"/>
      <c r="X56" s="707"/>
      <c r="Y56" s="707"/>
      <c r="Z56" s="707"/>
      <c r="AA56" s="707"/>
      <c r="AB56" s="707"/>
      <c r="AC56" s="707"/>
      <c r="AD56" s="707"/>
      <c r="AE56" s="707"/>
      <c r="AF56" s="707"/>
    </row>
    <row r="57" spans="4:32" s="140" customFormat="1">
      <c r="D57" s="706"/>
      <c r="E57" s="706"/>
      <c r="F57" s="706"/>
      <c r="G57" s="706"/>
      <c r="H57" s="706"/>
      <c r="I57" s="706"/>
      <c r="J57" s="706"/>
      <c r="K57" s="706"/>
      <c r="L57" s="706"/>
      <c r="M57" s="706"/>
      <c r="N57" s="707"/>
      <c r="O57" s="707"/>
      <c r="P57" s="707"/>
      <c r="Q57" s="707"/>
      <c r="R57" s="707"/>
      <c r="S57" s="707"/>
      <c r="T57" s="707"/>
      <c r="U57" s="707"/>
      <c r="V57" s="707"/>
      <c r="W57" s="707"/>
      <c r="X57" s="707"/>
      <c r="Y57" s="707"/>
      <c r="Z57" s="707"/>
      <c r="AA57" s="707"/>
      <c r="AB57" s="707"/>
      <c r="AC57" s="707"/>
      <c r="AD57" s="707"/>
      <c r="AE57" s="707"/>
      <c r="AF57" s="707"/>
    </row>
    <row r="58" spans="4:32" s="140" customFormat="1">
      <c r="D58" s="706"/>
      <c r="E58" s="706"/>
      <c r="F58" s="706"/>
      <c r="G58" s="706"/>
      <c r="H58" s="706"/>
      <c r="I58" s="706"/>
      <c r="J58" s="706"/>
      <c r="K58" s="706"/>
      <c r="L58" s="706"/>
      <c r="M58" s="706"/>
      <c r="N58" s="707"/>
      <c r="O58" s="707"/>
      <c r="P58" s="707"/>
      <c r="Q58" s="707"/>
      <c r="R58" s="707"/>
      <c r="S58" s="707"/>
      <c r="T58" s="707"/>
      <c r="U58" s="707"/>
      <c r="V58" s="707"/>
      <c r="W58" s="707"/>
      <c r="X58" s="707"/>
      <c r="Y58" s="707"/>
      <c r="Z58" s="707"/>
      <c r="AA58" s="707"/>
      <c r="AB58" s="707"/>
      <c r="AC58" s="707"/>
      <c r="AD58" s="707"/>
      <c r="AE58" s="707"/>
      <c r="AF58" s="707"/>
    </row>
    <row r="59" spans="4:32" s="140" customFormat="1">
      <c r="D59" s="706"/>
      <c r="E59" s="706"/>
      <c r="F59" s="706"/>
      <c r="G59" s="706"/>
      <c r="H59" s="706"/>
      <c r="I59" s="706"/>
      <c r="J59" s="706"/>
      <c r="K59" s="706"/>
      <c r="L59" s="706"/>
      <c r="M59" s="706"/>
      <c r="N59" s="707"/>
      <c r="O59" s="707"/>
      <c r="P59" s="707"/>
      <c r="Q59" s="707"/>
      <c r="R59" s="707"/>
      <c r="S59" s="707"/>
      <c r="T59" s="707"/>
      <c r="U59" s="707"/>
      <c r="V59" s="707"/>
      <c r="W59" s="707"/>
      <c r="X59" s="707"/>
      <c r="Y59" s="707"/>
      <c r="Z59" s="707"/>
      <c r="AA59" s="707"/>
      <c r="AB59" s="707"/>
      <c r="AC59" s="707"/>
      <c r="AD59" s="707"/>
      <c r="AE59" s="707"/>
      <c r="AF59" s="707"/>
    </row>
    <row r="60" spans="4:32" s="140" customFormat="1">
      <c r="D60" s="706"/>
      <c r="E60" s="706"/>
      <c r="F60" s="706"/>
      <c r="G60" s="706"/>
      <c r="H60" s="706"/>
      <c r="I60" s="706"/>
      <c r="J60" s="706"/>
      <c r="K60" s="706"/>
      <c r="L60" s="706"/>
      <c r="M60" s="706"/>
      <c r="N60" s="707"/>
      <c r="O60" s="707"/>
      <c r="P60" s="707"/>
      <c r="Q60" s="707"/>
      <c r="R60" s="707"/>
      <c r="S60" s="707"/>
      <c r="T60" s="707"/>
      <c r="U60" s="707"/>
      <c r="V60" s="707"/>
      <c r="W60" s="707"/>
      <c r="X60" s="707"/>
      <c r="Y60" s="707"/>
      <c r="Z60" s="707"/>
      <c r="AA60" s="707"/>
      <c r="AB60" s="707"/>
      <c r="AC60" s="707"/>
      <c r="AD60" s="707"/>
      <c r="AE60" s="707"/>
      <c r="AF60" s="707"/>
    </row>
    <row r="61" spans="4:32" s="140" customFormat="1">
      <c r="D61" s="706"/>
      <c r="E61" s="706"/>
      <c r="F61" s="706"/>
      <c r="G61" s="706"/>
      <c r="H61" s="706"/>
      <c r="I61" s="706"/>
      <c r="J61" s="706"/>
      <c r="K61" s="706"/>
      <c r="L61" s="706"/>
      <c r="M61" s="706"/>
      <c r="N61" s="707"/>
      <c r="O61" s="707"/>
      <c r="P61" s="707"/>
      <c r="Q61" s="707"/>
      <c r="R61" s="707"/>
      <c r="S61" s="707"/>
      <c r="T61" s="707"/>
      <c r="U61" s="707"/>
      <c r="V61" s="707"/>
      <c r="W61" s="707"/>
      <c r="X61" s="707"/>
      <c r="Y61" s="707"/>
      <c r="Z61" s="707"/>
      <c r="AA61" s="707"/>
      <c r="AB61" s="707"/>
      <c r="AC61" s="707"/>
      <c r="AD61" s="707"/>
      <c r="AE61" s="707"/>
      <c r="AF61" s="707"/>
    </row>
    <row r="62" spans="4:32" s="140" customFormat="1">
      <c r="D62" s="706"/>
      <c r="E62" s="706"/>
      <c r="F62" s="706"/>
      <c r="G62" s="706"/>
      <c r="H62" s="706"/>
      <c r="I62" s="706"/>
      <c r="J62" s="706"/>
      <c r="K62" s="706"/>
      <c r="L62" s="706"/>
      <c r="M62" s="706"/>
      <c r="N62" s="707"/>
      <c r="O62" s="707"/>
      <c r="P62" s="707"/>
      <c r="Q62" s="707"/>
      <c r="R62" s="707"/>
      <c r="S62" s="707"/>
      <c r="T62" s="707"/>
      <c r="U62" s="707"/>
      <c r="V62" s="707"/>
      <c r="W62" s="707"/>
      <c r="X62" s="707"/>
      <c r="Y62" s="707"/>
      <c r="Z62" s="707"/>
      <c r="AA62" s="707"/>
      <c r="AB62" s="707"/>
      <c r="AC62" s="707"/>
      <c r="AD62" s="707"/>
      <c r="AE62" s="707"/>
      <c r="AF62" s="707"/>
    </row>
    <row r="63" spans="4:32" s="140" customFormat="1">
      <c r="D63" s="706"/>
      <c r="E63" s="706"/>
      <c r="F63" s="706"/>
      <c r="G63" s="706"/>
      <c r="H63" s="706"/>
      <c r="I63" s="706"/>
      <c r="J63" s="706"/>
      <c r="K63" s="706"/>
      <c r="L63" s="706"/>
      <c r="M63" s="706"/>
      <c r="N63" s="707"/>
      <c r="O63" s="707"/>
      <c r="P63" s="707"/>
      <c r="Q63" s="707"/>
      <c r="R63" s="707"/>
      <c r="S63" s="707"/>
      <c r="T63" s="707"/>
      <c r="U63" s="707"/>
      <c r="V63" s="707"/>
      <c r="W63" s="707"/>
      <c r="X63" s="707"/>
      <c r="Y63" s="707"/>
      <c r="Z63" s="707"/>
      <c r="AA63" s="707"/>
      <c r="AB63" s="707"/>
      <c r="AC63" s="707"/>
      <c r="AD63" s="707"/>
      <c r="AE63" s="707"/>
      <c r="AF63" s="707"/>
    </row>
    <row r="64" spans="4:32" s="140" customFormat="1"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7"/>
      <c r="O64" s="707"/>
      <c r="P64" s="707"/>
      <c r="Q64" s="707"/>
      <c r="R64" s="707"/>
      <c r="S64" s="707"/>
      <c r="T64" s="707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</row>
  </sheetData>
  <mergeCells count="5">
    <mergeCell ref="A2:C2"/>
    <mergeCell ref="A24:C24"/>
    <mergeCell ref="A42:C42"/>
    <mergeCell ref="J42:R42"/>
    <mergeCell ref="S42:AA42"/>
  </mergeCells>
  <printOptions horizontalCentered="1" verticalCentered="1"/>
  <pageMargins left="0" right="0" top="0" bottom="0" header="0.31496062992125984" footer="0.31496062992125984"/>
  <pageSetup paperSize="9" scale="10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</sheetPr>
  <dimension ref="A1:R51"/>
  <sheetViews>
    <sheetView showGridLines="0" view="pageBreakPreview" topLeftCell="A34" zoomScale="110" zoomScaleNormal="110" zoomScaleSheetLayoutView="110" workbookViewId="0">
      <selection activeCell="J38" sqref="J38"/>
    </sheetView>
  </sheetViews>
  <sheetFormatPr baseColWidth="10" defaultColWidth="11.42578125" defaultRowHeight="12.75"/>
  <cols>
    <col min="1" max="1" width="13.28515625" style="161" customWidth="1"/>
    <col min="2" max="2" width="15.42578125" style="154" bestFit="1" customWidth="1"/>
    <col min="3" max="3" width="13.28515625" style="154" bestFit="1" customWidth="1"/>
    <col min="4" max="4" width="13.140625" style="154" bestFit="1" customWidth="1"/>
    <col min="5" max="5" width="17.5703125" style="154" customWidth="1"/>
    <col min="6" max="7" width="13.140625" style="154" bestFit="1" customWidth="1"/>
    <col min="8" max="8" width="14.140625" style="154" bestFit="1" customWidth="1"/>
    <col min="9" max="9" width="18.28515625" style="154" bestFit="1" customWidth="1"/>
    <col min="10" max="10" width="16.85546875" style="154" customWidth="1"/>
    <col min="11" max="11" width="16" style="154" bestFit="1" customWidth="1"/>
    <col min="12" max="13" width="14.5703125" style="154" bestFit="1" customWidth="1"/>
    <col min="14" max="14" width="14.85546875" style="154" bestFit="1" customWidth="1"/>
    <col min="15" max="15" width="15.5703125" style="154" bestFit="1" customWidth="1"/>
    <col min="16" max="16" width="14.28515625" style="154" bestFit="1" customWidth="1"/>
    <col min="17" max="17" width="15.5703125" style="154" bestFit="1" customWidth="1"/>
    <col min="18" max="18" width="13.7109375" style="154" bestFit="1" customWidth="1"/>
    <col min="19" max="16384" width="11.42578125" style="154"/>
  </cols>
  <sheetData>
    <row r="1" spans="1:17" ht="15">
      <c r="A1" s="168" t="s">
        <v>260</v>
      </c>
      <c r="I1" s="711"/>
    </row>
    <row r="2" spans="1:17" ht="15.75">
      <c r="A2" s="136" t="s">
        <v>261</v>
      </c>
      <c r="I2" s="711"/>
    </row>
    <row r="3" spans="1:17" ht="15">
      <c r="H3" s="388"/>
      <c r="I3" s="388"/>
    </row>
    <row r="4" spans="1:17" s="712" customFormat="1" ht="25.5">
      <c r="A4" s="253" t="s">
        <v>248</v>
      </c>
      <c r="B4" s="254" t="s">
        <v>358</v>
      </c>
      <c r="C4" s="254" t="s">
        <v>277</v>
      </c>
      <c r="D4" s="254" t="s">
        <v>278</v>
      </c>
      <c r="E4" s="254" t="s">
        <v>280</v>
      </c>
      <c r="F4" s="254" t="s">
        <v>372</v>
      </c>
      <c r="G4" s="254" t="s">
        <v>26</v>
      </c>
      <c r="H4" s="254" t="s">
        <v>55</v>
      </c>
      <c r="I4" s="711"/>
    </row>
    <row r="5" spans="1:17" ht="15">
      <c r="A5" s="161">
        <v>2009</v>
      </c>
      <c r="B5" s="162">
        <v>319825374.36999965</v>
      </c>
      <c r="C5" s="162">
        <v>499659326.56000036</v>
      </c>
      <c r="D5" s="162">
        <v>393600073.86000019</v>
      </c>
      <c r="E5" s="162">
        <v>376380329.34000021</v>
      </c>
      <c r="F5" s="162">
        <v>196060821.38999999</v>
      </c>
      <c r="G5" s="162">
        <v>504747514.43999982</v>
      </c>
      <c r="H5" s="162">
        <v>2290273439.96</v>
      </c>
      <c r="I5" s="713">
        <f t="shared" ref="I5:I15" si="0">H5/1000000</f>
        <v>2290.2734399599999</v>
      </c>
    </row>
    <row r="6" spans="1:17" ht="15">
      <c r="A6" s="161">
        <v>2010</v>
      </c>
      <c r="B6" s="162">
        <v>416011992.68000019</v>
      </c>
      <c r="C6" s="162">
        <v>518078947.39999974</v>
      </c>
      <c r="D6" s="162">
        <v>615815226.54999983</v>
      </c>
      <c r="E6" s="162">
        <v>827591968.73000026</v>
      </c>
      <c r="F6" s="162">
        <v>510276007.16999966</v>
      </c>
      <c r="G6" s="162">
        <v>443780328.35999978</v>
      </c>
      <c r="H6" s="162">
        <v>3331554470.8899989</v>
      </c>
      <c r="I6" s="713">
        <f t="shared" si="0"/>
        <v>3331.5544708899988</v>
      </c>
    </row>
    <row r="7" spans="1:17" ht="15">
      <c r="A7" s="161">
        <v>2011</v>
      </c>
      <c r="B7" s="162">
        <v>1124827734.03</v>
      </c>
      <c r="C7" s="162">
        <v>776151268.40999997</v>
      </c>
      <c r="D7" s="162">
        <v>869366743.73000062</v>
      </c>
      <c r="E7" s="162">
        <v>1406825781.3400011</v>
      </c>
      <c r="F7" s="162">
        <v>788187748.41999972</v>
      </c>
      <c r="G7" s="162">
        <v>1412256087.9500005</v>
      </c>
      <c r="H7" s="162">
        <v>6377615363.880002</v>
      </c>
      <c r="I7" s="713">
        <f t="shared" si="0"/>
        <v>6377.6153638800024</v>
      </c>
      <c r="J7" s="714"/>
      <c r="K7" s="583"/>
    </row>
    <row r="8" spans="1:17" ht="15">
      <c r="A8" s="161">
        <v>2012</v>
      </c>
      <c r="B8" s="162">
        <v>1140068754.6699998</v>
      </c>
      <c r="C8" s="162">
        <v>525257849.7100004</v>
      </c>
      <c r="D8" s="162">
        <v>905401645.29999912</v>
      </c>
      <c r="E8" s="162">
        <v>1797233970.02</v>
      </c>
      <c r="F8" s="162">
        <v>638740607.01000011</v>
      </c>
      <c r="G8" s="162">
        <v>2491504592.8899961</v>
      </c>
      <c r="H8" s="162">
        <v>7498207419.5999947</v>
      </c>
      <c r="I8" s="713">
        <f t="shared" si="0"/>
        <v>7498.2074195999949</v>
      </c>
      <c r="J8" s="714"/>
      <c r="K8" s="583"/>
    </row>
    <row r="9" spans="1:17" ht="15">
      <c r="A9" s="161">
        <v>2013</v>
      </c>
      <c r="B9" s="162">
        <v>1414373689.8400006</v>
      </c>
      <c r="C9" s="162">
        <v>789358143.49999976</v>
      </c>
      <c r="D9" s="162">
        <v>776418374.67000031</v>
      </c>
      <c r="E9" s="162">
        <v>1807744001.0099993</v>
      </c>
      <c r="F9" s="162">
        <v>404548164.93999976</v>
      </c>
      <c r="G9" s="162">
        <v>3671179591.819994</v>
      </c>
      <c r="H9" s="162">
        <v>8863621965.7799931</v>
      </c>
      <c r="I9" s="713">
        <f t="shared" si="0"/>
        <v>8863.6219657799938</v>
      </c>
      <c r="J9" s="714"/>
      <c r="K9" s="583"/>
    </row>
    <row r="10" spans="1:17" ht="15">
      <c r="A10" s="161">
        <v>2014</v>
      </c>
      <c r="B10" s="162">
        <v>889682461.02999961</v>
      </c>
      <c r="C10" s="162">
        <v>557607616.26999998</v>
      </c>
      <c r="D10" s="162">
        <v>625458907.48999894</v>
      </c>
      <c r="E10" s="162">
        <v>1463521224.1099994</v>
      </c>
      <c r="F10" s="162">
        <v>420086094.84000003</v>
      </c>
      <c r="G10" s="162">
        <v>4122853397.7500024</v>
      </c>
      <c r="H10" s="162">
        <v>8079209701.4899998</v>
      </c>
      <c r="I10" s="713">
        <f t="shared" si="0"/>
        <v>8079.20970149</v>
      </c>
      <c r="J10" s="714"/>
      <c r="K10" s="583"/>
    </row>
    <row r="11" spans="1:17" ht="15">
      <c r="A11" s="161">
        <v>2015</v>
      </c>
      <c r="B11" s="162">
        <v>446220609.94000006</v>
      </c>
      <c r="C11" s="162">
        <v>654233734.78000033</v>
      </c>
      <c r="D11" s="162">
        <v>527197097.47999984</v>
      </c>
      <c r="E11" s="162">
        <v>1227816024.8500006</v>
      </c>
      <c r="F11" s="162">
        <v>374972373.1700002</v>
      </c>
      <c r="G11" s="162">
        <v>3594184486.0099945</v>
      </c>
      <c r="H11" s="162">
        <v>6824624326.2299957</v>
      </c>
      <c r="I11" s="713">
        <f t="shared" si="0"/>
        <v>6824.6243262299959</v>
      </c>
      <c r="J11" s="714"/>
      <c r="K11" s="583"/>
    </row>
    <row r="12" spans="1:17" ht="15">
      <c r="A12" s="161">
        <v>2016</v>
      </c>
      <c r="B12" s="162">
        <v>238198426.26999998</v>
      </c>
      <c r="C12" s="162">
        <v>386908381.52000028</v>
      </c>
      <c r="D12" s="162">
        <v>377053519.29000056</v>
      </c>
      <c r="E12" s="162">
        <v>1079320196.4899998</v>
      </c>
      <c r="F12" s="162">
        <v>349690539.14999986</v>
      </c>
      <c r="G12" s="162">
        <v>902392510.49999976</v>
      </c>
      <c r="H12" s="162">
        <v>3333563573.2200003</v>
      </c>
      <c r="I12" s="713">
        <f t="shared" si="0"/>
        <v>3333.5635732200003</v>
      </c>
      <c r="J12" s="714"/>
      <c r="K12" s="583"/>
    </row>
    <row r="13" spans="1:17" ht="15">
      <c r="A13" s="161">
        <v>2017</v>
      </c>
      <c r="B13" s="162">
        <v>286720393.09000039</v>
      </c>
      <c r="C13" s="162">
        <v>491197398.48000026</v>
      </c>
      <c r="D13" s="162">
        <v>484395158.11999875</v>
      </c>
      <c r="E13" s="162">
        <v>1556537970.6599956</v>
      </c>
      <c r="F13" s="162">
        <v>388481558.76999992</v>
      </c>
      <c r="G13" s="162">
        <v>720684302.73999965</v>
      </c>
      <c r="H13" s="162">
        <v>3928016781.8599944</v>
      </c>
      <c r="I13" s="713">
        <f t="shared" si="0"/>
        <v>3928.0167818599944</v>
      </c>
      <c r="J13" s="714"/>
      <c r="K13" s="583"/>
    </row>
    <row r="14" spans="1:17" ht="15">
      <c r="A14" s="161">
        <v>2018</v>
      </c>
      <c r="B14" s="162">
        <v>1411676115.3699999</v>
      </c>
      <c r="C14" s="162">
        <v>656606475.04999995</v>
      </c>
      <c r="D14" s="162">
        <v>412524041.70999998</v>
      </c>
      <c r="E14" s="162">
        <v>1084149409.8</v>
      </c>
      <c r="F14" s="162">
        <v>761288309.73000002</v>
      </c>
      <c r="G14" s="162">
        <v>621190527.51999998</v>
      </c>
      <c r="H14" s="162">
        <v>4947434879.1800003</v>
      </c>
      <c r="I14" s="713">
        <f t="shared" si="0"/>
        <v>4947.4348791800003</v>
      </c>
      <c r="J14" s="162"/>
      <c r="K14" s="388"/>
      <c r="L14" s="388"/>
      <c r="M14" s="388"/>
      <c r="N14" s="388"/>
    </row>
    <row r="15" spans="1:17" ht="15">
      <c r="A15" s="166" t="s">
        <v>556</v>
      </c>
      <c r="B15" s="399">
        <f>SUM(B16:B26)</f>
        <v>1282384834</v>
      </c>
      <c r="C15" s="399">
        <f t="shared" ref="C15:H15" si="1">SUM(C16:C26)</f>
        <v>901641359</v>
      </c>
      <c r="D15" s="399">
        <f t="shared" si="1"/>
        <v>320552330.80018085</v>
      </c>
      <c r="E15" s="399">
        <f t="shared" si="1"/>
        <v>1085419228</v>
      </c>
      <c r="F15" s="399">
        <f t="shared" si="1"/>
        <v>1054315366</v>
      </c>
      <c r="G15" s="399">
        <f t="shared" si="1"/>
        <v>674951947</v>
      </c>
      <c r="H15" s="399">
        <f t="shared" si="1"/>
        <v>5319265064.8001804</v>
      </c>
      <c r="I15" s="713">
        <f t="shared" si="0"/>
        <v>5319.2650648001809</v>
      </c>
      <c r="J15" s="715"/>
      <c r="K15" s="755"/>
      <c r="L15" s="756"/>
      <c r="M15" s="716"/>
      <c r="N15" s="716"/>
      <c r="O15" s="717"/>
      <c r="P15" s="717"/>
      <c r="Q15" s="717"/>
    </row>
    <row r="16" spans="1:17" ht="15">
      <c r="A16" s="561" t="s">
        <v>209</v>
      </c>
      <c r="B16" s="562">
        <v>69974822</v>
      </c>
      <c r="C16" s="562">
        <v>68103999</v>
      </c>
      <c r="D16" s="562">
        <v>20899582.690180838</v>
      </c>
      <c r="E16" s="562">
        <v>57847065</v>
      </c>
      <c r="F16" s="562">
        <v>60601280</v>
      </c>
      <c r="G16" s="562">
        <v>61917800</v>
      </c>
      <c r="H16" s="562">
        <f>+SUM(B16:G16)</f>
        <v>339344548.69018084</v>
      </c>
      <c r="I16" s="713"/>
      <c r="J16" s="291"/>
      <c r="K16" s="291"/>
      <c r="M16" s="715"/>
      <c r="N16" s="715"/>
      <c r="P16" s="291"/>
      <c r="Q16" s="291"/>
    </row>
    <row r="17" spans="1:17" ht="15">
      <c r="A17" s="561" t="s">
        <v>453</v>
      </c>
      <c r="B17" s="562">
        <v>82809722</v>
      </c>
      <c r="C17" s="562">
        <v>101003849</v>
      </c>
      <c r="D17" s="562">
        <v>25032041.719999999</v>
      </c>
      <c r="E17" s="562">
        <v>61899789</v>
      </c>
      <c r="F17" s="562">
        <v>92353689</v>
      </c>
      <c r="G17" s="562">
        <v>37179722</v>
      </c>
      <c r="H17" s="562">
        <f t="shared" ref="H17:H21" si="2">+SUM(B17:G17)</f>
        <v>400278812.72000003</v>
      </c>
      <c r="I17" s="718"/>
      <c r="J17" s="291"/>
      <c r="K17" s="291"/>
      <c r="L17" s="291"/>
      <c r="M17" s="291"/>
      <c r="N17" s="291"/>
      <c r="O17" s="291"/>
      <c r="P17" s="291"/>
      <c r="Q17" s="291"/>
    </row>
    <row r="18" spans="1:17" ht="15">
      <c r="A18" s="561" t="s">
        <v>474</v>
      </c>
      <c r="B18" s="562">
        <v>117401840</v>
      </c>
      <c r="C18" s="562">
        <v>61249835</v>
      </c>
      <c r="D18" s="562">
        <v>25895092.949999999</v>
      </c>
      <c r="E18" s="562">
        <v>78077855</v>
      </c>
      <c r="F18" s="562">
        <v>102609063</v>
      </c>
      <c r="G18" s="562">
        <v>79895841</v>
      </c>
      <c r="H18" s="562">
        <f t="shared" si="2"/>
        <v>465129526.94999999</v>
      </c>
      <c r="I18" s="719"/>
      <c r="J18" s="291"/>
      <c r="K18" s="717"/>
      <c r="L18" s="291"/>
      <c r="M18" s="716"/>
      <c r="N18" s="716"/>
      <c r="O18" s="291"/>
      <c r="P18" s="717"/>
      <c r="Q18" s="291"/>
    </row>
    <row r="19" spans="1:17" ht="15">
      <c r="A19" s="561" t="s">
        <v>478</v>
      </c>
      <c r="B19" s="562">
        <v>83684732</v>
      </c>
      <c r="C19" s="562">
        <v>78078562</v>
      </c>
      <c r="D19" s="562">
        <v>28297147.509999998</v>
      </c>
      <c r="E19" s="562">
        <v>69484213</v>
      </c>
      <c r="F19" s="562">
        <v>102143578</v>
      </c>
      <c r="G19" s="562">
        <v>69916303</v>
      </c>
      <c r="H19" s="562">
        <f t="shared" si="2"/>
        <v>431604535.50999999</v>
      </c>
      <c r="I19" s="719"/>
      <c r="J19" s="757"/>
      <c r="K19" s="715"/>
      <c r="L19" s="715"/>
      <c r="M19" s="715"/>
      <c r="N19" s="291"/>
      <c r="O19" s="291"/>
      <c r="P19" s="291"/>
    </row>
    <row r="20" spans="1:17" ht="15">
      <c r="A20" s="561" t="s">
        <v>480</v>
      </c>
      <c r="B20" s="562">
        <v>88032997</v>
      </c>
      <c r="C20" s="562">
        <v>82636099</v>
      </c>
      <c r="D20" s="562">
        <v>31668637.75</v>
      </c>
      <c r="E20" s="562">
        <v>68809542</v>
      </c>
      <c r="F20" s="562">
        <v>105834239</v>
      </c>
      <c r="G20" s="562">
        <v>48662905</v>
      </c>
      <c r="H20" s="562">
        <f t="shared" si="2"/>
        <v>425644419.75</v>
      </c>
      <c r="I20" s="719"/>
      <c r="J20" s="291"/>
    </row>
    <row r="21" spans="1:17" ht="15">
      <c r="A21" s="561" t="s">
        <v>482</v>
      </c>
      <c r="B21" s="562">
        <v>104657676</v>
      </c>
      <c r="C21" s="562">
        <v>79381457</v>
      </c>
      <c r="D21" s="562">
        <v>35335575.689999998</v>
      </c>
      <c r="E21" s="562">
        <v>96311895</v>
      </c>
      <c r="F21" s="562">
        <v>92250565</v>
      </c>
      <c r="G21" s="562">
        <v>74158287</v>
      </c>
      <c r="H21" s="562">
        <f t="shared" si="2"/>
        <v>482095455.69</v>
      </c>
      <c r="I21" s="719"/>
      <c r="J21" s="291"/>
    </row>
    <row r="22" spans="1:17" ht="15">
      <c r="A22" s="561" t="s">
        <v>486</v>
      </c>
      <c r="B22" s="562">
        <v>72624310</v>
      </c>
      <c r="C22" s="562">
        <v>83041711</v>
      </c>
      <c r="D22" s="562">
        <v>32198658.91</v>
      </c>
      <c r="E22" s="562">
        <v>120429859</v>
      </c>
      <c r="F22" s="562">
        <v>107713920</v>
      </c>
      <c r="G22" s="562">
        <v>65177887</v>
      </c>
      <c r="H22" s="562">
        <f>+SUM(B22:G22)</f>
        <v>481186345.90999997</v>
      </c>
      <c r="I22" s="719"/>
      <c r="J22" s="291"/>
    </row>
    <row r="23" spans="1:17" ht="15">
      <c r="A23" s="561" t="s">
        <v>517</v>
      </c>
      <c r="B23" s="291">
        <v>140027085</v>
      </c>
      <c r="C23" s="291">
        <v>70268647</v>
      </c>
      <c r="D23" s="291">
        <v>30605119.579999998</v>
      </c>
      <c r="E23" s="291">
        <v>134393326</v>
      </c>
      <c r="F23" s="291">
        <v>99134261</v>
      </c>
      <c r="G23" s="291">
        <v>61970183</v>
      </c>
      <c r="H23" s="581">
        <f>+SUM(B23:G23)</f>
        <v>536398621.57999998</v>
      </c>
      <c r="I23" s="719"/>
      <c r="J23" s="715"/>
      <c r="K23" s="715"/>
      <c r="L23" s="388"/>
      <c r="M23" s="388"/>
      <c r="N23" s="388"/>
    </row>
    <row r="24" spans="1:17" ht="15">
      <c r="A24" s="561" t="s">
        <v>521</v>
      </c>
      <c r="B24" s="291">
        <v>130460091</v>
      </c>
      <c r="C24" s="291">
        <v>88185130</v>
      </c>
      <c r="D24" s="291">
        <v>28161488</v>
      </c>
      <c r="E24" s="291">
        <v>117474819</v>
      </c>
      <c r="F24" s="291">
        <v>101044391</v>
      </c>
      <c r="G24" s="291">
        <v>49057686</v>
      </c>
      <c r="H24" s="581">
        <f>+SUM(B24:G24)</f>
        <v>514383605</v>
      </c>
      <c r="I24" s="719"/>
      <c r="J24" s="715"/>
      <c r="K24" s="715"/>
      <c r="L24" s="388"/>
      <c r="M24" s="388"/>
      <c r="N24" s="388"/>
    </row>
    <row r="25" spans="1:17" ht="15">
      <c r="A25" s="561" t="s">
        <v>533</v>
      </c>
      <c r="B25" s="291">
        <v>211865234</v>
      </c>
      <c r="C25" s="291">
        <v>98565548</v>
      </c>
      <c r="D25" s="291">
        <v>31185303</v>
      </c>
      <c r="E25" s="291">
        <v>125098646</v>
      </c>
      <c r="F25" s="291">
        <v>98210273</v>
      </c>
      <c r="G25" s="291">
        <v>58277019</v>
      </c>
      <c r="H25" s="581">
        <f>+SUM(B25:G25)</f>
        <v>623202023</v>
      </c>
      <c r="I25" s="719"/>
      <c r="J25" s="715"/>
      <c r="K25" s="715"/>
      <c r="L25" s="388"/>
      <c r="M25" s="388"/>
      <c r="N25" s="388"/>
    </row>
    <row r="26" spans="1:17" ht="15">
      <c r="A26" s="561" t="s">
        <v>557</v>
      </c>
      <c r="B26" s="291">
        <v>180846325</v>
      </c>
      <c r="C26" s="291">
        <v>91126522</v>
      </c>
      <c r="D26" s="291">
        <v>31273683</v>
      </c>
      <c r="E26" s="291">
        <v>155592219</v>
      </c>
      <c r="F26" s="291">
        <v>92420107</v>
      </c>
      <c r="G26" s="291">
        <v>68738314</v>
      </c>
      <c r="H26" s="581">
        <f>+SUM(B26:G26)</f>
        <v>619997170</v>
      </c>
      <c r="I26" s="719"/>
      <c r="J26" s="715"/>
      <c r="K26" s="715"/>
      <c r="L26" s="388"/>
      <c r="M26" s="388"/>
      <c r="N26" s="388"/>
    </row>
    <row r="27" spans="1:17" ht="15" customHeight="1">
      <c r="A27" s="766" t="s">
        <v>558</v>
      </c>
      <c r="B27" s="400"/>
      <c r="C27" s="400"/>
      <c r="D27" s="400"/>
      <c r="E27" s="400"/>
      <c r="F27" s="400"/>
      <c r="G27" s="400"/>
      <c r="H27" s="400"/>
      <c r="I27" s="719"/>
    </row>
    <row r="28" spans="1:17" ht="15" customHeight="1">
      <c r="A28" s="161" t="s">
        <v>559</v>
      </c>
      <c r="B28" s="163">
        <v>1220252027.3699999</v>
      </c>
      <c r="C28" s="163">
        <v>528467139.05000001</v>
      </c>
      <c r="D28" s="163">
        <v>366470223.77999997</v>
      </c>
      <c r="E28" s="163">
        <v>944678001.79999995</v>
      </c>
      <c r="F28" s="163">
        <v>649923064.73000002</v>
      </c>
      <c r="G28" s="163">
        <v>491871005.52000004</v>
      </c>
      <c r="H28" s="562">
        <f>+SUM(B28:G28)</f>
        <v>4201661462.25</v>
      </c>
      <c r="I28" s="719"/>
    </row>
    <row r="29" spans="1:17" ht="15" customHeight="1">
      <c r="A29" s="161" t="s">
        <v>560</v>
      </c>
      <c r="B29" s="562">
        <f>+B15</f>
        <v>1282384834</v>
      </c>
      <c r="C29" s="562">
        <f t="shared" ref="C29:G29" si="3">+C15</f>
        <v>901641359</v>
      </c>
      <c r="D29" s="562">
        <f t="shared" si="3"/>
        <v>320552330.80018085</v>
      </c>
      <c r="E29" s="562">
        <f t="shared" si="3"/>
        <v>1085419228</v>
      </c>
      <c r="F29" s="562">
        <f t="shared" si="3"/>
        <v>1054315366</v>
      </c>
      <c r="G29" s="562">
        <f t="shared" si="3"/>
        <v>674951947</v>
      </c>
      <c r="H29" s="562">
        <f>+SUM(B29:G29)</f>
        <v>5319265064.8001804</v>
      </c>
      <c r="I29" s="772"/>
    </row>
    <row r="30" spans="1:17" ht="15" customHeight="1">
      <c r="A30" s="167" t="s">
        <v>249</v>
      </c>
      <c r="B30" s="345">
        <f>B29/B28-1</f>
        <v>5.091801139139629E-2</v>
      </c>
      <c r="C30" s="345">
        <f>C29/C28-1</f>
        <v>0.70614460649499855</v>
      </c>
      <c r="D30" s="345">
        <f t="shared" ref="D30:G30" si="4">D29/D28-1</f>
        <v>-0.1252977459019553</v>
      </c>
      <c r="E30" s="345">
        <f t="shared" si="4"/>
        <v>0.14898327888638252</v>
      </c>
      <c r="F30" s="345">
        <f t="shared" si="4"/>
        <v>0.62221564861372958</v>
      </c>
      <c r="G30" s="345">
        <f t="shared" si="4"/>
        <v>0.37221332305702592</v>
      </c>
      <c r="H30" s="345">
        <f>H29/H28-1</f>
        <v>0.26599087351309381</v>
      </c>
      <c r="I30" s="719"/>
      <c r="J30" s="388"/>
      <c r="K30" s="388"/>
      <c r="L30" s="388"/>
      <c r="M30" s="388"/>
      <c r="N30" s="388"/>
    </row>
    <row r="31" spans="1:17" ht="15" customHeight="1">
      <c r="A31" s="164"/>
      <c r="B31" s="401"/>
      <c r="C31" s="401"/>
      <c r="D31" s="413"/>
      <c r="E31" s="401"/>
      <c r="F31" s="401"/>
      <c r="G31" s="401"/>
      <c r="H31" s="401"/>
      <c r="I31" s="719"/>
      <c r="P31" s="388"/>
    </row>
    <row r="32" spans="1:17" ht="15" customHeight="1">
      <c r="A32" s="819" t="s">
        <v>561</v>
      </c>
      <c r="B32" s="819"/>
      <c r="C32" s="819"/>
      <c r="D32" s="819"/>
      <c r="E32" s="819"/>
      <c r="F32" s="819"/>
      <c r="G32" s="819"/>
      <c r="H32" s="819"/>
      <c r="I32" s="388"/>
      <c r="J32" s="773"/>
      <c r="K32" s="773"/>
      <c r="L32" s="773"/>
      <c r="M32" s="773"/>
      <c r="N32" s="773"/>
      <c r="O32" s="773"/>
      <c r="P32" s="388"/>
    </row>
    <row r="33" spans="1:16" ht="15">
      <c r="A33" s="623" t="s">
        <v>562</v>
      </c>
      <c r="B33" s="720">
        <v>107132211</v>
      </c>
      <c r="C33" s="720">
        <v>43989247</v>
      </c>
      <c r="D33" s="720">
        <v>39714948</v>
      </c>
      <c r="E33" s="720">
        <v>89729358</v>
      </c>
      <c r="F33" s="720">
        <v>67446956</v>
      </c>
      <c r="G33" s="720">
        <v>89456141</v>
      </c>
      <c r="H33" s="163">
        <f>+SUM(B33:G33)</f>
        <v>437468861</v>
      </c>
      <c r="I33" s="388"/>
      <c r="J33" s="773"/>
      <c r="K33" s="773"/>
      <c r="L33" s="773"/>
      <c r="M33" s="773"/>
      <c r="N33" s="773"/>
      <c r="O33" s="773"/>
    </row>
    <row r="34" spans="1:16" ht="15">
      <c r="A34" s="623" t="s">
        <v>563</v>
      </c>
      <c r="B34" s="163">
        <f t="shared" ref="B34:G34" si="5">+B26</f>
        <v>180846325</v>
      </c>
      <c r="C34" s="163">
        <f t="shared" si="5"/>
        <v>91126522</v>
      </c>
      <c r="D34" s="163">
        <f t="shared" si="5"/>
        <v>31273683</v>
      </c>
      <c r="E34" s="163">
        <f t="shared" si="5"/>
        <v>155592219</v>
      </c>
      <c r="F34" s="163">
        <f t="shared" si="5"/>
        <v>92420107</v>
      </c>
      <c r="G34" s="163">
        <f t="shared" si="5"/>
        <v>68738314</v>
      </c>
      <c r="H34" s="163">
        <f>+SUM(B34:G34)</f>
        <v>619997170</v>
      </c>
      <c r="I34" s="388"/>
      <c r="J34" s="388"/>
      <c r="K34" s="388"/>
      <c r="L34" s="388"/>
      <c r="M34" s="388"/>
      <c r="N34" s="388"/>
    </row>
    <row r="35" spans="1:16" ht="15">
      <c r="A35" s="167" t="s">
        <v>211</v>
      </c>
      <c r="B35" s="345">
        <f>B34/B33-1</f>
        <v>0.68806676639950992</v>
      </c>
      <c r="C35" s="345">
        <f t="shared" ref="C35:G35" si="6">C34/C33-1</f>
        <v>1.0715635800721937</v>
      </c>
      <c r="D35" s="345">
        <f>D34/D33-1</f>
        <v>-0.21254629365245548</v>
      </c>
      <c r="E35" s="345">
        <f t="shared" si="6"/>
        <v>0.73401685321319254</v>
      </c>
      <c r="F35" s="345">
        <f t="shared" si="6"/>
        <v>0.37026357423750889</v>
      </c>
      <c r="G35" s="345">
        <f t="shared" si="6"/>
        <v>-0.23159759373031752</v>
      </c>
      <c r="H35" s="345">
        <f>H34/H33-1</f>
        <v>0.41723726023096308</v>
      </c>
      <c r="I35" s="388"/>
      <c r="J35" s="388"/>
      <c r="K35" s="388"/>
      <c r="L35" s="388"/>
      <c r="M35" s="388"/>
      <c r="N35" s="388"/>
    </row>
    <row r="36" spans="1:16" ht="15">
      <c r="I36" s="388"/>
      <c r="J36" s="388"/>
      <c r="K36" s="388"/>
      <c r="L36" s="388"/>
      <c r="M36" s="388"/>
      <c r="N36" s="388"/>
    </row>
    <row r="37" spans="1:16" ht="15">
      <c r="A37" s="819" t="s">
        <v>437</v>
      </c>
      <c r="B37" s="819"/>
      <c r="C37" s="819"/>
      <c r="D37" s="819"/>
      <c r="E37" s="819"/>
      <c r="F37" s="819"/>
      <c r="G37" s="819"/>
      <c r="H37" s="819"/>
      <c r="I37" s="388"/>
      <c r="J37" s="388"/>
      <c r="K37" s="388"/>
      <c r="L37" s="388"/>
      <c r="M37" s="388"/>
      <c r="N37" s="388"/>
    </row>
    <row r="38" spans="1:16" ht="15">
      <c r="A38" s="624" t="s">
        <v>535</v>
      </c>
      <c r="B38" s="563">
        <f>+B25</f>
        <v>211865234</v>
      </c>
      <c r="C38" s="563">
        <f t="shared" ref="C38:F39" si="7">+C25</f>
        <v>98565548</v>
      </c>
      <c r="D38" s="563">
        <f t="shared" si="7"/>
        <v>31185303</v>
      </c>
      <c r="E38" s="563">
        <f t="shared" si="7"/>
        <v>125098646</v>
      </c>
      <c r="F38" s="563">
        <f t="shared" si="7"/>
        <v>98210273</v>
      </c>
      <c r="G38" s="563">
        <f>+G25</f>
        <v>58277019</v>
      </c>
      <c r="H38" s="563">
        <f>+H25</f>
        <v>623202023</v>
      </c>
      <c r="I38" s="388"/>
      <c r="J38" s="388"/>
      <c r="K38" s="388"/>
      <c r="L38" s="388"/>
      <c r="M38" s="388"/>
      <c r="N38" s="388"/>
    </row>
    <row r="39" spans="1:16" ht="15">
      <c r="A39" s="623" t="s">
        <v>563</v>
      </c>
      <c r="B39" s="563">
        <f>+B26</f>
        <v>180846325</v>
      </c>
      <c r="C39" s="563">
        <f t="shared" si="7"/>
        <v>91126522</v>
      </c>
      <c r="D39" s="563">
        <f t="shared" si="7"/>
        <v>31273683</v>
      </c>
      <c r="E39" s="563">
        <f t="shared" si="7"/>
        <v>155592219</v>
      </c>
      <c r="F39" s="563">
        <f t="shared" si="7"/>
        <v>92420107</v>
      </c>
      <c r="G39" s="563">
        <f>+G26</f>
        <v>68738314</v>
      </c>
      <c r="H39" s="563">
        <f>+H26</f>
        <v>619997170</v>
      </c>
      <c r="I39" s="563"/>
      <c r="J39" s="388"/>
      <c r="K39" s="388"/>
      <c r="L39" s="388"/>
      <c r="M39" s="388"/>
      <c r="N39" s="388"/>
      <c r="O39" s="388"/>
      <c r="P39" s="388"/>
    </row>
    <row r="40" spans="1:16" ht="15">
      <c r="A40" s="167" t="s">
        <v>211</v>
      </c>
      <c r="B40" s="345">
        <f>B39/B38-1</f>
        <v>-0.14640867883024167</v>
      </c>
      <c r="C40" s="345">
        <f t="shared" ref="C40:G40" si="8">C39/C38-1</f>
        <v>-7.5472882269167707E-2</v>
      </c>
      <c r="D40" s="345">
        <f>D39/D38-1</f>
        <v>2.8340272980511561E-3</v>
      </c>
      <c r="E40" s="345">
        <f t="shared" si="8"/>
        <v>0.24375621939185499</v>
      </c>
      <c r="F40" s="345">
        <f t="shared" si="8"/>
        <v>-5.8956826237515858E-2</v>
      </c>
      <c r="G40" s="345">
        <f t="shared" si="8"/>
        <v>0.1795097824066807</v>
      </c>
      <c r="H40" s="345">
        <f>H39/H38-1</f>
        <v>-5.1425587236901826E-3</v>
      </c>
      <c r="I40" s="388"/>
      <c r="J40" s="291"/>
    </row>
    <row r="41" spans="1:16" ht="48.75" customHeight="1">
      <c r="A41" s="820" t="s">
        <v>479</v>
      </c>
      <c r="B41" s="821"/>
      <c r="C41" s="821"/>
      <c r="D41" s="821"/>
      <c r="E41" s="821"/>
      <c r="F41" s="821"/>
      <c r="G41" s="821"/>
      <c r="H41" s="821"/>
      <c r="J41" s="721"/>
    </row>
    <row r="47" spans="1:16" ht="132.75" customHeight="1"/>
    <row r="48" spans="1:16">
      <c r="A48" s="154"/>
    </row>
    <row r="49" spans="1:18" ht="15">
      <c r="J49" s="388"/>
      <c r="K49" s="388"/>
      <c r="L49" s="388"/>
      <c r="M49" s="388"/>
      <c r="N49" s="388"/>
      <c r="O49" s="388"/>
      <c r="P49" s="388"/>
      <c r="Q49" s="388"/>
      <c r="R49" s="388"/>
    </row>
    <row r="50" spans="1:18" ht="47.25" customHeight="1">
      <c r="A50" s="818" t="s">
        <v>564</v>
      </c>
      <c r="B50" s="818"/>
      <c r="C50" s="818"/>
      <c r="D50" s="818"/>
      <c r="E50" s="818"/>
      <c r="F50" s="818"/>
      <c r="G50" s="165"/>
      <c r="H50" s="165"/>
      <c r="J50" s="388"/>
      <c r="K50" s="388"/>
      <c r="L50" s="388"/>
      <c r="M50" s="388"/>
      <c r="N50" s="388"/>
      <c r="O50" s="388"/>
      <c r="P50" s="388"/>
      <c r="Q50" s="388"/>
      <c r="R50" s="388"/>
    </row>
    <row r="51" spans="1:18" ht="22.5" customHeight="1"/>
  </sheetData>
  <mergeCells count="4">
    <mergeCell ref="A50:F50"/>
    <mergeCell ref="A32:H32"/>
    <mergeCell ref="A37:H37"/>
    <mergeCell ref="A41:H41"/>
  </mergeCells>
  <printOptions horizontalCentered="1" verticalCentered="1"/>
  <pageMargins left="0" right="0" top="0" bottom="0" header="0.31496062992125984" footer="0.31496062992125984"/>
  <pageSetup paperSize="9" scale="79" orientation="portrait" r:id="rId1"/>
  <colBreaks count="1" manualBreakCount="1">
    <brk id="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50"/>
  </sheetPr>
  <dimension ref="A1:M713"/>
  <sheetViews>
    <sheetView showGridLines="0" view="pageBreakPreview" zoomScale="85" zoomScaleNormal="100" zoomScaleSheetLayoutView="85" workbookViewId="0">
      <selection activeCell="F69" sqref="F69"/>
    </sheetView>
  </sheetViews>
  <sheetFormatPr baseColWidth="10" defaultColWidth="11.42578125" defaultRowHeight="12.75"/>
  <cols>
    <col min="1" max="1" width="3" style="154" bestFit="1" customWidth="1"/>
    <col min="2" max="2" width="63.140625" style="154" bestFit="1" customWidth="1"/>
    <col min="3" max="3" width="14.85546875" style="154" bestFit="1" customWidth="1"/>
    <col min="4" max="4" width="14.42578125" style="154" bestFit="1" customWidth="1"/>
    <col min="5" max="5" width="8.140625" style="350" bestFit="1" customWidth="1"/>
    <col min="6" max="6" width="16.28515625" style="350" bestFit="1" customWidth="1"/>
    <col min="7" max="7" width="16.7109375" style="154" bestFit="1" customWidth="1"/>
    <col min="8" max="8" width="8.140625" style="291" bestFit="1" customWidth="1"/>
    <col min="9" max="9" width="9.140625" style="484" bestFit="1" customWidth="1"/>
    <col min="10" max="10" width="11.42578125" style="484"/>
    <col min="11" max="11" width="54.7109375" style="484" customWidth="1"/>
    <col min="12" max="12" width="11" style="484" bestFit="1" customWidth="1"/>
    <col min="13" max="13" width="12.5703125" style="484" bestFit="1" customWidth="1"/>
    <col min="14" max="16384" width="11.42578125" style="484"/>
  </cols>
  <sheetData>
    <row r="1" spans="1:11" s="157" customFormat="1" ht="14.25" customHeight="1">
      <c r="B1" s="235" t="s">
        <v>262</v>
      </c>
      <c r="E1" s="346"/>
      <c r="H1" s="346"/>
      <c r="I1" s="346"/>
    </row>
    <row r="2" spans="1:11" s="157" customFormat="1" ht="14.25" customHeight="1">
      <c r="B2" s="234" t="s">
        <v>261</v>
      </c>
      <c r="E2" s="346"/>
      <c r="H2" s="346"/>
      <c r="I2" s="346"/>
    </row>
    <row r="3" spans="1:11" s="157" customFormat="1" ht="14.25" customHeight="1">
      <c r="B3" s="158"/>
      <c r="E3" s="346"/>
      <c r="H3" s="346"/>
      <c r="I3" s="346"/>
    </row>
    <row r="4" spans="1:11" s="157" customFormat="1" ht="14.25" customHeight="1" thickBot="1">
      <c r="B4" s="159" t="s">
        <v>268</v>
      </c>
      <c r="E4" s="346"/>
      <c r="H4" s="346"/>
      <c r="I4" s="346"/>
    </row>
    <row r="5" spans="1:11" s="488" customFormat="1" ht="14.25" customHeight="1" thickBot="1">
      <c r="A5" s="157"/>
      <c r="B5" s="229"/>
      <c r="C5" s="789" t="s">
        <v>557</v>
      </c>
      <c r="D5" s="790"/>
      <c r="E5" s="791"/>
      <c r="F5" s="823" t="s">
        <v>565</v>
      </c>
      <c r="G5" s="792"/>
      <c r="H5" s="792"/>
      <c r="I5" s="793"/>
      <c r="K5" s="388"/>
    </row>
    <row r="6" spans="1:11" s="488" customFormat="1" ht="14.25" customHeight="1" thickBot="1">
      <c r="A6" s="157"/>
      <c r="B6" s="767" t="s">
        <v>283</v>
      </c>
      <c r="C6" s="245">
        <v>2018</v>
      </c>
      <c r="D6" s="246">
        <v>2019</v>
      </c>
      <c r="E6" s="402" t="s">
        <v>211</v>
      </c>
      <c r="F6" s="245">
        <v>2018</v>
      </c>
      <c r="G6" s="246">
        <v>2019</v>
      </c>
      <c r="H6" s="402" t="s">
        <v>211</v>
      </c>
      <c r="I6" s="422" t="s">
        <v>212</v>
      </c>
      <c r="K6" s="388"/>
    </row>
    <row r="7" spans="1:11" s="157" customFormat="1" ht="14.25" customHeight="1">
      <c r="B7" s="564" t="s">
        <v>35</v>
      </c>
      <c r="C7" s="293">
        <v>77389891</v>
      </c>
      <c r="D7" s="565">
        <v>205948867</v>
      </c>
      <c r="E7" s="403">
        <f>D7/C7-1</f>
        <v>1.6611856450346982</v>
      </c>
      <c r="F7" s="293">
        <v>537400063.1500001</v>
      </c>
      <c r="G7" s="565">
        <v>1247847338</v>
      </c>
      <c r="H7" s="403">
        <f>G7/F7-1</f>
        <v>1.3220081715020164</v>
      </c>
      <c r="I7" s="403">
        <f t="shared" ref="I7:I29" si="0">+G7/$G$30</f>
        <v>0.23459017792843823</v>
      </c>
      <c r="K7" s="388"/>
    </row>
    <row r="8" spans="1:11" s="157" customFormat="1" ht="14.25" customHeight="1">
      <c r="B8" s="564" t="s">
        <v>39</v>
      </c>
      <c r="C8" s="293">
        <v>55061856</v>
      </c>
      <c r="D8" s="565">
        <v>75035098</v>
      </c>
      <c r="E8" s="403">
        <f t="shared" ref="E8:E28" si="1">D8/C8-1</f>
        <v>0.36274189522416389</v>
      </c>
      <c r="F8" s="293">
        <v>694766985.41000009</v>
      </c>
      <c r="G8" s="565">
        <v>962342648</v>
      </c>
      <c r="H8" s="403">
        <f t="shared" ref="H8:H28" si="2">G8/F8-1</f>
        <v>0.3851300770028625</v>
      </c>
      <c r="I8" s="403">
        <f t="shared" si="0"/>
        <v>0.18091646802266478</v>
      </c>
      <c r="K8" s="388"/>
    </row>
    <row r="9" spans="1:11" s="157" customFormat="1" ht="14.25" customHeight="1">
      <c r="B9" s="564" t="s">
        <v>381</v>
      </c>
      <c r="C9" s="293">
        <v>33215281</v>
      </c>
      <c r="D9" s="565">
        <v>61053763</v>
      </c>
      <c r="E9" s="403">
        <f t="shared" si="1"/>
        <v>0.83812273031801232</v>
      </c>
      <c r="F9" s="293">
        <v>354792138.77999997</v>
      </c>
      <c r="G9" s="565">
        <v>524731631</v>
      </c>
      <c r="H9" s="403">
        <f t="shared" si="2"/>
        <v>0.47898325144508447</v>
      </c>
      <c r="I9" s="403">
        <f t="shared" si="0"/>
        <v>9.8647392940120676E-2</v>
      </c>
      <c r="K9" s="388"/>
    </row>
    <row r="10" spans="1:11" s="157" customFormat="1" ht="14.25" customHeight="1">
      <c r="B10" s="566" t="s">
        <v>34</v>
      </c>
      <c r="C10" s="293">
        <v>32033589</v>
      </c>
      <c r="D10" s="565">
        <v>38578430</v>
      </c>
      <c r="E10" s="403">
        <f t="shared" si="1"/>
        <v>0.20431182406691928</v>
      </c>
      <c r="F10" s="293">
        <v>402981232.23999995</v>
      </c>
      <c r="G10" s="565">
        <v>366568632</v>
      </c>
      <c r="H10" s="403">
        <f t="shared" si="2"/>
        <v>-9.03580547351992E-2</v>
      </c>
      <c r="I10" s="403">
        <f t="shared" si="0"/>
        <v>6.8913398286116465E-2</v>
      </c>
      <c r="K10" s="388"/>
    </row>
    <row r="11" spans="1:11" s="157" customFormat="1" ht="14.25" customHeight="1">
      <c r="B11" s="564" t="s">
        <v>379</v>
      </c>
      <c r="C11" s="293">
        <v>37263597</v>
      </c>
      <c r="D11" s="565">
        <v>55150472</v>
      </c>
      <c r="E11" s="403">
        <f t="shared" si="1"/>
        <v>0.48000935068077299</v>
      </c>
      <c r="F11" s="293">
        <v>267675245.44</v>
      </c>
      <c r="G11" s="565">
        <v>327833496.22790313</v>
      </c>
      <c r="H11" s="403">
        <f t="shared" si="2"/>
        <v>0.22474342253433277</v>
      </c>
      <c r="I11" s="403">
        <f t="shared" si="0"/>
        <v>6.1631351743930855E-2</v>
      </c>
      <c r="K11" s="388"/>
    </row>
    <row r="12" spans="1:11" s="157" customFormat="1" ht="14.25" customHeight="1">
      <c r="B12" s="564" t="s">
        <v>40</v>
      </c>
      <c r="C12" s="293">
        <v>27745536</v>
      </c>
      <c r="D12" s="565">
        <v>28822490</v>
      </c>
      <c r="E12" s="403">
        <f t="shared" si="1"/>
        <v>3.8815397186776179E-2</v>
      </c>
      <c r="F12" s="293">
        <v>311945823.48000002</v>
      </c>
      <c r="G12" s="565">
        <v>292726304</v>
      </c>
      <c r="H12" s="403">
        <f t="shared" si="2"/>
        <v>-6.1611722399714242E-2</v>
      </c>
      <c r="I12" s="403">
        <f t="shared" si="0"/>
        <v>5.5031343697664797E-2</v>
      </c>
      <c r="K12" s="388"/>
    </row>
    <row r="13" spans="1:11" s="157" customFormat="1" ht="14.25" customHeight="1">
      <c r="B13" s="564" t="s">
        <v>37</v>
      </c>
      <c r="C13" s="293">
        <v>41273551</v>
      </c>
      <c r="D13" s="565">
        <v>18932354</v>
      </c>
      <c r="E13" s="403">
        <f t="shared" si="1"/>
        <v>-0.54129573198099679</v>
      </c>
      <c r="F13" s="293">
        <v>419017140.89000005</v>
      </c>
      <c r="G13" s="565">
        <v>238978449</v>
      </c>
      <c r="H13" s="403">
        <f t="shared" si="2"/>
        <v>-0.42966903813909518</v>
      </c>
      <c r="I13" s="403">
        <f t="shared" si="0"/>
        <v>4.4926967558248057E-2</v>
      </c>
      <c r="K13" s="388"/>
    </row>
    <row r="14" spans="1:11" s="157" customFormat="1" ht="14.25" customHeight="1">
      <c r="B14" s="564" t="s">
        <v>380</v>
      </c>
      <c r="C14" s="293">
        <v>24181655</v>
      </c>
      <c r="D14" s="565">
        <v>23616124</v>
      </c>
      <c r="E14" s="403">
        <f t="shared" si="1"/>
        <v>-2.3386778117544083E-2</v>
      </c>
      <c r="F14" s="293">
        <v>183110874.72</v>
      </c>
      <c r="G14" s="565">
        <v>237540122</v>
      </c>
      <c r="H14" s="403">
        <f t="shared" si="2"/>
        <v>0.29724748660192524</v>
      </c>
      <c r="I14" s="403">
        <f t="shared" si="0"/>
        <v>4.465656798566086E-2</v>
      </c>
      <c r="K14" s="388"/>
    </row>
    <row r="15" spans="1:11" s="157" customFormat="1" ht="14.25" customHeight="1">
      <c r="B15" s="564" t="s">
        <v>44</v>
      </c>
      <c r="C15" s="293">
        <v>21160871</v>
      </c>
      <c r="D15" s="565">
        <v>17594864</v>
      </c>
      <c r="E15" s="403">
        <f t="shared" si="1"/>
        <v>-0.1685189139898825</v>
      </c>
      <c r="F15" s="293">
        <v>224429019.75</v>
      </c>
      <c r="G15" s="565">
        <v>203869599</v>
      </c>
      <c r="H15" s="403">
        <f t="shared" si="2"/>
        <v>-9.1607675214648743E-2</v>
      </c>
      <c r="I15" s="403">
        <f t="shared" si="0"/>
        <v>3.8326647857631888E-2</v>
      </c>
      <c r="K15" s="388"/>
    </row>
    <row r="16" spans="1:11" s="157" customFormat="1" ht="14.25" customHeight="1">
      <c r="B16" s="564" t="s">
        <v>41</v>
      </c>
      <c r="C16" s="293">
        <v>16915317</v>
      </c>
      <c r="D16" s="565">
        <v>26875994</v>
      </c>
      <c r="E16" s="403">
        <f t="shared" si="1"/>
        <v>0.58885547341501199</v>
      </c>
      <c r="F16" s="293">
        <v>146084563.31</v>
      </c>
      <c r="G16" s="565">
        <v>203461323</v>
      </c>
      <c r="H16" s="403">
        <f t="shared" si="2"/>
        <v>0.39276401551232465</v>
      </c>
      <c r="I16" s="403">
        <f t="shared" si="0"/>
        <v>3.8249893645343848E-2</v>
      </c>
      <c r="K16" s="388"/>
    </row>
    <row r="17" spans="1:11" s="157" customFormat="1" ht="14.25" customHeight="1">
      <c r="B17" s="564" t="s">
        <v>36</v>
      </c>
      <c r="C17" s="293">
        <v>16760953</v>
      </c>
      <c r="D17" s="565">
        <v>16039055</v>
      </c>
      <c r="E17" s="403">
        <f t="shared" si="1"/>
        <v>-4.3070223990246848E-2</v>
      </c>
      <c r="F17" s="293">
        <v>178618766.06</v>
      </c>
      <c r="G17" s="565">
        <v>175817533</v>
      </c>
      <c r="H17" s="403">
        <f t="shared" si="2"/>
        <v>-1.5682747797390095E-2</v>
      </c>
      <c r="I17" s="403">
        <f t="shared" si="0"/>
        <v>3.3052974585428864E-2</v>
      </c>
      <c r="K17" s="388"/>
    </row>
    <row r="18" spans="1:11" s="157" customFormat="1" ht="14.25" customHeight="1">
      <c r="B18" s="564" t="s">
        <v>43</v>
      </c>
      <c r="C18" s="293">
        <v>14087842</v>
      </c>
      <c r="D18" s="565">
        <v>11922551</v>
      </c>
      <c r="E18" s="403">
        <f t="shared" si="1"/>
        <v>-0.15369926777997656</v>
      </c>
      <c r="F18" s="293">
        <v>94355182.950000003</v>
      </c>
      <c r="G18" s="565">
        <v>161361695</v>
      </c>
      <c r="H18" s="403">
        <f t="shared" si="2"/>
        <v>0.71015189579471838</v>
      </c>
      <c r="I18" s="403">
        <f t="shared" si="0"/>
        <v>3.0335336373402095E-2</v>
      </c>
      <c r="K18" s="388"/>
    </row>
    <row r="19" spans="1:11" s="157" customFormat="1" ht="14.25" customHeight="1">
      <c r="B19" s="564" t="s">
        <v>38</v>
      </c>
      <c r="C19" s="293">
        <v>15976445</v>
      </c>
      <c r="D19" s="565">
        <v>11907887</v>
      </c>
      <c r="E19" s="403">
        <f t="shared" si="1"/>
        <v>-0.2546597819477362</v>
      </c>
      <c r="F19" s="293">
        <v>149281237.29000002</v>
      </c>
      <c r="G19" s="565">
        <v>122860526</v>
      </c>
      <c r="H19" s="403">
        <f t="shared" si="2"/>
        <v>-0.17698614889340736</v>
      </c>
      <c r="I19" s="403">
        <f t="shared" si="0"/>
        <v>2.3097274624086676E-2</v>
      </c>
      <c r="K19" s="388"/>
    </row>
    <row r="20" spans="1:11" s="157" customFormat="1" ht="14.25" customHeight="1">
      <c r="B20" s="564" t="s">
        <v>45</v>
      </c>
      <c r="C20" s="293">
        <v>9123573</v>
      </c>
      <c r="D20" s="565">
        <v>6637954</v>
      </c>
      <c r="E20" s="403">
        <f t="shared" si="1"/>
        <v>-0.27243920775336594</v>
      </c>
      <c r="F20" s="293">
        <v>102377707.21000001</v>
      </c>
      <c r="G20" s="565">
        <v>106210136</v>
      </c>
      <c r="H20" s="403">
        <f t="shared" si="2"/>
        <v>3.7434211943609963E-2</v>
      </c>
      <c r="I20" s="403">
        <f t="shared" si="0"/>
        <v>1.9967069643292874E-2</v>
      </c>
      <c r="K20" s="388"/>
    </row>
    <row r="21" spans="1:11" s="157" customFormat="1" ht="14.25" customHeight="1">
      <c r="B21" s="564" t="s">
        <v>42</v>
      </c>
      <c r="C21" s="293">
        <v>4149456</v>
      </c>
      <c r="D21" s="565">
        <v>9649926</v>
      </c>
      <c r="E21" s="403">
        <f t="shared" si="1"/>
        <v>1.325588221684963</v>
      </c>
      <c r="F21" s="293">
        <v>69622154.049999997</v>
      </c>
      <c r="G21" s="565">
        <v>56657631.57227768</v>
      </c>
      <c r="H21" s="403">
        <f t="shared" si="2"/>
        <v>-0.18621260221870883</v>
      </c>
      <c r="I21" s="403">
        <f t="shared" si="0"/>
        <v>1.0651402192232364E-2</v>
      </c>
      <c r="K21" s="388"/>
    </row>
    <row r="22" spans="1:11" s="157" customFormat="1" ht="14.25" customHeight="1">
      <c r="B22" s="564" t="s">
        <v>382</v>
      </c>
      <c r="C22" s="293">
        <v>6557806</v>
      </c>
      <c r="D22" s="565">
        <v>8365104</v>
      </c>
      <c r="E22" s="403">
        <f t="shared" si="1"/>
        <v>0.27559491695850724</v>
      </c>
      <c r="F22" s="293">
        <v>36462684.370000005</v>
      </c>
      <c r="G22" s="565">
        <v>48286101</v>
      </c>
      <c r="H22" s="403">
        <f t="shared" si="2"/>
        <v>0.32426072940827733</v>
      </c>
      <c r="I22" s="403">
        <f t="shared" si="0"/>
        <v>9.0775888044251594E-3</v>
      </c>
      <c r="K22" s="388"/>
    </row>
    <row r="23" spans="1:11" s="157" customFormat="1" ht="14.25" customHeight="1">
      <c r="B23" s="564" t="s">
        <v>162</v>
      </c>
      <c r="C23" s="293">
        <v>2887313</v>
      </c>
      <c r="D23" s="565">
        <v>1599574</v>
      </c>
      <c r="E23" s="403">
        <f t="shared" si="1"/>
        <v>-0.4459991002014676</v>
      </c>
      <c r="F23" s="293">
        <v>15744361.17</v>
      </c>
      <c r="G23" s="565">
        <v>18425347</v>
      </c>
      <c r="H23" s="403">
        <f t="shared" si="2"/>
        <v>0.17028228716630744</v>
      </c>
      <c r="I23" s="403">
        <f t="shared" si="0"/>
        <v>3.463889611730065E-3</v>
      </c>
      <c r="K23" s="388"/>
    </row>
    <row r="24" spans="1:11" s="157" customFormat="1" ht="14.25" customHeight="1">
      <c r="B24" s="564" t="s">
        <v>28</v>
      </c>
      <c r="C24" s="293">
        <v>1254422</v>
      </c>
      <c r="D24" s="565">
        <v>2196301</v>
      </c>
      <c r="E24" s="403">
        <f t="shared" si="1"/>
        <v>0.75084700363992352</v>
      </c>
      <c r="F24" s="293">
        <v>10720108.98</v>
      </c>
      <c r="G24" s="565">
        <v>18310389</v>
      </c>
      <c r="H24" s="403">
        <f t="shared" si="2"/>
        <v>0.70804131134868364</v>
      </c>
      <c r="I24" s="403">
        <f t="shared" si="0"/>
        <v>3.4422779795591613E-3</v>
      </c>
      <c r="K24" s="388"/>
    </row>
    <row r="25" spans="1:11" s="157" customFormat="1" ht="14.25" customHeight="1">
      <c r="B25" s="566" t="s">
        <v>265</v>
      </c>
      <c r="C25" s="293">
        <v>410606</v>
      </c>
      <c r="D25" s="565">
        <v>0</v>
      </c>
      <c r="E25" s="403" t="s">
        <v>54</v>
      </c>
      <c r="F25" s="293">
        <v>1550783</v>
      </c>
      <c r="G25" s="565">
        <v>4094574</v>
      </c>
      <c r="H25" s="403">
        <f t="shared" si="2"/>
        <v>1.6403268542407288</v>
      </c>
      <c r="I25" s="403">
        <f t="shared" si="0"/>
        <v>7.6976310639143019E-4</v>
      </c>
      <c r="K25" s="388"/>
    </row>
    <row r="26" spans="1:11" s="157" customFormat="1" ht="14.25" customHeight="1">
      <c r="B26" s="564" t="s">
        <v>264</v>
      </c>
      <c r="C26" s="293">
        <v>18000</v>
      </c>
      <c r="D26" s="565">
        <v>70000</v>
      </c>
      <c r="E26" s="403">
        <f t="shared" si="1"/>
        <v>2.8888888888888888</v>
      </c>
      <c r="F26" s="293">
        <v>712100</v>
      </c>
      <c r="G26" s="565">
        <v>1340000</v>
      </c>
      <c r="H26" s="403">
        <f t="shared" si="2"/>
        <v>0.88175818003089446</v>
      </c>
      <c r="I26" s="403">
        <f t="shared" si="0"/>
        <v>2.5191450015667476E-4</v>
      </c>
      <c r="K26" s="388"/>
    </row>
    <row r="27" spans="1:11" s="157" customFormat="1" ht="14.25" customHeight="1">
      <c r="B27" s="564" t="s">
        <v>384</v>
      </c>
      <c r="C27" s="293">
        <v>1124</v>
      </c>
      <c r="D27" s="565">
        <v>150</v>
      </c>
      <c r="E27" s="403">
        <f t="shared" si="1"/>
        <v>-0.86654804270462638</v>
      </c>
      <c r="F27" s="293">
        <v>1734</v>
      </c>
      <c r="G27" s="565">
        <v>1378</v>
      </c>
      <c r="H27" s="403">
        <f t="shared" si="2"/>
        <v>-0.20530565167243364</v>
      </c>
      <c r="I27" s="403">
        <f t="shared" si="0"/>
        <v>2.5905834419096852E-7</v>
      </c>
      <c r="K27" s="388"/>
    </row>
    <row r="28" spans="1:11" s="157" customFormat="1" ht="14.25" customHeight="1">
      <c r="B28" s="564" t="s">
        <v>263</v>
      </c>
      <c r="C28" s="293">
        <v>177</v>
      </c>
      <c r="D28" s="565">
        <v>212</v>
      </c>
      <c r="E28" s="403">
        <f t="shared" si="1"/>
        <v>0.19774011299435035</v>
      </c>
      <c r="F28" s="293">
        <v>11536</v>
      </c>
      <c r="G28" s="565">
        <v>212</v>
      </c>
      <c r="H28" s="403">
        <f t="shared" si="2"/>
        <v>-0.98162274618585299</v>
      </c>
      <c r="I28" s="403">
        <f t="shared" si="0"/>
        <v>3.9855129875533621E-8</v>
      </c>
      <c r="K28" s="388"/>
    </row>
    <row r="29" spans="1:11" s="157" customFormat="1" ht="14.25" customHeight="1">
      <c r="B29" s="564" t="s">
        <v>267</v>
      </c>
      <c r="C29" s="293">
        <v>0</v>
      </c>
      <c r="D29" s="565"/>
      <c r="E29" s="403" t="s">
        <v>54</v>
      </c>
      <c r="F29" s="293">
        <v>20</v>
      </c>
      <c r="G29" s="565"/>
      <c r="H29" s="403" t="s">
        <v>54</v>
      </c>
      <c r="I29" s="403">
        <f t="shared" si="0"/>
        <v>0</v>
      </c>
      <c r="K29" s="388"/>
    </row>
    <row r="30" spans="1:11" s="488" customFormat="1" ht="14.25" customHeight="1" thickBot="1">
      <c r="A30" s="157"/>
      <c r="B30" s="247" t="s">
        <v>55</v>
      </c>
      <c r="C30" s="294">
        <f>+SUM(C7:C29)</f>
        <v>437468861</v>
      </c>
      <c r="D30" s="294">
        <f>+SUM(D7:D29)</f>
        <v>619997170</v>
      </c>
      <c r="E30" s="348">
        <f>D30/C30-1</f>
        <v>0.41723726023096308</v>
      </c>
      <c r="F30" s="294">
        <f>+SUM(F7:F29)</f>
        <v>4201661462.2499995</v>
      </c>
      <c r="G30" s="294">
        <f>+SUM(G7:G29)</f>
        <v>5319265064.8001814</v>
      </c>
      <c r="H30" s="421">
        <f>G30/F30-1</f>
        <v>0.26599087351309425</v>
      </c>
      <c r="I30" s="421">
        <f t="shared" ref="I30" si="3">G30/$G$30</f>
        <v>1</v>
      </c>
      <c r="K30" s="388"/>
    </row>
    <row r="31" spans="1:11" s="157" customFormat="1" ht="14.25" customHeight="1">
      <c r="C31" s="353"/>
      <c r="D31" s="353"/>
      <c r="E31" s="353"/>
      <c r="F31" s="353"/>
      <c r="G31" s="353"/>
      <c r="H31" s="353"/>
      <c r="I31" s="353"/>
    </row>
    <row r="32" spans="1:11" s="488" customFormat="1" ht="14.25" customHeight="1" thickBot="1">
      <c r="A32" s="157"/>
      <c r="B32" s="159" t="s">
        <v>275</v>
      </c>
      <c r="C32" s="157"/>
      <c r="D32" s="157"/>
      <c r="E32" s="346"/>
      <c r="F32" s="157"/>
      <c r="G32" s="157"/>
      <c r="H32" s="346"/>
      <c r="I32" s="346"/>
    </row>
    <row r="33" spans="1:13" s="488" customFormat="1" ht="14.25" customHeight="1" thickBot="1">
      <c r="A33" s="157"/>
      <c r="B33" s="157"/>
      <c r="C33" s="789" t="s">
        <v>557</v>
      </c>
      <c r="D33" s="790"/>
      <c r="E33" s="791"/>
      <c r="F33" s="823" t="s">
        <v>565</v>
      </c>
      <c r="G33" s="792"/>
      <c r="H33" s="792"/>
      <c r="I33" s="793"/>
      <c r="K33" s="388"/>
    </row>
    <row r="34" spans="1:13" s="157" customFormat="1" ht="14.25" customHeight="1" thickBot="1">
      <c r="A34" s="824" t="s">
        <v>375</v>
      </c>
      <c r="B34" s="825"/>
      <c r="C34" s="245">
        <v>2018</v>
      </c>
      <c r="D34" s="246">
        <v>2019</v>
      </c>
      <c r="E34" s="402" t="s">
        <v>211</v>
      </c>
      <c r="F34" s="245">
        <v>2018</v>
      </c>
      <c r="G34" s="246">
        <v>2019</v>
      </c>
      <c r="H34" s="349" t="s">
        <v>211</v>
      </c>
      <c r="I34" s="347" t="s">
        <v>212</v>
      </c>
      <c r="K34" s="388"/>
      <c r="L34" s="388"/>
      <c r="M34" s="388"/>
    </row>
    <row r="35" spans="1:13" s="157" customFormat="1" ht="14.25" customHeight="1">
      <c r="A35" s="298">
        <v>1</v>
      </c>
      <c r="B35" s="242" t="s">
        <v>270</v>
      </c>
      <c r="C35" s="241">
        <v>68384389</v>
      </c>
      <c r="D35" s="567">
        <v>188208879</v>
      </c>
      <c r="E35" s="331">
        <f t="shared" ref="E35:E84" si="4">D35/C35-1</f>
        <v>1.7522199401386769</v>
      </c>
      <c r="F35" s="241">
        <v>391840532</v>
      </c>
      <c r="G35" s="567">
        <v>1126192814</v>
      </c>
      <c r="H35" s="331">
        <f>G35/F35-1</f>
        <v>1.8741100576088439</v>
      </c>
      <c r="I35" s="339">
        <f t="shared" ref="I35:I84" si="5">G35/$G$86</f>
        <v>0.21171962673048433</v>
      </c>
      <c r="J35" s="353"/>
      <c r="K35" s="388"/>
      <c r="L35" s="388"/>
      <c r="M35" s="388"/>
    </row>
    <row r="36" spans="1:13" s="157" customFormat="1" ht="14.25" customHeight="1">
      <c r="A36" s="298">
        <v>2</v>
      </c>
      <c r="B36" s="242" t="s">
        <v>271</v>
      </c>
      <c r="C36" s="241">
        <v>23949028</v>
      </c>
      <c r="D36" s="567">
        <v>51715063</v>
      </c>
      <c r="E36" s="331">
        <f t="shared" si="4"/>
        <v>1.1593804558581668</v>
      </c>
      <c r="F36" s="241">
        <v>200233229.25</v>
      </c>
      <c r="G36" s="567">
        <v>681336925</v>
      </c>
      <c r="H36" s="331">
        <f t="shared" ref="H36:H86" si="6">G36/F36-1</f>
        <v>2.4027165598439253</v>
      </c>
      <c r="I36" s="339">
        <f t="shared" si="5"/>
        <v>0.12808854544750808</v>
      </c>
      <c r="J36" s="353"/>
      <c r="K36" s="388"/>
      <c r="L36" s="388"/>
      <c r="M36" s="388"/>
    </row>
    <row r="37" spans="1:13" s="157" customFormat="1" ht="14.25" customHeight="1">
      <c r="A37" s="298">
        <v>3</v>
      </c>
      <c r="B37" s="242" t="s">
        <v>412</v>
      </c>
      <c r="C37" s="241">
        <v>17110777</v>
      </c>
      <c r="D37" s="567">
        <v>44550090</v>
      </c>
      <c r="E37" s="331">
        <f t="shared" si="4"/>
        <v>1.6036275266751474</v>
      </c>
      <c r="F37" s="241">
        <v>212541651.51999998</v>
      </c>
      <c r="G37" s="567">
        <v>367016173</v>
      </c>
      <c r="H37" s="331">
        <f t="shared" si="6"/>
        <v>0.72679646730544056</v>
      </c>
      <c r="I37" s="339">
        <f t="shared" si="5"/>
        <v>6.899753415724677E-2</v>
      </c>
      <c r="J37" s="353"/>
      <c r="K37" s="388"/>
      <c r="L37" s="388"/>
      <c r="M37" s="388"/>
    </row>
    <row r="38" spans="1:13" s="157" customFormat="1" ht="14.25" customHeight="1">
      <c r="A38" s="298">
        <v>4</v>
      </c>
      <c r="B38" s="242" t="s">
        <v>416</v>
      </c>
      <c r="C38" s="241">
        <v>46487431</v>
      </c>
      <c r="D38" s="567">
        <v>34446172</v>
      </c>
      <c r="E38" s="331">
        <f t="shared" si="4"/>
        <v>-0.25902182032816568</v>
      </c>
      <c r="F38" s="241">
        <v>527270166.75999999</v>
      </c>
      <c r="G38" s="567">
        <v>349361753</v>
      </c>
      <c r="H38" s="331">
        <f t="shared" si="6"/>
        <v>-0.33741414738713904</v>
      </c>
      <c r="I38" s="339">
        <f t="shared" si="5"/>
        <v>6.5678575657354243E-2</v>
      </c>
      <c r="K38" s="388"/>
      <c r="L38" s="388"/>
      <c r="M38" s="388"/>
    </row>
    <row r="39" spans="1:13" s="157" customFormat="1" ht="14.25" customHeight="1">
      <c r="A39" s="298">
        <v>5</v>
      </c>
      <c r="B39" s="242" t="s">
        <v>415</v>
      </c>
      <c r="C39" s="241">
        <v>30006943</v>
      </c>
      <c r="D39" s="567">
        <v>50584386</v>
      </c>
      <c r="E39" s="331">
        <f t="shared" si="4"/>
        <v>0.68575605985588073</v>
      </c>
      <c r="F39" s="241">
        <v>216105891.63</v>
      </c>
      <c r="G39" s="567">
        <v>267300381</v>
      </c>
      <c r="H39" s="331">
        <f t="shared" si="6"/>
        <v>0.23689538949567979</v>
      </c>
      <c r="I39" s="339">
        <f t="shared" si="5"/>
        <v>5.0251374530823678E-2</v>
      </c>
      <c r="K39" s="388"/>
      <c r="L39" s="388"/>
      <c r="M39" s="388"/>
    </row>
    <row r="40" spans="1:13" s="157" customFormat="1" ht="14.25" customHeight="1">
      <c r="A40" s="298">
        <v>6</v>
      </c>
      <c r="B40" s="242" t="s">
        <v>22</v>
      </c>
      <c r="C40" s="241">
        <v>19467393</v>
      </c>
      <c r="D40" s="567">
        <v>27186933</v>
      </c>
      <c r="E40" s="331">
        <f t="shared" si="4"/>
        <v>0.39653691688455672</v>
      </c>
      <c r="F40" s="241">
        <v>253654662</v>
      </c>
      <c r="G40" s="567">
        <v>240944303</v>
      </c>
      <c r="H40" s="331">
        <f t="shared" si="6"/>
        <v>-5.0108911461678507E-2</v>
      </c>
      <c r="I40" s="339">
        <f t="shared" si="5"/>
        <v>4.5296540041674174E-2</v>
      </c>
      <c r="K40" s="388"/>
      <c r="L40" s="388"/>
      <c r="M40" s="388"/>
    </row>
    <row r="41" spans="1:13" s="157" customFormat="1" ht="14.25" customHeight="1">
      <c r="A41" s="298">
        <v>7</v>
      </c>
      <c r="B41" s="242" t="s">
        <v>160</v>
      </c>
      <c r="C41" s="241">
        <v>22019919</v>
      </c>
      <c r="D41" s="567">
        <v>20789983</v>
      </c>
      <c r="E41" s="331">
        <f t="shared" si="4"/>
        <v>-5.5855609641434212E-2</v>
      </c>
      <c r="F41" s="241">
        <v>178153472</v>
      </c>
      <c r="G41" s="567">
        <v>217428949</v>
      </c>
      <c r="H41" s="331">
        <f t="shared" si="6"/>
        <v>0.22045866723271046</v>
      </c>
      <c r="I41" s="339">
        <f t="shared" si="5"/>
        <v>4.0875750005168757E-2</v>
      </c>
      <c r="K41" s="388"/>
      <c r="L41" s="388"/>
      <c r="M41" s="388"/>
    </row>
    <row r="42" spans="1:13" s="157" customFormat="1" ht="14.25" customHeight="1">
      <c r="A42" s="298">
        <v>8</v>
      </c>
      <c r="B42" s="242" t="s">
        <v>421</v>
      </c>
      <c r="C42" s="241">
        <v>23092650</v>
      </c>
      <c r="D42" s="567">
        <v>14679599</v>
      </c>
      <c r="E42" s="331">
        <f t="shared" si="4"/>
        <v>-0.36431726111988016</v>
      </c>
      <c r="F42" s="241">
        <v>461342668.97000003</v>
      </c>
      <c r="G42" s="567">
        <v>180196885</v>
      </c>
      <c r="H42" s="331">
        <f t="shared" si="6"/>
        <v>-0.60940771985754094</v>
      </c>
      <c r="I42" s="339">
        <f t="shared" si="5"/>
        <v>3.387627478698866E-2</v>
      </c>
      <c r="K42" s="388"/>
      <c r="L42" s="388"/>
      <c r="M42" s="388"/>
    </row>
    <row r="43" spans="1:13" s="157" customFormat="1" ht="14.25" customHeight="1">
      <c r="A43" s="298">
        <v>9</v>
      </c>
      <c r="B43" s="242" t="s">
        <v>24</v>
      </c>
      <c r="C43" s="241">
        <v>9649389</v>
      </c>
      <c r="D43" s="567">
        <v>12173797</v>
      </c>
      <c r="E43" s="331">
        <f t="shared" si="4"/>
        <v>0.26161324825851673</v>
      </c>
      <c r="F43" s="241">
        <v>103878441.47</v>
      </c>
      <c r="G43" s="567">
        <v>155710631</v>
      </c>
      <c r="H43" s="331">
        <f t="shared" si="6"/>
        <v>0.49896964949141154</v>
      </c>
      <c r="I43" s="339">
        <f t="shared" si="5"/>
        <v>2.9272959535407036E-2</v>
      </c>
      <c r="K43" s="388"/>
      <c r="L43" s="388"/>
      <c r="M43" s="388"/>
    </row>
    <row r="44" spans="1:13" s="157" customFormat="1" ht="14.25" customHeight="1">
      <c r="A44" s="298">
        <v>10</v>
      </c>
      <c r="B44" s="242" t="s">
        <v>161</v>
      </c>
      <c r="C44" s="241">
        <v>15826467</v>
      </c>
      <c r="D44" s="567">
        <v>8881231</v>
      </c>
      <c r="E44" s="331">
        <f t="shared" si="4"/>
        <v>-0.43883679155935429</v>
      </c>
      <c r="F44" s="241">
        <v>87566888.900000006</v>
      </c>
      <c r="G44" s="567">
        <v>132258651</v>
      </c>
      <c r="H44" s="331">
        <f t="shared" si="6"/>
        <v>0.51037284367881641</v>
      </c>
      <c r="I44" s="339">
        <f t="shared" si="5"/>
        <v>2.4864083550791862E-2</v>
      </c>
      <c r="K44" s="388"/>
      <c r="L44" s="388"/>
      <c r="M44" s="388"/>
    </row>
    <row r="45" spans="1:13" s="157" customFormat="1" ht="14.25" customHeight="1">
      <c r="A45" s="298">
        <v>11</v>
      </c>
      <c r="B45" s="242" t="s">
        <v>433</v>
      </c>
      <c r="C45" s="241">
        <v>8995803</v>
      </c>
      <c r="D45" s="567">
        <v>9608668</v>
      </c>
      <c r="E45" s="331">
        <f t="shared" si="4"/>
        <v>6.812788141314341E-2</v>
      </c>
      <c r="F45" s="241">
        <v>33612323.129999995</v>
      </c>
      <c r="G45" s="567">
        <v>120844186.80018084</v>
      </c>
      <c r="H45" s="331">
        <f t="shared" si="6"/>
        <v>2.5952345909802292</v>
      </c>
      <c r="I45" s="339">
        <f t="shared" si="5"/>
        <v>2.2718211130304023E-2</v>
      </c>
      <c r="K45" s="388"/>
      <c r="L45" s="388"/>
      <c r="M45" s="388"/>
    </row>
    <row r="46" spans="1:13" s="157" customFormat="1" ht="14.25" customHeight="1">
      <c r="A46" s="298">
        <v>12</v>
      </c>
      <c r="B46" s="242" t="s">
        <v>417</v>
      </c>
      <c r="C46" s="241">
        <v>14138444</v>
      </c>
      <c r="D46" s="567">
        <v>10265985</v>
      </c>
      <c r="E46" s="331">
        <f t="shared" si="4"/>
        <v>-0.27389569884776566</v>
      </c>
      <c r="F46" s="241">
        <v>143357435.16</v>
      </c>
      <c r="G46" s="567">
        <v>118304930</v>
      </c>
      <c r="H46" s="331">
        <f t="shared" si="6"/>
        <v>-0.1747555341795779</v>
      </c>
      <c r="I46" s="339">
        <f t="shared" si="5"/>
        <v>2.224084127389582E-2</v>
      </c>
      <c r="K46" s="388"/>
      <c r="L46" s="388"/>
      <c r="M46" s="388"/>
    </row>
    <row r="47" spans="1:13" s="157" customFormat="1" ht="14.25" customHeight="1">
      <c r="A47" s="298">
        <v>13</v>
      </c>
      <c r="B47" s="242" t="s">
        <v>418</v>
      </c>
      <c r="C47" s="241">
        <v>6877608</v>
      </c>
      <c r="D47" s="567">
        <v>8141752</v>
      </c>
      <c r="E47" s="331">
        <f t="shared" si="4"/>
        <v>0.18380576502760837</v>
      </c>
      <c r="F47" s="241">
        <v>76800649.210000008</v>
      </c>
      <c r="G47" s="567">
        <v>86384396</v>
      </c>
      <c r="H47" s="331">
        <f t="shared" si="6"/>
        <v>0.12478731480243943</v>
      </c>
      <c r="I47" s="339">
        <f t="shared" si="5"/>
        <v>1.623991189528079E-2</v>
      </c>
      <c r="K47" s="388"/>
      <c r="L47" s="388"/>
      <c r="M47" s="388"/>
    </row>
    <row r="48" spans="1:13" s="157" customFormat="1" ht="14.25" customHeight="1">
      <c r="A48" s="298">
        <v>14</v>
      </c>
      <c r="B48" s="242" t="s">
        <v>31</v>
      </c>
      <c r="C48" s="241">
        <v>8196324</v>
      </c>
      <c r="D48" s="567">
        <v>9203087</v>
      </c>
      <c r="E48" s="331">
        <f t="shared" si="4"/>
        <v>0.12283103986616428</v>
      </c>
      <c r="F48" s="241">
        <v>76427694.870000005</v>
      </c>
      <c r="G48" s="567">
        <v>85276669</v>
      </c>
      <c r="H48" s="331">
        <f t="shared" si="6"/>
        <v>0.11578229783132543</v>
      </c>
      <c r="I48" s="339">
        <f t="shared" si="5"/>
        <v>1.6031663765791942E-2</v>
      </c>
      <c r="K48" s="388"/>
      <c r="L48" s="388"/>
      <c r="M48" s="388"/>
    </row>
    <row r="49" spans="1:13" s="157" customFormat="1" ht="14.25" customHeight="1">
      <c r="A49" s="298">
        <v>15</v>
      </c>
      <c r="B49" s="242" t="s">
        <v>414</v>
      </c>
      <c r="C49" s="241">
        <v>8652877</v>
      </c>
      <c r="D49" s="567">
        <v>5545819</v>
      </c>
      <c r="E49" s="331">
        <f t="shared" si="4"/>
        <v>-0.35907802688053925</v>
      </c>
      <c r="F49" s="241">
        <v>84367048.359999999</v>
      </c>
      <c r="G49" s="567">
        <v>79805827</v>
      </c>
      <c r="H49" s="331">
        <f t="shared" si="6"/>
        <v>-5.4064014904693036E-2</v>
      </c>
      <c r="I49" s="339">
        <f t="shared" si="5"/>
        <v>1.5003167924100792E-2</v>
      </c>
      <c r="K49" s="388"/>
      <c r="L49" s="388"/>
      <c r="M49" s="388"/>
    </row>
    <row r="50" spans="1:13" s="157" customFormat="1" ht="14.25" customHeight="1">
      <c r="A50" s="298">
        <v>16</v>
      </c>
      <c r="B50" s="242" t="s">
        <v>419</v>
      </c>
      <c r="C50" s="241">
        <v>9992967</v>
      </c>
      <c r="D50" s="567">
        <v>8778771</v>
      </c>
      <c r="E50" s="331">
        <f t="shared" si="4"/>
        <v>-0.12150505450483329</v>
      </c>
      <c r="F50" s="241">
        <v>62614470.109999999</v>
      </c>
      <c r="G50" s="567">
        <v>72018424</v>
      </c>
      <c r="H50" s="331">
        <f t="shared" si="6"/>
        <v>0.15018818930319622</v>
      </c>
      <c r="I50" s="339">
        <f t="shared" si="5"/>
        <v>1.3539168122411545E-2</v>
      </c>
      <c r="K50" s="388"/>
      <c r="L50" s="388"/>
      <c r="M50" s="388"/>
    </row>
    <row r="51" spans="1:13" s="157" customFormat="1" ht="14.25" customHeight="1">
      <c r="A51" s="298">
        <v>17</v>
      </c>
      <c r="B51" s="242" t="s">
        <v>269</v>
      </c>
      <c r="C51" s="241">
        <v>7644602</v>
      </c>
      <c r="D51" s="567">
        <v>7641098</v>
      </c>
      <c r="E51" s="331">
        <f t="shared" si="4"/>
        <v>-4.5836264595588982E-4</v>
      </c>
      <c r="F51" s="241">
        <v>100614573.08</v>
      </c>
      <c r="G51" s="567">
        <v>57514222</v>
      </c>
      <c r="H51" s="331">
        <f t="shared" si="6"/>
        <v>-0.42837085881913284</v>
      </c>
      <c r="I51" s="339">
        <f t="shared" si="5"/>
        <v>1.0812437676888081E-2</v>
      </c>
      <c r="K51" s="388"/>
      <c r="L51" s="388"/>
      <c r="M51" s="388"/>
    </row>
    <row r="52" spans="1:13" s="157" customFormat="1" ht="14.25" customHeight="1">
      <c r="A52" s="298">
        <v>18</v>
      </c>
      <c r="B52" s="242" t="s">
        <v>272</v>
      </c>
      <c r="C52" s="241">
        <v>5539373</v>
      </c>
      <c r="D52" s="567">
        <v>4029080</v>
      </c>
      <c r="E52" s="331">
        <f t="shared" si="4"/>
        <v>-0.2726469223141319</v>
      </c>
      <c r="F52" s="241">
        <v>31963251.289999999</v>
      </c>
      <c r="G52" s="567">
        <v>55648674</v>
      </c>
      <c r="H52" s="331">
        <f t="shared" si="6"/>
        <v>0.74102044548297274</v>
      </c>
      <c r="I52" s="339">
        <f t="shared" si="5"/>
        <v>1.0461722309769958E-2</v>
      </c>
      <c r="K52" s="388"/>
      <c r="L52" s="388"/>
      <c r="M52" s="388"/>
    </row>
    <row r="53" spans="1:13" s="157" customFormat="1" ht="14.25" customHeight="1">
      <c r="A53" s="298">
        <v>19</v>
      </c>
      <c r="B53" s="242" t="s">
        <v>125</v>
      </c>
      <c r="C53" s="241">
        <v>5980077</v>
      </c>
      <c r="D53" s="567">
        <v>8333948</v>
      </c>
      <c r="E53" s="331">
        <f t="shared" si="4"/>
        <v>0.39361884470718356</v>
      </c>
      <c r="F53" s="241">
        <v>54846794.649999999</v>
      </c>
      <c r="G53" s="567">
        <v>55249071</v>
      </c>
      <c r="H53" s="331">
        <f t="shared" si="6"/>
        <v>7.3345462130849359E-3</v>
      </c>
      <c r="I53" s="339">
        <f t="shared" si="5"/>
        <v>1.0386598585884803E-2</v>
      </c>
      <c r="K53" s="388"/>
      <c r="L53" s="388"/>
      <c r="M53" s="388"/>
    </row>
    <row r="54" spans="1:13" s="157" customFormat="1" ht="14.25" customHeight="1">
      <c r="A54" s="298">
        <v>20</v>
      </c>
      <c r="B54" s="242" t="s">
        <v>413</v>
      </c>
      <c r="C54" s="241">
        <v>2495010</v>
      </c>
      <c r="D54" s="567">
        <v>5415977</v>
      </c>
      <c r="E54" s="331">
        <f t="shared" si="4"/>
        <v>1.1707235642342115</v>
      </c>
      <c r="F54" s="241">
        <v>33330415.640000001</v>
      </c>
      <c r="G54" s="567">
        <v>54122803</v>
      </c>
      <c r="H54" s="331">
        <f t="shared" si="6"/>
        <v>0.62382622480851846</v>
      </c>
      <c r="I54" s="339">
        <f t="shared" si="5"/>
        <v>1.0174864824494909E-2</v>
      </c>
      <c r="K54" s="388"/>
      <c r="L54" s="388"/>
      <c r="M54" s="388"/>
    </row>
    <row r="55" spans="1:13" s="157" customFormat="1" ht="14.25" customHeight="1">
      <c r="A55" s="298">
        <v>21</v>
      </c>
      <c r="B55" s="242" t="s">
        <v>420</v>
      </c>
      <c r="C55" s="241">
        <v>6510002</v>
      </c>
      <c r="D55" s="567">
        <v>8235197</v>
      </c>
      <c r="E55" s="331">
        <f t="shared" si="4"/>
        <v>0.26500683102708722</v>
      </c>
      <c r="F55" s="241">
        <v>35718803.870000005</v>
      </c>
      <c r="G55" s="567">
        <v>46338947</v>
      </c>
      <c r="H55" s="331">
        <f t="shared" si="6"/>
        <v>0.29732639336559052</v>
      </c>
      <c r="I55" s="339">
        <f t="shared" si="5"/>
        <v>8.7115318442474964E-3</v>
      </c>
      <c r="K55" s="388"/>
      <c r="L55" s="388"/>
      <c r="M55" s="388"/>
    </row>
    <row r="56" spans="1:13" s="157" customFormat="1" ht="14.25" customHeight="1">
      <c r="A56" s="298">
        <v>22</v>
      </c>
      <c r="B56" s="242" t="s">
        <v>25</v>
      </c>
      <c r="C56" s="241">
        <v>3456128</v>
      </c>
      <c r="D56" s="567">
        <v>7355492</v>
      </c>
      <c r="E56" s="331">
        <f t="shared" si="4"/>
        <v>1.1282464075404617</v>
      </c>
      <c r="F56" s="241">
        <v>29089698</v>
      </c>
      <c r="G56" s="567">
        <v>45838408</v>
      </c>
      <c r="H56" s="331">
        <f t="shared" si="6"/>
        <v>0.57576087589496461</v>
      </c>
      <c r="I56" s="339">
        <f t="shared" si="5"/>
        <v>8.617432566640092E-3</v>
      </c>
      <c r="K56" s="388"/>
      <c r="L56" s="388"/>
      <c r="M56" s="388"/>
    </row>
    <row r="57" spans="1:13" s="157" customFormat="1" ht="14.25" customHeight="1">
      <c r="A57" s="298">
        <v>23</v>
      </c>
      <c r="B57" s="242" t="s">
        <v>29</v>
      </c>
      <c r="C57" s="241">
        <v>4165140</v>
      </c>
      <c r="D57" s="567">
        <v>2939153</v>
      </c>
      <c r="E57" s="331">
        <f t="shared" si="4"/>
        <v>-0.29434472790830557</v>
      </c>
      <c r="F57" s="241">
        <v>51216642</v>
      </c>
      <c r="G57" s="567">
        <v>39733236</v>
      </c>
      <c r="H57" s="331">
        <f t="shared" si="6"/>
        <v>-0.22421239565061679</v>
      </c>
      <c r="I57" s="339">
        <f t="shared" si="5"/>
        <v>7.4696852884680569E-3</v>
      </c>
      <c r="K57" s="388"/>
      <c r="L57" s="388"/>
      <c r="M57" s="388"/>
    </row>
    <row r="58" spans="1:13" s="157" customFormat="1" ht="14.25" customHeight="1">
      <c r="A58" s="298">
        <v>24</v>
      </c>
      <c r="B58" s="242" t="s">
        <v>359</v>
      </c>
      <c r="C58" s="241">
        <v>4201600</v>
      </c>
      <c r="D58" s="567">
        <v>3250638</v>
      </c>
      <c r="E58" s="331">
        <f t="shared" si="4"/>
        <v>-0.22633330159939069</v>
      </c>
      <c r="F58" s="241">
        <v>35090164</v>
      </c>
      <c r="G58" s="567">
        <v>35072421</v>
      </c>
      <c r="H58" s="331">
        <f t="shared" si="6"/>
        <v>-5.0564027001986922E-4</v>
      </c>
      <c r="I58" s="339">
        <f t="shared" si="5"/>
        <v>6.5934711981339286E-3</v>
      </c>
      <c r="K58" s="388"/>
      <c r="L58" s="388"/>
      <c r="M58" s="388"/>
    </row>
    <row r="59" spans="1:13" s="157" customFormat="1" ht="14.25" customHeight="1">
      <c r="A59" s="298">
        <v>25</v>
      </c>
      <c r="B59" s="242" t="s">
        <v>422</v>
      </c>
      <c r="C59" s="241">
        <v>1495136</v>
      </c>
      <c r="D59" s="567">
        <v>6992945</v>
      </c>
      <c r="E59" s="331">
        <f t="shared" si="4"/>
        <v>3.6771297059264176</v>
      </c>
      <c r="F59" s="241">
        <v>48818011.840000004</v>
      </c>
      <c r="G59" s="567">
        <v>34575413</v>
      </c>
      <c r="H59" s="331">
        <f t="shared" si="6"/>
        <v>-0.29174885054065325</v>
      </c>
      <c r="I59" s="339">
        <f t="shared" si="5"/>
        <v>6.5000357340340266E-3</v>
      </c>
      <c r="K59" s="388"/>
      <c r="L59" s="388"/>
      <c r="M59" s="388"/>
    </row>
    <row r="60" spans="1:13" s="157" customFormat="1" ht="14.25" customHeight="1">
      <c r="A60" s="298">
        <v>26</v>
      </c>
      <c r="B60" s="242" t="s">
        <v>32</v>
      </c>
      <c r="C60" s="241">
        <v>2922873</v>
      </c>
      <c r="D60" s="567">
        <v>2879701</v>
      </c>
      <c r="E60" s="331">
        <f t="shared" si="4"/>
        <v>-1.4770398850719846E-2</v>
      </c>
      <c r="F60" s="241">
        <v>24041044</v>
      </c>
      <c r="G60" s="567">
        <v>28683369</v>
      </c>
      <c r="H60" s="331">
        <f t="shared" si="6"/>
        <v>0.19309997519242517</v>
      </c>
      <c r="I60" s="339">
        <f t="shared" si="5"/>
        <v>5.3923556451078063E-3</v>
      </c>
      <c r="K60" s="388"/>
      <c r="L60" s="388"/>
      <c r="M60" s="388"/>
    </row>
    <row r="61" spans="1:13" s="157" customFormat="1" ht="14.25" customHeight="1">
      <c r="A61" s="298">
        <v>27</v>
      </c>
      <c r="B61" s="242" t="s">
        <v>443</v>
      </c>
      <c r="C61" s="241">
        <v>368000</v>
      </c>
      <c r="D61" s="567">
        <v>2597000</v>
      </c>
      <c r="E61" s="331">
        <f t="shared" si="4"/>
        <v>6.0570652173913047</v>
      </c>
      <c r="F61" s="241">
        <v>3680000</v>
      </c>
      <c r="G61" s="567">
        <v>28567000</v>
      </c>
      <c r="H61" s="331">
        <f t="shared" si="6"/>
        <v>6.7627717391304349</v>
      </c>
      <c r="I61" s="339">
        <f t="shared" si="5"/>
        <v>5.3704787507281556E-3</v>
      </c>
      <c r="K61" s="388"/>
      <c r="L61" s="388"/>
      <c r="M61" s="388"/>
    </row>
    <row r="62" spans="1:13" s="157" customFormat="1" ht="14.25" customHeight="1">
      <c r="A62" s="298">
        <v>28</v>
      </c>
      <c r="B62" s="242" t="s">
        <v>424</v>
      </c>
      <c r="C62" s="241">
        <v>772357</v>
      </c>
      <c r="D62" s="567">
        <v>3335381</v>
      </c>
      <c r="E62" s="331">
        <f t="shared" si="4"/>
        <v>3.3184447088587277</v>
      </c>
      <c r="F62" s="241">
        <v>13663318.699999999</v>
      </c>
      <c r="G62" s="567">
        <v>27584871</v>
      </c>
      <c r="H62" s="331">
        <f t="shared" si="6"/>
        <v>1.0188997714003407</v>
      </c>
      <c r="I62" s="339">
        <f t="shared" si="5"/>
        <v>5.1858425297398158E-3</v>
      </c>
      <c r="K62" s="388"/>
      <c r="L62" s="388"/>
      <c r="M62" s="388"/>
    </row>
    <row r="63" spans="1:13" s="157" customFormat="1" ht="14.25" customHeight="1">
      <c r="A63" s="298">
        <v>29</v>
      </c>
      <c r="B63" s="774" t="s">
        <v>566</v>
      </c>
      <c r="C63" s="241">
        <v>2420492</v>
      </c>
      <c r="D63" s="567">
        <v>2308311</v>
      </c>
      <c r="E63" s="331">
        <f t="shared" si="4"/>
        <v>-4.6346362640322658E-2</v>
      </c>
      <c r="F63" s="241">
        <v>18278336</v>
      </c>
      <c r="G63" s="567">
        <v>27234758</v>
      </c>
      <c r="H63" s="331">
        <f t="shared" si="6"/>
        <v>0.49000204394973368</v>
      </c>
      <c r="I63" s="339">
        <f t="shared" si="5"/>
        <v>5.1200227227298509E-3</v>
      </c>
      <c r="K63" s="388"/>
      <c r="L63" s="388"/>
      <c r="M63" s="388"/>
    </row>
    <row r="64" spans="1:13" s="157" customFormat="1" ht="14.25" customHeight="1">
      <c r="A64" s="298">
        <v>30</v>
      </c>
      <c r="B64" s="242" t="s">
        <v>435</v>
      </c>
      <c r="C64" s="241">
        <v>2376117</v>
      </c>
      <c r="D64" s="567">
        <v>3614767</v>
      </c>
      <c r="E64" s="331">
        <f t="shared" si="4"/>
        <v>0.52129167040175206</v>
      </c>
      <c r="F64" s="241">
        <v>17320490.039999999</v>
      </c>
      <c r="G64" s="567">
        <v>24639502</v>
      </c>
      <c r="H64" s="331">
        <f t="shared" si="6"/>
        <v>0.42256379254267351</v>
      </c>
      <c r="I64" s="339">
        <f t="shared" si="5"/>
        <v>4.6321252465965591E-3</v>
      </c>
      <c r="K64" s="388"/>
      <c r="L64" s="388"/>
      <c r="M64" s="388"/>
    </row>
    <row r="65" spans="1:13" s="157" customFormat="1" ht="14.25" customHeight="1">
      <c r="A65" s="298">
        <v>31</v>
      </c>
      <c r="B65" s="242" t="s">
        <v>430</v>
      </c>
      <c r="C65" s="241">
        <v>5173104</v>
      </c>
      <c r="D65" s="567">
        <v>572832</v>
      </c>
      <c r="E65" s="331">
        <f t="shared" si="4"/>
        <v>-0.88926725617733571</v>
      </c>
      <c r="F65" s="241">
        <v>51690310.039999999</v>
      </c>
      <c r="G65" s="567">
        <v>23484513</v>
      </c>
      <c r="H65" s="331">
        <f t="shared" si="6"/>
        <v>-0.54566894681369182</v>
      </c>
      <c r="I65" s="339">
        <f t="shared" si="5"/>
        <v>4.4149920550880083E-3</v>
      </c>
      <c r="K65" s="388"/>
      <c r="L65" s="388"/>
      <c r="M65" s="388"/>
    </row>
    <row r="66" spans="1:13" s="157" customFormat="1" ht="14.25" customHeight="1">
      <c r="A66" s="298">
        <v>32</v>
      </c>
      <c r="B66" s="242" t="s">
        <v>425</v>
      </c>
      <c r="C66" s="241">
        <v>2654669</v>
      </c>
      <c r="D66" s="567">
        <v>1439852</v>
      </c>
      <c r="E66" s="331">
        <f t="shared" si="4"/>
        <v>-0.45761524318097657</v>
      </c>
      <c r="F66" s="241">
        <v>22681177.039999999</v>
      </c>
      <c r="G66" s="567">
        <v>22404525</v>
      </c>
      <c r="H66" s="331">
        <f t="shared" si="6"/>
        <v>-1.2197428709810887E-2</v>
      </c>
      <c r="I66" s="339">
        <f t="shared" si="5"/>
        <v>4.2119587437483017E-3</v>
      </c>
      <c r="K66" s="388"/>
      <c r="L66" s="388"/>
      <c r="M66" s="388"/>
    </row>
    <row r="67" spans="1:13" s="157" customFormat="1" ht="14.25" customHeight="1">
      <c r="A67" s="298">
        <v>33</v>
      </c>
      <c r="B67" s="242" t="s">
        <v>376</v>
      </c>
      <c r="C67" s="241">
        <v>1803377</v>
      </c>
      <c r="D67" s="567">
        <v>2394050</v>
      </c>
      <c r="E67" s="331">
        <f t="shared" si="4"/>
        <v>0.32753717054171139</v>
      </c>
      <c r="F67" s="241">
        <v>12672846.98</v>
      </c>
      <c r="G67" s="567">
        <v>22335582</v>
      </c>
      <c r="H67" s="331">
        <f t="shared" si="6"/>
        <v>0.76247547494651435</v>
      </c>
      <c r="I67" s="339">
        <f t="shared" si="5"/>
        <v>4.1989977427152403E-3</v>
      </c>
      <c r="K67" s="388"/>
      <c r="L67" s="388"/>
      <c r="M67" s="388"/>
    </row>
    <row r="68" spans="1:13" s="157" customFormat="1" ht="14.25" customHeight="1">
      <c r="A68" s="298">
        <v>34</v>
      </c>
      <c r="B68" s="242" t="s">
        <v>273</v>
      </c>
      <c r="C68" s="241">
        <v>2870280</v>
      </c>
      <c r="D68" s="567">
        <v>1436406</v>
      </c>
      <c r="E68" s="331">
        <f t="shared" si="4"/>
        <v>-0.49955892804883151</v>
      </c>
      <c r="F68" s="241">
        <v>34714482</v>
      </c>
      <c r="G68" s="567">
        <v>21397440</v>
      </c>
      <c r="H68" s="331">
        <f t="shared" si="6"/>
        <v>-0.38361632473732432</v>
      </c>
      <c r="I68" s="339">
        <f t="shared" si="5"/>
        <v>4.0226308971883879E-3</v>
      </c>
      <c r="K68" s="388"/>
      <c r="L68" s="388"/>
      <c r="M68" s="388"/>
    </row>
    <row r="69" spans="1:13" s="157" customFormat="1" ht="14.25" customHeight="1">
      <c r="A69" s="298">
        <v>35</v>
      </c>
      <c r="B69" s="242" t="s">
        <v>30</v>
      </c>
      <c r="C69" s="241">
        <v>3642974</v>
      </c>
      <c r="D69" s="567">
        <v>2048909</v>
      </c>
      <c r="E69" s="331">
        <f t="shared" si="4"/>
        <v>-0.43757243395094225</v>
      </c>
      <c r="F69" s="241">
        <v>36342969.460000001</v>
      </c>
      <c r="G69" s="567">
        <v>18480800</v>
      </c>
      <c r="H69" s="331">
        <f t="shared" si="6"/>
        <v>-0.49148899293051884</v>
      </c>
      <c r="I69" s="339">
        <f t="shared" si="5"/>
        <v>3.4743145481309517E-3</v>
      </c>
      <c r="K69" s="388"/>
      <c r="L69" s="388"/>
      <c r="M69" s="388"/>
    </row>
    <row r="70" spans="1:13" s="157" customFormat="1" ht="14.25" customHeight="1">
      <c r="A70" s="298">
        <v>36</v>
      </c>
      <c r="B70" s="242" t="s">
        <v>445</v>
      </c>
      <c r="C70" s="241">
        <v>1906243</v>
      </c>
      <c r="D70" s="567">
        <v>2532439</v>
      </c>
      <c r="E70" s="331">
        <f t="shared" si="4"/>
        <v>0.32849746858086815</v>
      </c>
      <c r="F70" s="241">
        <v>2781948</v>
      </c>
      <c r="G70" s="567">
        <v>16734387</v>
      </c>
      <c r="H70" s="331">
        <f t="shared" si="6"/>
        <v>5.0153485974576091</v>
      </c>
      <c r="I70" s="339">
        <f t="shared" si="5"/>
        <v>3.1459960720398184E-3</v>
      </c>
      <c r="K70" s="388"/>
      <c r="L70" s="388"/>
      <c r="M70" s="388"/>
    </row>
    <row r="71" spans="1:13" s="157" customFormat="1" ht="14.25" customHeight="1">
      <c r="A71" s="298">
        <v>37</v>
      </c>
      <c r="B71" s="242" t="s">
        <v>426</v>
      </c>
      <c r="C71" s="241">
        <v>2512388</v>
      </c>
      <c r="D71" s="567">
        <v>1492484</v>
      </c>
      <c r="E71" s="331">
        <f t="shared" si="4"/>
        <v>-0.40595003637973115</v>
      </c>
      <c r="F71" s="241">
        <v>11877590.949999999</v>
      </c>
      <c r="G71" s="567">
        <v>16149458</v>
      </c>
      <c r="H71" s="331">
        <f t="shared" si="6"/>
        <v>0.35965770062152225</v>
      </c>
      <c r="I71" s="339">
        <f t="shared" si="5"/>
        <v>3.0360318207994126E-3</v>
      </c>
      <c r="K71" s="388"/>
      <c r="L71" s="388"/>
      <c r="M71" s="388"/>
    </row>
    <row r="72" spans="1:13" s="157" customFormat="1" ht="14.25" customHeight="1">
      <c r="A72" s="298">
        <v>38</v>
      </c>
      <c r="B72" s="243" t="s">
        <v>423</v>
      </c>
      <c r="C72" s="241">
        <v>1839324</v>
      </c>
      <c r="D72" s="568">
        <v>1901614</v>
      </c>
      <c r="E72" s="331">
        <f t="shared" si="4"/>
        <v>3.3865702834302125E-2</v>
      </c>
      <c r="F72" s="241">
        <v>25595547.079999998</v>
      </c>
      <c r="G72" s="567">
        <v>15724731</v>
      </c>
      <c r="H72" s="331">
        <f t="shared" si="6"/>
        <v>-0.38564583320482781</v>
      </c>
      <c r="I72" s="339">
        <f t="shared" si="5"/>
        <v>2.9561848880322156E-3</v>
      </c>
      <c r="K72" s="388"/>
      <c r="L72" s="388"/>
      <c r="M72" s="388"/>
    </row>
    <row r="73" spans="1:13" s="157" customFormat="1" ht="14.25" customHeight="1">
      <c r="A73" s="298">
        <v>39</v>
      </c>
      <c r="B73" s="242" t="s">
        <v>33</v>
      </c>
      <c r="C73" s="241">
        <v>0</v>
      </c>
      <c r="D73" s="567">
        <v>845464</v>
      </c>
      <c r="E73" s="331" t="s">
        <v>64</v>
      </c>
      <c r="F73" s="241">
        <v>15547298.34</v>
      </c>
      <c r="G73" s="567">
        <v>15045387</v>
      </c>
      <c r="H73" s="331">
        <f t="shared" si="6"/>
        <v>-3.2282865422906593E-2</v>
      </c>
      <c r="I73" s="339">
        <f t="shared" si="5"/>
        <v>2.8284710043050246E-3</v>
      </c>
      <c r="K73" s="388"/>
      <c r="L73" s="388"/>
      <c r="M73" s="388"/>
    </row>
    <row r="74" spans="1:13" s="157" customFormat="1" ht="14.25" customHeight="1">
      <c r="A74" s="298">
        <v>40</v>
      </c>
      <c r="B74" s="242" t="s">
        <v>483</v>
      </c>
      <c r="C74" s="241">
        <v>573037</v>
      </c>
      <c r="D74" s="567">
        <v>1718137</v>
      </c>
      <c r="E74" s="331">
        <f t="shared" si="4"/>
        <v>1.9983002842748374</v>
      </c>
      <c r="F74" s="241">
        <v>7815679.0700000003</v>
      </c>
      <c r="G74" s="567">
        <v>12647117</v>
      </c>
      <c r="H74" s="331">
        <f t="shared" si="6"/>
        <v>0.61817250768972531</v>
      </c>
      <c r="I74" s="339">
        <f t="shared" si="5"/>
        <v>2.3776060876701376E-3</v>
      </c>
      <c r="K74" s="388"/>
      <c r="L74" s="388"/>
      <c r="M74" s="388"/>
    </row>
    <row r="75" spans="1:13" s="157" customFormat="1" ht="14.25" customHeight="1">
      <c r="A75" s="298">
        <v>41</v>
      </c>
      <c r="B75" s="242" t="s">
        <v>444</v>
      </c>
      <c r="C75" s="241">
        <v>1078633</v>
      </c>
      <c r="D75" s="567">
        <v>1453745</v>
      </c>
      <c r="E75" s="331">
        <f t="shared" si="4"/>
        <v>0.34776610765663585</v>
      </c>
      <c r="F75" s="241">
        <v>4898002.07</v>
      </c>
      <c r="G75" s="567">
        <v>11799154</v>
      </c>
      <c r="H75" s="331">
        <f t="shared" si="6"/>
        <v>1.4089728488007762</v>
      </c>
      <c r="I75" s="339">
        <f t="shared" si="5"/>
        <v>2.2181925240161416E-3</v>
      </c>
      <c r="K75" s="388"/>
      <c r="L75" s="388"/>
      <c r="M75" s="388"/>
    </row>
    <row r="76" spans="1:13" s="157" customFormat="1" ht="14.25" customHeight="1">
      <c r="A76" s="298">
        <v>42</v>
      </c>
      <c r="B76" s="242" t="s">
        <v>23</v>
      </c>
      <c r="C76" s="241">
        <v>2452072</v>
      </c>
      <c r="D76" s="567">
        <v>1415083</v>
      </c>
      <c r="E76" s="331">
        <f t="shared" si="4"/>
        <v>-0.42290316108173009</v>
      </c>
      <c r="F76" s="241">
        <v>18088502.030000001</v>
      </c>
      <c r="G76" s="567">
        <v>11784096</v>
      </c>
      <c r="H76" s="331">
        <f t="shared" si="6"/>
        <v>-0.34853112875483372</v>
      </c>
      <c r="I76" s="339">
        <f t="shared" si="5"/>
        <v>2.215361681819605E-3</v>
      </c>
      <c r="K76" s="388"/>
      <c r="L76" s="388"/>
      <c r="M76" s="388"/>
    </row>
    <row r="77" spans="1:13" s="157" customFormat="1" ht="14.25" customHeight="1">
      <c r="A77" s="298">
        <v>43</v>
      </c>
      <c r="B77" s="242" t="s">
        <v>567</v>
      </c>
      <c r="C77" s="241">
        <v>512378</v>
      </c>
      <c r="D77" s="567">
        <v>6194910</v>
      </c>
      <c r="E77" s="331" t="s">
        <v>64</v>
      </c>
      <c r="F77" s="241">
        <v>14213824</v>
      </c>
      <c r="G77" s="567">
        <v>11688526</v>
      </c>
      <c r="H77" s="331">
        <f t="shared" si="6"/>
        <v>-0.17766492676425427</v>
      </c>
      <c r="I77" s="339">
        <f t="shared" si="5"/>
        <v>2.1973949140733562E-3</v>
      </c>
      <c r="K77" s="388"/>
      <c r="L77" s="388"/>
      <c r="M77" s="388"/>
    </row>
    <row r="78" spans="1:13" s="157" customFormat="1" ht="14.25" customHeight="1">
      <c r="A78" s="298">
        <v>44</v>
      </c>
      <c r="B78" s="242" t="s">
        <v>476</v>
      </c>
      <c r="C78" s="241">
        <v>926860</v>
      </c>
      <c r="D78" s="567">
        <v>869814</v>
      </c>
      <c r="E78" s="331">
        <f t="shared" si="4"/>
        <v>-6.1547590790410611E-2</v>
      </c>
      <c r="F78" s="241">
        <v>8054851.6400000006</v>
      </c>
      <c r="G78" s="567">
        <v>10817473</v>
      </c>
      <c r="H78" s="331">
        <f t="shared" si="6"/>
        <v>0.34297607000990027</v>
      </c>
      <c r="I78" s="339">
        <f t="shared" si="5"/>
        <v>2.0336405251890487E-3</v>
      </c>
      <c r="K78" s="388"/>
      <c r="L78" s="388"/>
      <c r="M78" s="388"/>
    </row>
    <row r="79" spans="1:13" s="157" customFormat="1" ht="14.25" customHeight="1">
      <c r="A79" s="298">
        <v>45</v>
      </c>
      <c r="B79" s="242" t="s">
        <v>459</v>
      </c>
      <c r="C79" s="241">
        <v>819400</v>
      </c>
      <c r="D79" s="567">
        <v>1192972</v>
      </c>
      <c r="E79" s="331">
        <f t="shared" si="4"/>
        <v>0.45590920185501593</v>
      </c>
      <c r="F79" s="241">
        <v>13725943.029999999</v>
      </c>
      <c r="G79" s="567">
        <v>10381491</v>
      </c>
      <c r="H79" s="331">
        <f t="shared" si="6"/>
        <v>-0.24365918047963797</v>
      </c>
      <c r="I79" s="339">
        <f t="shared" si="5"/>
        <v>1.9516776986164312E-3</v>
      </c>
      <c r="K79" s="388"/>
      <c r="L79" s="388"/>
      <c r="M79" s="388"/>
    </row>
    <row r="80" spans="1:13" s="157" customFormat="1" ht="14.25" customHeight="1">
      <c r="A80" s="298">
        <v>46</v>
      </c>
      <c r="B80" s="242" t="s">
        <v>436</v>
      </c>
      <c r="C80" s="241">
        <v>1093000</v>
      </c>
      <c r="D80" s="567">
        <v>99500</v>
      </c>
      <c r="E80" s="331">
        <f t="shared" si="4"/>
        <v>-0.90896614821591948</v>
      </c>
      <c r="F80" s="241">
        <v>11003007</v>
      </c>
      <c r="G80" s="567">
        <v>10033500</v>
      </c>
      <c r="H80" s="331">
        <f t="shared" si="6"/>
        <v>-8.8112913133655213E-2</v>
      </c>
      <c r="I80" s="339">
        <f t="shared" si="5"/>
        <v>1.8862568188970123E-3</v>
      </c>
      <c r="K80" s="388"/>
      <c r="L80" s="388"/>
      <c r="M80" s="388"/>
    </row>
    <row r="81" spans="1:13" s="157" customFormat="1" ht="14.25" customHeight="1">
      <c r="A81" s="298">
        <v>47</v>
      </c>
      <c r="B81" s="242" t="s">
        <v>274</v>
      </c>
      <c r="C81" s="241">
        <v>1778081</v>
      </c>
      <c r="D81" s="567">
        <v>637818</v>
      </c>
      <c r="E81" s="331">
        <f t="shared" si="4"/>
        <v>-0.64128855772037374</v>
      </c>
      <c r="F81" s="241">
        <v>16042133.91</v>
      </c>
      <c r="G81" s="567">
        <v>8364258</v>
      </c>
      <c r="H81" s="331">
        <f t="shared" si="6"/>
        <v>-0.47860689563337522</v>
      </c>
      <c r="I81" s="339">
        <f t="shared" si="5"/>
        <v>1.5724461740682599E-3</v>
      </c>
      <c r="K81" s="388"/>
      <c r="L81" s="388"/>
      <c r="M81" s="388"/>
    </row>
    <row r="82" spans="1:13" s="157" customFormat="1" ht="14.25" customHeight="1">
      <c r="A82" s="298">
        <v>48</v>
      </c>
      <c r="B82" s="242" t="s">
        <v>477</v>
      </c>
      <c r="C82" s="241">
        <v>414716</v>
      </c>
      <c r="D82" s="567">
        <v>518718</v>
      </c>
      <c r="E82" s="331">
        <f t="shared" si="4"/>
        <v>0.25077884624658808</v>
      </c>
      <c r="F82" s="241">
        <v>4768635.63</v>
      </c>
      <c r="G82" s="567">
        <v>7636625</v>
      </c>
      <c r="H82" s="331">
        <f t="shared" si="6"/>
        <v>0.60142766034736872</v>
      </c>
      <c r="I82" s="339">
        <f t="shared" si="5"/>
        <v>1.4356541565365422E-3</v>
      </c>
      <c r="K82" s="388"/>
      <c r="L82" s="388"/>
      <c r="M82" s="388"/>
    </row>
    <row r="83" spans="1:13" s="157" customFormat="1" ht="14.25" customHeight="1">
      <c r="A83" s="298">
        <v>49</v>
      </c>
      <c r="B83" s="242" t="s">
        <v>434</v>
      </c>
      <c r="C83" s="241">
        <v>924117</v>
      </c>
      <c r="D83" s="567">
        <v>224884</v>
      </c>
      <c r="E83" s="331">
        <f t="shared" si="4"/>
        <v>-0.75664986143529445</v>
      </c>
      <c r="F83" s="241">
        <v>13665475.789999999</v>
      </c>
      <c r="G83" s="567">
        <v>7573980</v>
      </c>
      <c r="H83" s="331">
        <f t="shared" si="6"/>
        <v>-0.44575804630656035</v>
      </c>
      <c r="I83" s="339">
        <f t="shared" si="5"/>
        <v>1.4238771536542176E-3</v>
      </c>
      <c r="K83" s="388"/>
      <c r="L83" s="388"/>
      <c r="M83" s="388"/>
    </row>
    <row r="84" spans="1:13" s="157" customFormat="1" ht="14.25" customHeight="1">
      <c r="A84" s="298">
        <v>50</v>
      </c>
      <c r="B84" s="242" t="s">
        <v>469</v>
      </c>
      <c r="C84" s="241">
        <v>437169</v>
      </c>
      <c r="D84" s="567">
        <v>525558</v>
      </c>
      <c r="E84" s="331">
        <f t="shared" si="4"/>
        <v>0.20218496736959857</v>
      </c>
      <c r="F84" s="241">
        <v>2030757.6</v>
      </c>
      <c r="G84" s="567">
        <v>6924779</v>
      </c>
      <c r="H84" s="331">
        <f t="shared" si="6"/>
        <v>2.4099485827358222</v>
      </c>
      <c r="I84" s="339">
        <f t="shared" si="5"/>
        <v>1.3018300302092823E-3</v>
      </c>
      <c r="K84" s="388"/>
      <c r="L84" s="388"/>
      <c r="M84" s="388"/>
    </row>
    <row r="85" spans="1:13" s="488" customFormat="1" ht="24.75" customHeight="1">
      <c r="A85" s="299"/>
      <c r="B85" s="244" t="s">
        <v>568</v>
      </c>
      <c r="C85" s="241">
        <v>20861723</v>
      </c>
      <c r="D85" s="567">
        <v>16793078</v>
      </c>
      <c r="E85" s="331">
        <f>D85/C85-1</f>
        <v>-0.19502919293866572</v>
      </c>
      <c r="F85" s="241">
        <v>266011712.13999939</v>
      </c>
      <c r="G85" s="567">
        <v>196672650.00000095</v>
      </c>
      <c r="H85" s="331">
        <f t="shared" si="6"/>
        <v>-0.26066168884889529</v>
      </c>
      <c r="I85" s="339">
        <f>G85/$G$86</f>
        <v>3.6973650984506633E-2</v>
      </c>
      <c r="K85" s="388"/>
      <c r="L85" s="388"/>
      <c r="M85" s="388"/>
    </row>
    <row r="86" spans="1:13" s="154" customFormat="1" ht="15.75" thickBot="1">
      <c r="A86" s="300"/>
      <c r="B86" s="404" t="s">
        <v>259</v>
      </c>
      <c r="C86" s="292">
        <f>+SUM(C35:C85)</f>
        <v>437468861</v>
      </c>
      <c r="D86" s="292">
        <f>+SUM(D35:D85)</f>
        <v>619997170</v>
      </c>
      <c r="E86" s="405">
        <f>D86/C86-1</f>
        <v>0.41723726023096308</v>
      </c>
      <c r="F86" s="292">
        <f>+SUM(F35:F85)</f>
        <v>4201661462.2499995</v>
      </c>
      <c r="G86" s="292">
        <f>+SUM(G35:G85)</f>
        <v>5319265064.8001814</v>
      </c>
      <c r="H86" s="405">
        <f t="shared" si="6"/>
        <v>0.26599087351309425</v>
      </c>
      <c r="I86" s="405">
        <f t="shared" ref="I86" si="7">G86/$G$86</f>
        <v>1</v>
      </c>
      <c r="K86" s="388"/>
      <c r="L86" s="388"/>
      <c r="M86" s="388"/>
    </row>
    <row r="87" spans="1:13" s="154" customFormat="1" ht="15">
      <c r="C87" s="291"/>
      <c r="D87" s="291"/>
      <c r="E87" s="350"/>
      <c r="F87" s="291"/>
      <c r="G87" s="291"/>
      <c r="H87" s="350"/>
      <c r="I87" s="350"/>
      <c r="K87" s="388"/>
      <c r="L87" s="388"/>
      <c r="M87" s="388"/>
    </row>
    <row r="88" spans="1:13" s="154" customFormat="1" ht="49.5" customHeight="1">
      <c r="A88" s="822" t="s">
        <v>564</v>
      </c>
      <c r="B88" s="822"/>
      <c r="C88" s="822"/>
      <c r="D88" s="822"/>
      <c r="E88" s="822"/>
      <c r="F88" s="165"/>
      <c r="G88" s="165"/>
      <c r="H88" s="406"/>
      <c r="I88" s="406"/>
      <c r="K88" s="388"/>
      <c r="L88" s="388"/>
      <c r="M88" s="388"/>
    </row>
    <row r="89" spans="1:13" s="154" customFormat="1" ht="15">
      <c r="C89" s="162"/>
      <c r="E89" s="350"/>
      <c r="F89" s="162"/>
      <c r="G89" s="162"/>
      <c r="H89" s="350"/>
      <c r="I89" s="350"/>
      <c r="K89" s="388"/>
      <c r="L89" s="388"/>
      <c r="M89" s="388"/>
    </row>
    <row r="90" spans="1:13" s="154" customFormat="1" ht="15">
      <c r="C90" s="625"/>
      <c r="D90" s="625"/>
      <c r="E90" s="350"/>
      <c r="F90" s="162"/>
      <c r="G90" s="162"/>
      <c r="H90" s="350"/>
      <c r="I90" s="350"/>
      <c r="K90" s="388"/>
      <c r="L90" s="388"/>
      <c r="M90" s="388"/>
    </row>
    <row r="91" spans="1:13" s="154" customFormat="1" ht="15">
      <c r="E91" s="350"/>
      <c r="H91" s="350"/>
      <c r="I91" s="350"/>
      <c r="K91" s="388"/>
      <c r="L91" s="388"/>
      <c r="M91" s="388"/>
    </row>
    <row r="92" spans="1:13" s="154" customFormat="1" ht="15">
      <c r="E92" s="350"/>
      <c r="H92" s="350"/>
      <c r="I92" s="350"/>
      <c r="K92" s="388"/>
      <c r="L92" s="388"/>
      <c r="M92" s="388"/>
    </row>
    <row r="93" spans="1:13" s="154" customFormat="1" ht="15">
      <c r="A93" s="388"/>
      <c r="B93" s="388"/>
      <c r="C93" s="388"/>
      <c r="D93" s="388"/>
      <c r="E93" s="388"/>
      <c r="F93" s="388"/>
      <c r="G93" s="388"/>
      <c r="H93" s="388"/>
      <c r="I93" s="388"/>
      <c r="K93" s="388"/>
      <c r="L93" s="388"/>
      <c r="M93" s="388"/>
    </row>
    <row r="94" spans="1:13" s="154" customFormat="1" ht="15">
      <c r="A94" s="388"/>
      <c r="B94" s="388"/>
      <c r="C94" s="388"/>
      <c r="D94" s="388"/>
      <c r="E94" s="388"/>
      <c r="F94" s="388"/>
      <c r="G94" s="388"/>
      <c r="H94" s="388"/>
      <c r="I94" s="388"/>
      <c r="K94" s="388"/>
      <c r="L94" s="388"/>
      <c r="M94" s="388"/>
    </row>
    <row r="95" spans="1:13" s="154" customFormat="1" ht="15">
      <c r="A95" s="388"/>
      <c r="B95" s="388"/>
      <c r="C95" s="388"/>
      <c r="D95" s="388"/>
      <c r="E95" s="388"/>
      <c r="F95" s="388"/>
      <c r="G95" s="388"/>
      <c r="H95" s="388"/>
      <c r="I95" s="388"/>
      <c r="K95" s="388"/>
      <c r="L95" s="388"/>
      <c r="M95" s="388"/>
    </row>
    <row r="96" spans="1:13" s="154" customFormat="1" ht="15">
      <c r="A96" s="388"/>
      <c r="B96" s="388"/>
      <c r="C96" s="388"/>
      <c r="D96" s="388"/>
      <c r="E96" s="388"/>
      <c r="F96" s="388"/>
      <c r="G96" s="388"/>
      <c r="H96" s="388"/>
      <c r="I96" s="388"/>
      <c r="K96" s="388"/>
      <c r="L96" s="388"/>
      <c r="M96" s="388"/>
    </row>
    <row r="97" spans="1:13" s="154" customFormat="1" ht="15">
      <c r="A97" s="388"/>
      <c r="B97" s="388"/>
      <c r="C97" s="388"/>
      <c r="D97" s="388"/>
      <c r="E97" s="388"/>
      <c r="F97" s="388"/>
      <c r="G97" s="388"/>
      <c r="H97" s="388"/>
      <c r="I97" s="388"/>
      <c r="K97" s="388"/>
      <c r="L97" s="388"/>
      <c r="M97" s="388"/>
    </row>
    <row r="98" spans="1:13" s="154" customFormat="1" ht="15">
      <c r="A98" s="388"/>
      <c r="B98" s="388"/>
      <c r="C98" s="388"/>
      <c r="D98" s="388"/>
      <c r="E98" s="388"/>
      <c r="F98" s="388"/>
      <c r="G98" s="388"/>
      <c r="H98" s="388"/>
      <c r="I98" s="388"/>
      <c r="K98" s="388"/>
      <c r="L98" s="388"/>
      <c r="M98" s="388"/>
    </row>
    <row r="99" spans="1:13" s="154" customFormat="1" ht="15">
      <c r="A99" s="388"/>
      <c r="B99" s="388"/>
      <c r="C99" s="388"/>
      <c r="D99" s="388"/>
      <c r="E99" s="388"/>
      <c r="F99" s="388"/>
      <c r="G99" s="388"/>
      <c r="H99" s="388"/>
      <c r="I99" s="388"/>
      <c r="K99" s="388"/>
      <c r="L99" s="388"/>
      <c r="M99" s="388"/>
    </row>
    <row r="100" spans="1:13" s="154" customFormat="1" ht="15">
      <c r="A100" s="388"/>
      <c r="B100" s="388"/>
      <c r="C100" s="388"/>
      <c r="D100" s="388"/>
      <c r="E100" s="388"/>
      <c r="F100" s="388"/>
      <c r="G100" s="388"/>
      <c r="H100" s="388"/>
      <c r="I100" s="388"/>
      <c r="K100" s="388"/>
      <c r="L100" s="388"/>
      <c r="M100" s="388"/>
    </row>
    <row r="101" spans="1:13" s="154" customFormat="1" ht="15">
      <c r="A101" s="388"/>
      <c r="B101" s="388"/>
      <c r="C101" s="388"/>
      <c r="D101" s="388"/>
      <c r="E101" s="388"/>
      <c r="F101" s="388"/>
      <c r="G101" s="388"/>
      <c r="H101" s="388"/>
      <c r="I101" s="388"/>
      <c r="K101" s="388"/>
      <c r="L101" s="388"/>
      <c r="M101" s="388"/>
    </row>
    <row r="102" spans="1:13" s="154" customFormat="1" ht="15">
      <c r="A102" s="388"/>
      <c r="B102" s="388"/>
      <c r="C102" s="388"/>
      <c r="D102" s="388"/>
      <c r="E102" s="388"/>
      <c r="F102" s="388"/>
      <c r="G102" s="388"/>
      <c r="H102" s="388"/>
      <c r="I102" s="388"/>
      <c r="K102" s="388"/>
      <c r="L102" s="388"/>
      <c r="M102" s="388"/>
    </row>
    <row r="103" spans="1:13" s="154" customFormat="1" ht="15">
      <c r="A103" s="388"/>
      <c r="B103" s="388"/>
      <c r="C103" s="388"/>
      <c r="D103" s="388"/>
      <c r="E103" s="388"/>
      <c r="F103" s="388"/>
      <c r="G103" s="388"/>
      <c r="H103" s="388"/>
      <c r="I103" s="388"/>
      <c r="K103" s="388"/>
      <c r="L103" s="388"/>
      <c r="M103" s="388"/>
    </row>
    <row r="104" spans="1:13" s="154" customFormat="1" ht="15">
      <c r="A104" s="388"/>
      <c r="B104" s="388"/>
      <c r="C104" s="388"/>
      <c r="D104" s="388"/>
      <c r="E104" s="388"/>
      <c r="F104" s="388"/>
      <c r="G104" s="388"/>
      <c r="H104" s="388"/>
      <c r="I104" s="388"/>
      <c r="K104" s="388"/>
      <c r="L104" s="388"/>
      <c r="M104" s="388"/>
    </row>
    <row r="105" spans="1:13" s="154" customFormat="1" ht="15">
      <c r="A105" s="388"/>
      <c r="B105" s="388"/>
      <c r="C105" s="388"/>
      <c r="D105" s="388"/>
      <c r="E105" s="388"/>
      <c r="F105" s="388"/>
      <c r="G105" s="388"/>
      <c r="H105" s="388"/>
      <c r="I105" s="388"/>
      <c r="K105" s="388"/>
      <c r="L105" s="388"/>
      <c r="M105" s="388"/>
    </row>
    <row r="106" spans="1:13" s="154" customFormat="1" ht="15">
      <c r="A106" s="388"/>
      <c r="B106" s="388"/>
      <c r="C106" s="388"/>
      <c r="D106" s="388"/>
      <c r="E106" s="388"/>
      <c r="F106" s="388"/>
      <c r="G106" s="388"/>
      <c r="H106" s="388"/>
      <c r="I106" s="388"/>
      <c r="K106" s="388"/>
      <c r="L106" s="388"/>
      <c r="M106" s="388"/>
    </row>
    <row r="107" spans="1:13" s="154" customFormat="1" ht="15">
      <c r="A107" s="388"/>
      <c r="B107" s="388"/>
      <c r="C107" s="388"/>
      <c r="D107" s="388"/>
      <c r="E107" s="388"/>
      <c r="F107" s="388"/>
      <c r="G107" s="388"/>
      <c r="H107" s="388"/>
      <c r="I107" s="388"/>
      <c r="K107" s="388"/>
      <c r="L107" s="388"/>
      <c r="M107" s="388"/>
    </row>
    <row r="108" spans="1:13" s="154" customFormat="1" ht="15">
      <c r="A108" s="388"/>
      <c r="B108" s="388"/>
      <c r="C108" s="388"/>
      <c r="D108" s="388"/>
      <c r="E108" s="388"/>
      <c r="F108" s="388"/>
      <c r="G108" s="388"/>
      <c r="H108" s="388"/>
      <c r="I108" s="388"/>
      <c r="K108" s="388"/>
      <c r="L108" s="388"/>
      <c r="M108" s="388"/>
    </row>
    <row r="109" spans="1:13" s="154" customFormat="1" ht="15">
      <c r="A109" s="388"/>
      <c r="B109" s="388"/>
      <c r="C109" s="388"/>
      <c r="D109" s="388"/>
      <c r="E109" s="388"/>
      <c r="F109" s="388"/>
      <c r="G109" s="388"/>
      <c r="H109" s="388"/>
      <c r="I109" s="388"/>
      <c r="K109" s="388"/>
      <c r="L109" s="388"/>
      <c r="M109" s="388"/>
    </row>
    <row r="110" spans="1:13" s="154" customFormat="1" ht="15">
      <c r="A110" s="388"/>
      <c r="B110" s="388"/>
      <c r="C110" s="388"/>
      <c r="D110" s="388"/>
      <c r="E110" s="388"/>
      <c r="F110" s="388"/>
      <c r="G110" s="388"/>
      <c r="H110" s="388"/>
      <c r="I110" s="388"/>
      <c r="K110" s="388"/>
      <c r="L110" s="388"/>
      <c r="M110" s="388"/>
    </row>
    <row r="111" spans="1:13" s="154" customFormat="1" ht="15">
      <c r="A111" s="388"/>
      <c r="B111" s="388"/>
      <c r="C111" s="388"/>
      <c r="D111" s="388"/>
      <c r="E111" s="388"/>
      <c r="F111" s="388"/>
      <c r="G111" s="388"/>
      <c r="H111" s="388"/>
      <c r="I111" s="388"/>
      <c r="K111" s="388"/>
      <c r="L111" s="388"/>
      <c r="M111" s="388"/>
    </row>
    <row r="112" spans="1:13" s="154" customFormat="1" ht="15">
      <c r="A112" s="388"/>
      <c r="B112" s="388"/>
      <c r="C112" s="388"/>
      <c r="D112" s="388"/>
      <c r="E112" s="388"/>
      <c r="F112" s="388"/>
      <c r="G112" s="388"/>
      <c r="H112" s="388"/>
      <c r="I112" s="388"/>
      <c r="K112" s="388"/>
      <c r="L112" s="388"/>
      <c r="M112" s="388"/>
    </row>
    <row r="113" spans="1:13" s="154" customFormat="1" ht="15">
      <c r="A113" s="388"/>
      <c r="B113" s="388"/>
      <c r="C113" s="388"/>
      <c r="D113" s="388"/>
      <c r="E113" s="388"/>
      <c r="F113" s="388"/>
      <c r="G113" s="388"/>
      <c r="H113" s="388"/>
      <c r="I113" s="388"/>
      <c r="K113" s="388"/>
      <c r="L113" s="388"/>
      <c r="M113" s="388"/>
    </row>
    <row r="114" spans="1:13" s="154" customFormat="1" ht="15">
      <c r="A114" s="388"/>
      <c r="B114" s="388"/>
      <c r="C114" s="388"/>
      <c r="D114" s="388"/>
      <c r="E114" s="388"/>
      <c r="F114" s="388"/>
      <c r="G114" s="388"/>
      <c r="H114" s="388"/>
      <c r="I114" s="388"/>
      <c r="K114" s="388"/>
      <c r="L114" s="388"/>
      <c r="M114" s="388"/>
    </row>
    <row r="115" spans="1:13" s="154" customFormat="1" ht="15">
      <c r="A115" s="388"/>
      <c r="B115" s="388"/>
      <c r="C115" s="388"/>
      <c r="D115" s="388"/>
      <c r="E115" s="388"/>
      <c r="F115" s="388"/>
      <c r="G115" s="388"/>
      <c r="H115" s="388"/>
      <c r="I115" s="388"/>
      <c r="K115" s="388"/>
      <c r="L115" s="388"/>
      <c r="M115" s="388"/>
    </row>
    <row r="116" spans="1:13" s="154" customFormat="1" ht="15">
      <c r="A116" s="388"/>
      <c r="B116" s="388"/>
      <c r="C116" s="388"/>
      <c r="D116" s="388"/>
      <c r="E116" s="388"/>
      <c r="F116" s="388"/>
      <c r="G116" s="388"/>
      <c r="H116" s="388"/>
      <c r="I116" s="388"/>
      <c r="K116" s="388"/>
      <c r="L116" s="388"/>
      <c r="M116" s="388"/>
    </row>
    <row r="117" spans="1:13" s="154" customFormat="1" ht="15">
      <c r="A117" s="388"/>
      <c r="B117" s="388"/>
      <c r="C117" s="388"/>
      <c r="D117" s="388"/>
      <c r="E117" s="388"/>
      <c r="F117" s="388"/>
      <c r="G117" s="388"/>
      <c r="H117" s="388"/>
      <c r="I117" s="388"/>
      <c r="K117" s="388"/>
      <c r="L117" s="388"/>
      <c r="M117" s="388"/>
    </row>
    <row r="118" spans="1:13" s="154" customFormat="1" ht="15">
      <c r="A118" s="388"/>
      <c r="B118" s="388"/>
      <c r="C118" s="388"/>
      <c r="D118" s="388"/>
      <c r="E118" s="388"/>
      <c r="F118" s="388"/>
      <c r="G118" s="388"/>
      <c r="H118" s="388"/>
      <c r="I118" s="388"/>
      <c r="K118" s="388"/>
      <c r="L118" s="388"/>
      <c r="M118" s="388"/>
    </row>
    <row r="119" spans="1:13" s="154" customFormat="1" ht="15">
      <c r="A119" s="388"/>
      <c r="B119" s="388"/>
      <c r="C119" s="388"/>
      <c r="D119" s="388"/>
      <c r="E119" s="388"/>
      <c r="F119" s="388"/>
      <c r="G119" s="388"/>
      <c r="H119" s="388"/>
      <c r="I119" s="388"/>
      <c r="K119" s="388"/>
      <c r="L119" s="388"/>
      <c r="M119" s="388"/>
    </row>
    <row r="120" spans="1:13" s="154" customFormat="1" ht="15">
      <c r="A120" s="388"/>
      <c r="B120" s="388"/>
      <c r="C120" s="388"/>
      <c r="D120" s="388"/>
      <c r="E120" s="388"/>
      <c r="F120" s="388"/>
      <c r="G120" s="388"/>
      <c r="H120" s="388"/>
      <c r="I120" s="388"/>
      <c r="K120" s="388"/>
      <c r="L120" s="388"/>
      <c r="M120" s="388"/>
    </row>
    <row r="121" spans="1:13" s="154" customFormat="1" ht="15">
      <c r="E121" s="350"/>
      <c r="F121" s="350"/>
      <c r="H121" s="388"/>
      <c r="I121" s="388"/>
      <c r="K121" s="388"/>
      <c r="L121" s="388"/>
      <c r="M121" s="388"/>
    </row>
    <row r="122" spans="1:13" s="154" customFormat="1" ht="15">
      <c r="E122" s="350"/>
      <c r="F122" s="350"/>
      <c r="H122" s="388"/>
      <c r="I122" s="388"/>
      <c r="K122" s="388"/>
      <c r="L122" s="388"/>
      <c r="M122" s="388"/>
    </row>
    <row r="123" spans="1:13" s="154" customFormat="1" ht="15">
      <c r="E123" s="350"/>
      <c r="F123" s="350"/>
      <c r="H123" s="388"/>
      <c r="I123" s="388"/>
      <c r="K123" s="388"/>
      <c r="L123" s="388"/>
      <c r="M123" s="388"/>
    </row>
    <row r="124" spans="1:13" s="154" customFormat="1" ht="15">
      <c r="E124" s="350"/>
      <c r="F124" s="350"/>
      <c r="H124" s="388"/>
      <c r="I124" s="388"/>
      <c r="K124" s="388"/>
      <c r="L124" s="388"/>
      <c r="M124" s="388"/>
    </row>
    <row r="125" spans="1:13" s="154" customFormat="1" ht="15">
      <c r="E125" s="350"/>
      <c r="F125" s="350"/>
      <c r="H125" s="388"/>
      <c r="I125" s="388"/>
      <c r="K125" s="388"/>
      <c r="L125" s="388"/>
      <c r="M125" s="388"/>
    </row>
    <row r="126" spans="1:13" s="154" customFormat="1" ht="15">
      <c r="E126" s="350"/>
      <c r="F126" s="350"/>
      <c r="H126" s="388"/>
      <c r="I126" s="388"/>
      <c r="K126" s="388"/>
      <c r="L126" s="388"/>
      <c r="M126" s="388"/>
    </row>
    <row r="127" spans="1:13" s="154" customFormat="1" ht="15">
      <c r="E127" s="350"/>
      <c r="F127" s="350"/>
      <c r="H127" s="388"/>
      <c r="I127" s="388"/>
      <c r="K127" s="388"/>
      <c r="L127" s="388"/>
      <c r="M127" s="388"/>
    </row>
    <row r="128" spans="1:13" s="154" customFormat="1" ht="15">
      <c r="E128" s="350"/>
      <c r="F128" s="350"/>
      <c r="H128" s="388"/>
      <c r="I128" s="388"/>
      <c r="K128" s="388"/>
      <c r="L128" s="388"/>
      <c r="M128" s="388"/>
    </row>
    <row r="129" spans="5:13" s="154" customFormat="1" ht="15">
      <c r="E129" s="350"/>
      <c r="F129" s="350"/>
      <c r="H129" s="388"/>
      <c r="I129" s="388"/>
      <c r="K129" s="388"/>
      <c r="L129" s="388"/>
      <c r="M129" s="388"/>
    </row>
    <row r="130" spans="5:13" s="154" customFormat="1" ht="15">
      <c r="E130" s="350"/>
      <c r="F130" s="350"/>
      <c r="H130" s="388"/>
      <c r="I130" s="388"/>
      <c r="K130" s="388"/>
      <c r="L130" s="388"/>
      <c r="M130" s="388"/>
    </row>
    <row r="131" spans="5:13" s="154" customFormat="1" ht="15">
      <c r="E131" s="350"/>
      <c r="F131" s="350"/>
      <c r="H131" s="388"/>
      <c r="I131" s="388"/>
      <c r="K131" s="388"/>
      <c r="L131" s="388"/>
      <c r="M131" s="388"/>
    </row>
    <row r="132" spans="5:13" s="154" customFormat="1" ht="15">
      <c r="E132" s="350"/>
      <c r="F132" s="350"/>
      <c r="H132" s="388"/>
      <c r="I132" s="388"/>
      <c r="K132" s="388"/>
      <c r="L132" s="388"/>
      <c r="M132" s="388"/>
    </row>
    <row r="133" spans="5:13" s="154" customFormat="1" ht="15">
      <c r="E133" s="350"/>
      <c r="F133" s="350"/>
      <c r="H133" s="388"/>
      <c r="I133" s="388"/>
      <c r="K133" s="388"/>
      <c r="L133" s="388"/>
      <c r="M133" s="388"/>
    </row>
    <row r="134" spans="5:13" s="154" customFormat="1" ht="15">
      <c r="E134" s="350"/>
      <c r="F134" s="350"/>
      <c r="H134" s="388"/>
      <c r="I134" s="388"/>
      <c r="K134" s="388"/>
      <c r="L134" s="388"/>
      <c r="M134" s="388"/>
    </row>
    <row r="135" spans="5:13" s="154" customFormat="1" ht="15">
      <c r="E135" s="350"/>
      <c r="F135" s="350"/>
      <c r="H135" s="388"/>
      <c r="I135" s="388"/>
      <c r="K135" s="388"/>
      <c r="L135" s="388"/>
      <c r="M135" s="388"/>
    </row>
    <row r="136" spans="5:13" s="154" customFormat="1" ht="15">
      <c r="E136" s="350"/>
      <c r="F136" s="350"/>
      <c r="H136" s="388"/>
      <c r="I136" s="388"/>
      <c r="K136" s="388"/>
      <c r="L136" s="388"/>
      <c r="M136" s="388"/>
    </row>
    <row r="137" spans="5:13" s="154" customFormat="1" ht="15">
      <c r="E137" s="350"/>
      <c r="F137" s="350"/>
      <c r="H137" s="388"/>
      <c r="I137" s="388"/>
      <c r="K137" s="388"/>
      <c r="L137" s="388"/>
      <c r="M137" s="388"/>
    </row>
    <row r="138" spans="5:13" s="154" customFormat="1" ht="15">
      <c r="E138" s="350"/>
      <c r="F138" s="350"/>
      <c r="H138" s="388"/>
      <c r="I138" s="388"/>
      <c r="K138" s="388"/>
      <c r="L138" s="388"/>
      <c r="M138" s="388"/>
    </row>
    <row r="139" spans="5:13" s="154" customFormat="1" ht="15">
      <c r="E139" s="350"/>
      <c r="F139" s="350"/>
      <c r="H139" s="388"/>
      <c r="I139" s="388"/>
      <c r="K139" s="388"/>
      <c r="L139" s="388"/>
      <c r="M139" s="388"/>
    </row>
    <row r="140" spans="5:13" s="154" customFormat="1" ht="15">
      <c r="E140" s="350"/>
      <c r="F140" s="350"/>
      <c r="H140" s="388"/>
      <c r="I140" s="388"/>
      <c r="K140" s="388"/>
      <c r="L140" s="388"/>
      <c r="M140" s="388"/>
    </row>
    <row r="141" spans="5:13" s="154" customFormat="1" ht="15">
      <c r="E141" s="350"/>
      <c r="F141" s="350"/>
      <c r="H141" s="388"/>
      <c r="I141" s="388"/>
      <c r="K141" s="388"/>
      <c r="L141" s="388"/>
      <c r="M141" s="388"/>
    </row>
    <row r="142" spans="5:13" s="154" customFormat="1" ht="15">
      <c r="E142" s="350"/>
      <c r="F142" s="350"/>
      <c r="H142" s="388"/>
      <c r="I142" s="388"/>
      <c r="K142" s="388"/>
      <c r="L142" s="388"/>
      <c r="M142" s="388"/>
    </row>
    <row r="143" spans="5:13" s="154" customFormat="1" ht="15">
      <c r="E143" s="350"/>
      <c r="F143" s="350"/>
      <c r="H143" s="388"/>
      <c r="I143" s="388"/>
      <c r="K143" s="388"/>
      <c r="L143" s="388"/>
      <c r="M143" s="388"/>
    </row>
    <row r="144" spans="5:13" s="154" customFormat="1" ht="15">
      <c r="E144" s="350"/>
      <c r="F144" s="350"/>
      <c r="H144" s="388"/>
      <c r="I144" s="388"/>
      <c r="K144" s="388"/>
      <c r="L144" s="388"/>
      <c r="M144" s="388"/>
    </row>
    <row r="145" spans="5:13" s="154" customFormat="1" ht="15">
      <c r="E145" s="350"/>
      <c r="F145" s="350"/>
      <c r="H145" s="388"/>
      <c r="I145" s="388"/>
      <c r="K145" s="388"/>
      <c r="L145" s="388"/>
      <c r="M145" s="388"/>
    </row>
    <row r="146" spans="5:13" s="154" customFormat="1" ht="15">
      <c r="E146" s="350"/>
      <c r="F146" s="350"/>
      <c r="H146" s="388"/>
      <c r="I146" s="388"/>
      <c r="K146" s="388"/>
      <c r="L146" s="388"/>
      <c r="M146" s="388"/>
    </row>
    <row r="147" spans="5:13" s="154" customFormat="1" ht="15">
      <c r="E147" s="350"/>
      <c r="F147" s="350"/>
      <c r="H147" s="388"/>
      <c r="I147" s="388"/>
      <c r="K147" s="388"/>
      <c r="L147" s="388"/>
      <c r="M147" s="388"/>
    </row>
    <row r="148" spans="5:13" s="154" customFormat="1" ht="15">
      <c r="E148" s="350"/>
      <c r="F148" s="350"/>
      <c r="H148" s="388"/>
      <c r="I148" s="388"/>
      <c r="K148" s="388"/>
      <c r="L148" s="388"/>
      <c r="M148" s="388"/>
    </row>
    <row r="149" spans="5:13" s="154" customFormat="1" ht="15">
      <c r="E149" s="350"/>
      <c r="F149" s="350"/>
      <c r="H149" s="388"/>
      <c r="I149" s="388"/>
      <c r="K149" s="388"/>
      <c r="L149" s="388"/>
      <c r="M149" s="388"/>
    </row>
    <row r="150" spans="5:13" s="154" customFormat="1" ht="15">
      <c r="E150" s="350"/>
      <c r="F150" s="350"/>
      <c r="H150" s="388"/>
      <c r="I150" s="388"/>
      <c r="K150" s="388"/>
      <c r="L150" s="388"/>
      <c r="M150" s="388"/>
    </row>
    <row r="151" spans="5:13" s="154" customFormat="1" ht="15">
      <c r="E151" s="350"/>
      <c r="F151" s="350"/>
      <c r="H151" s="388"/>
      <c r="I151" s="388"/>
      <c r="K151" s="388"/>
      <c r="L151" s="388"/>
      <c r="M151" s="388"/>
    </row>
    <row r="152" spans="5:13" s="154" customFormat="1" ht="15">
      <c r="E152" s="350"/>
      <c r="F152" s="350"/>
      <c r="H152" s="388"/>
      <c r="I152" s="388"/>
      <c r="K152" s="388"/>
      <c r="L152" s="388"/>
      <c r="M152" s="388"/>
    </row>
    <row r="153" spans="5:13" s="154" customFormat="1" ht="15">
      <c r="E153" s="350"/>
      <c r="F153" s="350"/>
      <c r="H153" s="388"/>
      <c r="I153" s="388"/>
      <c r="K153" s="388"/>
      <c r="L153" s="388"/>
      <c r="M153" s="388"/>
    </row>
    <row r="154" spans="5:13" s="154" customFormat="1" ht="15">
      <c r="E154" s="350"/>
      <c r="F154" s="350"/>
      <c r="H154" s="388"/>
      <c r="I154" s="388"/>
      <c r="K154" s="388"/>
      <c r="L154" s="388"/>
      <c r="M154" s="388"/>
    </row>
    <row r="155" spans="5:13" s="154" customFormat="1" ht="15">
      <c r="E155" s="350"/>
      <c r="F155" s="350"/>
      <c r="H155" s="388"/>
      <c r="I155" s="388"/>
      <c r="K155" s="388"/>
      <c r="L155" s="388"/>
      <c r="M155" s="388"/>
    </row>
    <row r="156" spans="5:13" s="154" customFormat="1" ht="15">
      <c r="E156" s="350"/>
      <c r="F156" s="350"/>
      <c r="H156" s="388"/>
      <c r="I156" s="388"/>
      <c r="K156" s="388"/>
      <c r="L156" s="388"/>
      <c r="M156" s="388"/>
    </row>
    <row r="157" spans="5:13" s="154" customFormat="1" ht="15">
      <c r="E157" s="350"/>
      <c r="F157" s="350"/>
      <c r="H157" s="388"/>
      <c r="I157" s="388"/>
      <c r="K157" s="388"/>
      <c r="L157" s="388"/>
      <c r="M157" s="388"/>
    </row>
    <row r="158" spans="5:13" s="154" customFormat="1" ht="15">
      <c r="E158" s="350"/>
      <c r="F158" s="350"/>
      <c r="H158" s="388"/>
      <c r="I158" s="388"/>
      <c r="K158" s="388"/>
      <c r="L158" s="388"/>
      <c r="M158" s="388"/>
    </row>
    <row r="159" spans="5:13" s="154" customFormat="1" ht="15">
      <c r="E159" s="350"/>
      <c r="F159" s="350"/>
      <c r="H159" s="388"/>
      <c r="I159" s="388"/>
      <c r="K159" s="388"/>
      <c r="L159" s="388"/>
      <c r="M159" s="388"/>
    </row>
    <row r="160" spans="5:13" s="154" customFormat="1" ht="15">
      <c r="E160" s="350"/>
      <c r="F160" s="350"/>
      <c r="H160" s="388"/>
      <c r="I160" s="388"/>
      <c r="K160" s="388"/>
      <c r="L160" s="388"/>
      <c r="M160" s="388"/>
    </row>
    <row r="161" spans="5:13" s="154" customFormat="1" ht="15">
      <c r="E161" s="350"/>
      <c r="F161" s="350"/>
      <c r="H161" s="388"/>
      <c r="I161" s="388"/>
      <c r="K161" s="388"/>
      <c r="L161" s="388"/>
      <c r="M161" s="388"/>
    </row>
    <row r="162" spans="5:13" s="154" customFormat="1" ht="15">
      <c r="E162" s="350"/>
      <c r="F162" s="350"/>
      <c r="H162" s="388"/>
      <c r="I162" s="388"/>
      <c r="K162" s="388"/>
      <c r="L162" s="388"/>
      <c r="M162" s="388"/>
    </row>
    <row r="163" spans="5:13" s="154" customFormat="1" ht="15">
      <c r="E163" s="350"/>
      <c r="F163" s="350"/>
      <c r="H163" s="388"/>
      <c r="I163" s="388"/>
      <c r="K163" s="388"/>
      <c r="L163" s="388"/>
      <c r="M163" s="388"/>
    </row>
    <row r="164" spans="5:13" s="154" customFormat="1" ht="15">
      <c r="E164" s="350"/>
      <c r="F164" s="350"/>
      <c r="H164" s="388"/>
      <c r="I164" s="388"/>
      <c r="K164" s="388"/>
      <c r="L164" s="388"/>
      <c r="M164" s="388"/>
    </row>
    <row r="165" spans="5:13" s="154" customFormat="1" ht="15">
      <c r="E165" s="350"/>
      <c r="F165" s="350"/>
      <c r="H165" s="388"/>
      <c r="I165" s="388"/>
      <c r="K165" s="388"/>
      <c r="L165" s="388"/>
      <c r="M165" s="388"/>
    </row>
    <row r="166" spans="5:13" s="154" customFormat="1" ht="15">
      <c r="E166" s="350"/>
      <c r="F166" s="350"/>
      <c r="H166" s="388"/>
      <c r="I166" s="388"/>
      <c r="K166" s="388"/>
      <c r="L166" s="388"/>
      <c r="M166" s="388"/>
    </row>
    <row r="167" spans="5:13" s="154" customFormat="1" ht="15">
      <c r="E167" s="350"/>
      <c r="F167" s="350"/>
      <c r="H167" s="388"/>
      <c r="I167" s="388"/>
      <c r="K167" s="388"/>
      <c r="L167" s="388"/>
      <c r="M167" s="388"/>
    </row>
    <row r="168" spans="5:13" s="154" customFormat="1" ht="15">
      <c r="E168" s="350"/>
      <c r="F168" s="350"/>
      <c r="H168" s="388"/>
      <c r="I168" s="388"/>
      <c r="K168" s="388"/>
      <c r="L168" s="388"/>
      <c r="M168" s="388"/>
    </row>
    <row r="169" spans="5:13" s="154" customFormat="1" ht="15">
      <c r="E169" s="350"/>
      <c r="F169" s="350"/>
      <c r="H169" s="388"/>
      <c r="I169" s="388"/>
      <c r="K169" s="388"/>
      <c r="L169" s="388"/>
      <c r="M169" s="388"/>
    </row>
    <row r="170" spans="5:13" s="154" customFormat="1" ht="15">
      <c r="E170" s="350"/>
      <c r="F170" s="350"/>
      <c r="H170" s="388"/>
      <c r="I170" s="388"/>
      <c r="K170" s="388"/>
      <c r="L170" s="388"/>
      <c r="M170" s="388"/>
    </row>
    <row r="171" spans="5:13" s="154" customFormat="1" ht="15">
      <c r="E171" s="350"/>
      <c r="F171" s="350"/>
      <c r="H171" s="388"/>
      <c r="I171" s="388"/>
      <c r="K171" s="388"/>
      <c r="L171" s="388"/>
      <c r="M171" s="388"/>
    </row>
    <row r="172" spans="5:13" s="154" customFormat="1" ht="15">
      <c r="E172" s="350"/>
      <c r="F172" s="350"/>
      <c r="H172" s="388"/>
      <c r="I172" s="388"/>
      <c r="K172" s="388"/>
      <c r="L172" s="388"/>
      <c r="M172" s="388"/>
    </row>
    <row r="173" spans="5:13" s="154" customFormat="1" ht="15">
      <c r="E173" s="350"/>
      <c r="F173" s="350"/>
      <c r="H173" s="388"/>
      <c r="I173" s="388"/>
      <c r="K173" s="388"/>
      <c r="L173" s="388"/>
      <c r="M173" s="388"/>
    </row>
    <row r="174" spans="5:13" s="154" customFormat="1" ht="15">
      <c r="E174" s="350"/>
      <c r="F174" s="350"/>
      <c r="H174" s="388"/>
      <c r="I174" s="388"/>
      <c r="K174" s="388"/>
      <c r="L174" s="388"/>
      <c r="M174" s="388"/>
    </row>
    <row r="175" spans="5:13" s="154" customFormat="1" ht="15">
      <c r="E175" s="350"/>
      <c r="F175" s="350"/>
      <c r="H175" s="388"/>
      <c r="I175" s="388"/>
      <c r="K175" s="388"/>
      <c r="L175" s="388"/>
      <c r="M175" s="388"/>
    </row>
    <row r="176" spans="5:13" s="154" customFormat="1" ht="15">
      <c r="E176" s="350"/>
      <c r="F176" s="350"/>
      <c r="H176" s="388"/>
      <c r="I176" s="388"/>
      <c r="K176" s="388"/>
      <c r="L176" s="388"/>
      <c r="M176" s="388"/>
    </row>
    <row r="177" spans="5:13" s="154" customFormat="1" ht="15">
      <c r="E177" s="350"/>
      <c r="F177" s="350"/>
      <c r="H177" s="388"/>
      <c r="I177" s="388"/>
      <c r="K177" s="388"/>
      <c r="L177" s="388"/>
      <c r="M177" s="388"/>
    </row>
    <row r="178" spans="5:13" s="154" customFormat="1" ht="15">
      <c r="E178" s="350"/>
      <c r="F178" s="350"/>
      <c r="H178" s="388"/>
      <c r="I178" s="388"/>
      <c r="K178" s="388"/>
      <c r="L178" s="388"/>
      <c r="M178" s="388"/>
    </row>
    <row r="179" spans="5:13" s="154" customFormat="1" ht="15">
      <c r="E179" s="350"/>
      <c r="F179" s="350"/>
      <c r="H179" s="388"/>
      <c r="I179" s="388"/>
      <c r="K179" s="388"/>
      <c r="L179" s="388"/>
      <c r="M179" s="388"/>
    </row>
    <row r="180" spans="5:13" s="154" customFormat="1" ht="15">
      <c r="E180" s="350"/>
      <c r="F180" s="350"/>
      <c r="H180" s="388"/>
      <c r="I180" s="388"/>
      <c r="K180" s="388"/>
      <c r="L180" s="388"/>
      <c r="M180" s="388"/>
    </row>
    <row r="181" spans="5:13" s="154" customFormat="1" ht="15">
      <c r="E181" s="350"/>
      <c r="F181" s="350"/>
      <c r="H181" s="388"/>
      <c r="I181" s="388"/>
      <c r="K181" s="388"/>
      <c r="L181" s="388"/>
      <c r="M181" s="388"/>
    </row>
    <row r="182" spans="5:13" s="154" customFormat="1" ht="15">
      <c r="E182" s="350"/>
      <c r="F182" s="350"/>
      <c r="H182" s="388"/>
      <c r="I182" s="388"/>
      <c r="K182" s="388"/>
      <c r="L182" s="388"/>
      <c r="M182" s="388"/>
    </row>
    <row r="183" spans="5:13" s="154" customFormat="1" ht="15">
      <c r="E183" s="350"/>
      <c r="F183" s="350"/>
      <c r="H183" s="388"/>
      <c r="I183" s="388"/>
      <c r="K183" s="388"/>
      <c r="L183" s="388"/>
      <c r="M183" s="388"/>
    </row>
    <row r="184" spans="5:13" s="154" customFormat="1" ht="15">
      <c r="E184" s="350"/>
      <c r="F184" s="350"/>
      <c r="H184" s="388"/>
      <c r="I184" s="388"/>
      <c r="K184" s="388"/>
      <c r="L184" s="388"/>
      <c r="M184" s="388"/>
    </row>
    <row r="185" spans="5:13" s="154" customFormat="1" ht="15">
      <c r="E185" s="350"/>
      <c r="F185" s="350"/>
      <c r="H185" s="388"/>
      <c r="I185" s="388"/>
      <c r="K185" s="388"/>
      <c r="L185" s="388"/>
      <c r="M185" s="388"/>
    </row>
    <row r="186" spans="5:13" s="154" customFormat="1" ht="15">
      <c r="E186" s="350"/>
      <c r="F186" s="350"/>
      <c r="H186" s="388"/>
      <c r="I186" s="388"/>
      <c r="K186" s="388"/>
      <c r="L186" s="388"/>
      <c r="M186" s="388"/>
    </row>
    <row r="187" spans="5:13" s="154" customFormat="1" ht="15">
      <c r="E187" s="350"/>
      <c r="F187" s="350"/>
      <c r="H187" s="388"/>
      <c r="I187" s="388"/>
      <c r="K187" s="388"/>
      <c r="L187" s="388"/>
      <c r="M187" s="388"/>
    </row>
    <row r="188" spans="5:13" s="154" customFormat="1" ht="15">
      <c r="E188" s="350"/>
      <c r="F188" s="350"/>
      <c r="H188" s="388"/>
      <c r="I188" s="388"/>
      <c r="K188" s="388"/>
      <c r="L188" s="388"/>
      <c r="M188" s="388"/>
    </row>
    <row r="189" spans="5:13" s="154" customFormat="1" ht="15">
      <c r="E189" s="350"/>
      <c r="F189" s="350"/>
      <c r="H189" s="388"/>
      <c r="I189" s="388"/>
      <c r="K189" s="388"/>
      <c r="L189" s="388"/>
      <c r="M189" s="388"/>
    </row>
    <row r="190" spans="5:13" s="154" customFormat="1" ht="15">
      <c r="E190" s="350"/>
      <c r="F190" s="350"/>
      <c r="H190" s="388"/>
      <c r="I190" s="388"/>
      <c r="K190" s="388"/>
      <c r="L190" s="388"/>
      <c r="M190" s="388"/>
    </row>
    <row r="191" spans="5:13" s="154" customFormat="1" ht="15">
      <c r="E191" s="350"/>
      <c r="F191" s="350"/>
      <c r="H191" s="388"/>
      <c r="I191" s="388"/>
      <c r="K191" s="388"/>
      <c r="L191" s="388"/>
      <c r="M191" s="388"/>
    </row>
    <row r="192" spans="5:13" s="154" customFormat="1" ht="15">
      <c r="E192" s="350"/>
      <c r="F192" s="350"/>
      <c r="H192" s="388"/>
      <c r="I192" s="388"/>
      <c r="K192" s="388"/>
      <c r="L192" s="388"/>
      <c r="M192" s="388"/>
    </row>
    <row r="193" spans="5:13" s="154" customFormat="1" ht="15">
      <c r="E193" s="350"/>
      <c r="F193" s="350"/>
      <c r="H193" s="388"/>
      <c r="I193" s="388"/>
      <c r="K193" s="388"/>
      <c r="L193" s="388"/>
      <c r="M193" s="388"/>
    </row>
    <row r="194" spans="5:13" s="154" customFormat="1" ht="15">
      <c r="E194" s="350"/>
      <c r="F194" s="350"/>
      <c r="H194" s="388"/>
      <c r="I194" s="388"/>
      <c r="K194" s="388"/>
      <c r="L194" s="388"/>
      <c r="M194" s="388"/>
    </row>
    <row r="195" spans="5:13" s="154" customFormat="1" ht="15">
      <c r="E195" s="350"/>
      <c r="F195" s="350"/>
      <c r="H195" s="388"/>
      <c r="I195" s="388"/>
      <c r="K195" s="388"/>
      <c r="L195" s="388"/>
      <c r="M195" s="388"/>
    </row>
    <row r="196" spans="5:13" s="154" customFormat="1" ht="15">
      <c r="E196" s="350"/>
      <c r="F196" s="350"/>
      <c r="H196" s="388"/>
      <c r="I196" s="388"/>
      <c r="K196" s="388"/>
      <c r="L196" s="388"/>
      <c r="M196" s="388"/>
    </row>
    <row r="197" spans="5:13" s="154" customFormat="1" ht="15">
      <c r="E197" s="350"/>
      <c r="F197" s="350"/>
      <c r="H197" s="388"/>
      <c r="I197" s="388"/>
      <c r="K197" s="388"/>
      <c r="L197" s="388"/>
      <c r="M197" s="388"/>
    </row>
    <row r="198" spans="5:13" s="154" customFormat="1" ht="15">
      <c r="E198" s="350"/>
      <c r="F198" s="350"/>
      <c r="H198" s="388"/>
      <c r="I198" s="388"/>
      <c r="K198" s="388"/>
      <c r="L198" s="388"/>
      <c r="M198" s="388"/>
    </row>
    <row r="199" spans="5:13" s="154" customFormat="1" ht="15">
      <c r="E199" s="350"/>
      <c r="F199" s="350"/>
      <c r="H199" s="388"/>
      <c r="I199" s="388"/>
      <c r="K199" s="388"/>
      <c r="L199" s="388"/>
      <c r="M199" s="388"/>
    </row>
    <row r="200" spans="5:13" s="154" customFormat="1" ht="15">
      <c r="E200" s="350"/>
      <c r="F200" s="350"/>
      <c r="H200" s="388"/>
      <c r="I200" s="388"/>
      <c r="K200" s="388"/>
      <c r="L200" s="388"/>
      <c r="M200" s="388"/>
    </row>
    <row r="201" spans="5:13" s="154" customFormat="1" ht="15">
      <c r="E201" s="350"/>
      <c r="F201" s="350"/>
      <c r="H201" s="388"/>
      <c r="I201" s="388"/>
      <c r="K201" s="388"/>
      <c r="L201" s="388"/>
      <c r="M201" s="388"/>
    </row>
    <row r="202" spans="5:13" s="154" customFormat="1" ht="15">
      <c r="E202" s="350"/>
      <c r="F202" s="350"/>
      <c r="H202" s="388"/>
      <c r="I202" s="388"/>
      <c r="K202" s="388"/>
      <c r="L202" s="388"/>
      <c r="M202" s="388"/>
    </row>
    <row r="203" spans="5:13" s="154" customFormat="1" ht="15">
      <c r="E203" s="350"/>
      <c r="F203" s="350"/>
      <c r="H203" s="388"/>
      <c r="I203" s="388"/>
      <c r="K203" s="388"/>
      <c r="L203" s="388"/>
      <c r="M203" s="388"/>
    </row>
    <row r="204" spans="5:13" s="154" customFormat="1" ht="15">
      <c r="E204" s="350"/>
      <c r="F204" s="350"/>
      <c r="H204" s="388"/>
      <c r="I204" s="388"/>
      <c r="K204" s="388"/>
      <c r="L204" s="388"/>
      <c r="M204" s="388"/>
    </row>
    <row r="205" spans="5:13" s="154" customFormat="1" ht="15">
      <c r="E205" s="350"/>
      <c r="F205" s="350"/>
      <c r="H205" s="388"/>
      <c r="I205" s="388"/>
      <c r="K205" s="388"/>
      <c r="L205" s="388"/>
      <c r="M205" s="388"/>
    </row>
    <row r="206" spans="5:13" s="154" customFormat="1" ht="15">
      <c r="E206" s="350"/>
      <c r="F206" s="350"/>
      <c r="H206" s="388"/>
      <c r="I206" s="388"/>
      <c r="K206" s="388"/>
      <c r="L206" s="388"/>
      <c r="M206" s="388"/>
    </row>
    <row r="207" spans="5:13" s="154" customFormat="1" ht="15">
      <c r="E207" s="350"/>
      <c r="F207" s="350"/>
      <c r="H207" s="388"/>
      <c r="I207" s="388"/>
      <c r="K207" s="388"/>
      <c r="L207" s="388"/>
      <c r="M207" s="388"/>
    </row>
    <row r="208" spans="5:13" s="154" customFormat="1" ht="15">
      <c r="E208" s="350"/>
      <c r="F208" s="350"/>
      <c r="H208" s="388"/>
      <c r="I208" s="388"/>
      <c r="K208" s="388"/>
      <c r="L208" s="388"/>
      <c r="M208" s="388"/>
    </row>
    <row r="209" spans="5:13" s="154" customFormat="1" ht="15">
      <c r="E209" s="350"/>
      <c r="F209" s="350"/>
      <c r="H209" s="388"/>
      <c r="I209" s="388"/>
      <c r="K209" s="388"/>
      <c r="L209" s="388"/>
      <c r="M209" s="388"/>
    </row>
    <row r="210" spans="5:13" s="154" customFormat="1" ht="15">
      <c r="E210" s="350"/>
      <c r="F210" s="350"/>
      <c r="H210" s="388"/>
      <c r="I210" s="388"/>
      <c r="K210" s="388"/>
      <c r="L210" s="388"/>
      <c r="M210" s="388"/>
    </row>
    <row r="211" spans="5:13" s="154" customFormat="1" ht="15">
      <c r="E211" s="350"/>
      <c r="F211" s="350"/>
      <c r="H211" s="388"/>
      <c r="I211" s="388"/>
      <c r="K211" s="388"/>
      <c r="L211" s="388"/>
      <c r="M211" s="388"/>
    </row>
    <row r="212" spans="5:13" s="154" customFormat="1" ht="15">
      <c r="E212" s="350"/>
      <c r="F212" s="350"/>
      <c r="H212" s="388"/>
      <c r="I212" s="388"/>
      <c r="K212" s="388"/>
      <c r="L212" s="388"/>
      <c r="M212" s="388"/>
    </row>
    <row r="213" spans="5:13" s="154" customFormat="1" ht="15">
      <c r="E213" s="350"/>
      <c r="F213" s="350"/>
      <c r="H213" s="388"/>
      <c r="I213" s="388"/>
      <c r="K213" s="388"/>
      <c r="L213" s="388"/>
      <c r="M213" s="388"/>
    </row>
    <row r="214" spans="5:13" s="154" customFormat="1" ht="15">
      <c r="E214" s="350"/>
      <c r="F214" s="350"/>
      <c r="H214" s="388"/>
      <c r="I214" s="388"/>
      <c r="K214" s="388"/>
      <c r="L214" s="388"/>
      <c r="M214" s="388"/>
    </row>
    <row r="215" spans="5:13" s="154" customFormat="1" ht="15">
      <c r="E215" s="350"/>
      <c r="F215" s="350"/>
      <c r="H215" s="388"/>
      <c r="I215" s="388"/>
      <c r="K215" s="388"/>
      <c r="L215" s="388"/>
      <c r="M215" s="388"/>
    </row>
    <row r="216" spans="5:13" s="154" customFormat="1" ht="15">
      <c r="E216" s="350"/>
      <c r="F216" s="350"/>
      <c r="H216" s="388"/>
      <c r="I216" s="388"/>
      <c r="K216" s="388"/>
      <c r="L216" s="388"/>
      <c r="M216" s="388"/>
    </row>
    <row r="217" spans="5:13" s="154" customFormat="1" ht="15">
      <c r="E217" s="350"/>
      <c r="F217" s="350"/>
      <c r="H217" s="388"/>
      <c r="I217" s="388"/>
      <c r="K217" s="388"/>
      <c r="L217" s="388"/>
      <c r="M217" s="388"/>
    </row>
    <row r="218" spans="5:13" s="154" customFormat="1" ht="15">
      <c r="E218" s="350"/>
      <c r="F218" s="350"/>
      <c r="H218" s="388"/>
      <c r="I218" s="388"/>
      <c r="K218" s="388"/>
      <c r="L218" s="388"/>
      <c r="M218" s="388"/>
    </row>
    <row r="219" spans="5:13" s="154" customFormat="1" ht="15">
      <c r="E219" s="350"/>
      <c r="F219" s="350"/>
      <c r="H219" s="388"/>
      <c r="I219" s="388"/>
      <c r="K219" s="388"/>
      <c r="L219" s="388"/>
      <c r="M219" s="388"/>
    </row>
    <row r="220" spans="5:13" s="154" customFormat="1" ht="15">
      <c r="E220" s="350"/>
      <c r="F220" s="350"/>
      <c r="H220" s="388"/>
      <c r="I220" s="388"/>
      <c r="K220" s="388"/>
      <c r="L220" s="388"/>
      <c r="M220" s="388"/>
    </row>
    <row r="221" spans="5:13" s="154" customFormat="1" ht="15">
      <c r="E221" s="350"/>
      <c r="F221" s="350"/>
      <c r="H221" s="388"/>
      <c r="I221" s="388"/>
      <c r="K221" s="388"/>
      <c r="L221" s="388"/>
      <c r="M221" s="388"/>
    </row>
    <row r="222" spans="5:13" s="154" customFormat="1" ht="15">
      <c r="E222" s="350"/>
      <c r="F222" s="350"/>
      <c r="H222" s="388"/>
      <c r="I222" s="388"/>
      <c r="K222" s="388"/>
      <c r="L222" s="388"/>
      <c r="M222" s="388"/>
    </row>
    <row r="223" spans="5:13" s="154" customFormat="1" ht="15">
      <c r="E223" s="350"/>
      <c r="F223" s="350"/>
      <c r="H223" s="388"/>
      <c r="I223" s="388"/>
      <c r="K223" s="388"/>
      <c r="L223" s="388"/>
      <c r="M223" s="388"/>
    </row>
    <row r="224" spans="5:13" s="154" customFormat="1" ht="15">
      <c r="E224" s="350"/>
      <c r="F224" s="350"/>
      <c r="H224" s="388"/>
      <c r="I224" s="388"/>
      <c r="K224" s="388"/>
      <c r="L224" s="388"/>
      <c r="M224" s="388"/>
    </row>
    <row r="225" spans="5:13" s="154" customFormat="1" ht="15">
      <c r="E225" s="350"/>
      <c r="F225" s="350"/>
      <c r="H225" s="388"/>
      <c r="I225" s="388"/>
      <c r="K225" s="388"/>
      <c r="L225" s="388"/>
      <c r="M225" s="388"/>
    </row>
    <row r="226" spans="5:13" s="154" customFormat="1" ht="15">
      <c r="E226" s="350"/>
      <c r="F226" s="350"/>
      <c r="H226" s="388"/>
      <c r="I226" s="388"/>
      <c r="K226" s="388"/>
      <c r="L226" s="388"/>
      <c r="M226" s="388"/>
    </row>
    <row r="227" spans="5:13" s="154" customFormat="1" ht="15">
      <c r="E227" s="350"/>
      <c r="F227" s="350"/>
      <c r="H227" s="388"/>
      <c r="I227" s="388"/>
      <c r="K227" s="388"/>
      <c r="L227" s="388"/>
      <c r="M227" s="388"/>
    </row>
    <row r="228" spans="5:13" s="154" customFormat="1" ht="15">
      <c r="E228" s="350"/>
      <c r="F228" s="350"/>
      <c r="H228" s="388"/>
      <c r="I228" s="388"/>
      <c r="K228" s="388"/>
      <c r="L228" s="388"/>
      <c r="M228" s="388"/>
    </row>
    <row r="229" spans="5:13" s="154" customFormat="1" ht="15">
      <c r="E229" s="350"/>
      <c r="F229" s="350"/>
      <c r="H229" s="388"/>
      <c r="I229" s="388"/>
      <c r="K229" s="388"/>
      <c r="L229" s="388"/>
      <c r="M229" s="388"/>
    </row>
    <row r="230" spans="5:13" s="154" customFormat="1" ht="15">
      <c r="E230" s="350"/>
      <c r="F230" s="350"/>
      <c r="H230" s="388"/>
      <c r="I230" s="388"/>
      <c r="K230" s="388"/>
      <c r="L230" s="388"/>
      <c r="M230" s="388"/>
    </row>
    <row r="231" spans="5:13" s="154" customFormat="1" ht="15">
      <c r="E231" s="350"/>
      <c r="F231" s="350"/>
      <c r="H231" s="388"/>
      <c r="I231" s="388"/>
      <c r="K231" s="388"/>
      <c r="L231" s="388"/>
      <c r="M231" s="388"/>
    </row>
    <row r="232" spans="5:13" s="154" customFormat="1" ht="15">
      <c r="E232" s="350"/>
      <c r="F232" s="350"/>
      <c r="H232" s="388"/>
      <c r="I232" s="388"/>
      <c r="K232" s="388"/>
      <c r="L232" s="388"/>
      <c r="M232" s="388"/>
    </row>
    <row r="233" spans="5:13" s="154" customFormat="1" ht="15">
      <c r="E233" s="350"/>
      <c r="F233" s="350"/>
      <c r="H233" s="388"/>
      <c r="I233" s="388"/>
      <c r="K233" s="388"/>
      <c r="L233" s="388"/>
      <c r="M233" s="388"/>
    </row>
    <row r="234" spans="5:13" s="154" customFormat="1" ht="15">
      <c r="E234" s="350"/>
      <c r="F234" s="350"/>
      <c r="H234" s="388"/>
      <c r="I234" s="388"/>
      <c r="K234" s="388"/>
      <c r="L234" s="388"/>
      <c r="M234" s="388"/>
    </row>
    <row r="235" spans="5:13" s="154" customFormat="1" ht="15">
      <c r="E235" s="350"/>
      <c r="F235" s="350"/>
      <c r="H235" s="388"/>
      <c r="I235" s="388"/>
      <c r="K235" s="388"/>
      <c r="L235" s="388"/>
      <c r="M235" s="388"/>
    </row>
    <row r="236" spans="5:13" s="154" customFormat="1" ht="15">
      <c r="E236" s="350"/>
      <c r="F236" s="350"/>
      <c r="H236" s="388"/>
      <c r="I236" s="388"/>
      <c r="K236" s="388"/>
      <c r="L236" s="388"/>
      <c r="M236" s="388"/>
    </row>
    <row r="237" spans="5:13" s="154" customFormat="1" ht="15">
      <c r="E237" s="350"/>
      <c r="F237" s="350"/>
      <c r="H237" s="388"/>
      <c r="I237" s="388"/>
      <c r="K237" s="388"/>
      <c r="L237" s="388"/>
      <c r="M237" s="388"/>
    </row>
    <row r="238" spans="5:13" s="154" customFormat="1" ht="15">
      <c r="E238" s="350"/>
      <c r="F238" s="350"/>
      <c r="H238" s="388"/>
      <c r="I238" s="388"/>
      <c r="K238" s="388"/>
      <c r="L238" s="388"/>
      <c r="M238" s="388"/>
    </row>
    <row r="239" spans="5:13" s="154" customFormat="1" ht="15">
      <c r="E239" s="350"/>
      <c r="F239" s="350"/>
      <c r="H239" s="388"/>
      <c r="I239" s="388"/>
      <c r="K239" s="388"/>
      <c r="L239" s="388"/>
      <c r="M239" s="388"/>
    </row>
    <row r="240" spans="5:13" s="154" customFormat="1" ht="15">
      <c r="E240" s="350"/>
      <c r="F240" s="350"/>
      <c r="H240" s="388"/>
      <c r="I240" s="388"/>
      <c r="K240" s="388"/>
      <c r="L240" s="388"/>
      <c r="M240" s="388"/>
    </row>
    <row r="241" spans="5:13" s="154" customFormat="1" ht="15">
      <c r="E241" s="350"/>
      <c r="F241" s="350"/>
      <c r="H241" s="388"/>
      <c r="I241" s="388"/>
      <c r="K241" s="388"/>
      <c r="L241" s="388"/>
      <c r="M241" s="388"/>
    </row>
    <row r="242" spans="5:13" s="154" customFormat="1" ht="15">
      <c r="E242" s="350"/>
      <c r="F242" s="350"/>
      <c r="H242" s="388"/>
      <c r="I242" s="388"/>
      <c r="K242" s="388"/>
      <c r="L242" s="388"/>
      <c r="M242" s="388"/>
    </row>
    <row r="243" spans="5:13" s="154" customFormat="1" ht="15">
      <c r="E243" s="350"/>
      <c r="F243" s="350"/>
      <c r="H243" s="388"/>
      <c r="I243" s="388"/>
      <c r="K243" s="388"/>
      <c r="L243" s="388"/>
      <c r="M243" s="388"/>
    </row>
    <row r="244" spans="5:13" s="154" customFormat="1" ht="15">
      <c r="E244" s="350"/>
      <c r="F244" s="350"/>
      <c r="H244" s="388"/>
      <c r="I244" s="388"/>
      <c r="K244" s="388"/>
      <c r="L244" s="388"/>
      <c r="M244" s="388"/>
    </row>
    <row r="245" spans="5:13" s="154" customFormat="1" ht="15">
      <c r="E245" s="350"/>
      <c r="F245" s="350"/>
      <c r="H245" s="388"/>
      <c r="I245" s="388"/>
      <c r="K245" s="388"/>
      <c r="L245" s="388"/>
      <c r="M245" s="388"/>
    </row>
    <row r="246" spans="5:13" s="154" customFormat="1" ht="15">
      <c r="E246" s="350"/>
      <c r="F246" s="350"/>
      <c r="H246" s="388"/>
      <c r="I246" s="388"/>
      <c r="K246" s="388"/>
      <c r="L246" s="388"/>
      <c r="M246" s="388"/>
    </row>
    <row r="247" spans="5:13" s="154" customFormat="1" ht="15">
      <c r="E247" s="350"/>
      <c r="F247" s="350"/>
      <c r="H247" s="388"/>
      <c r="I247" s="388"/>
      <c r="K247" s="388"/>
      <c r="L247" s="388"/>
      <c r="M247" s="388"/>
    </row>
    <row r="248" spans="5:13" s="154" customFormat="1" ht="15">
      <c r="E248" s="350"/>
      <c r="F248" s="350"/>
      <c r="H248" s="388"/>
      <c r="I248" s="388"/>
      <c r="K248" s="388"/>
      <c r="L248" s="388"/>
      <c r="M248" s="388"/>
    </row>
    <row r="249" spans="5:13" s="154" customFormat="1" ht="15">
      <c r="E249" s="350"/>
      <c r="F249" s="350"/>
      <c r="H249" s="388"/>
      <c r="I249" s="388"/>
      <c r="K249" s="388"/>
      <c r="L249" s="388"/>
      <c r="M249" s="388"/>
    </row>
    <row r="250" spans="5:13" s="154" customFormat="1" ht="15">
      <c r="E250" s="350"/>
      <c r="F250" s="350"/>
      <c r="H250" s="388"/>
      <c r="I250" s="388"/>
      <c r="K250" s="388"/>
      <c r="L250" s="388"/>
      <c r="M250" s="388"/>
    </row>
    <row r="251" spans="5:13" s="154" customFormat="1" ht="15">
      <c r="E251" s="350"/>
      <c r="F251" s="350"/>
      <c r="H251" s="388"/>
      <c r="I251" s="388"/>
      <c r="K251" s="388"/>
      <c r="L251" s="388"/>
      <c r="M251" s="388"/>
    </row>
    <row r="252" spans="5:13" s="154" customFormat="1" ht="15">
      <c r="E252" s="350"/>
      <c r="F252" s="350"/>
      <c r="H252" s="388"/>
      <c r="I252" s="388"/>
      <c r="K252" s="388"/>
      <c r="L252" s="388"/>
      <c r="M252" s="388"/>
    </row>
    <row r="253" spans="5:13" s="154" customFormat="1" ht="15">
      <c r="E253" s="350"/>
      <c r="F253" s="350"/>
      <c r="H253" s="388"/>
      <c r="I253" s="388"/>
      <c r="K253" s="388"/>
      <c r="L253" s="388"/>
      <c r="M253" s="388"/>
    </row>
    <row r="254" spans="5:13" s="154" customFormat="1" ht="15">
      <c r="E254" s="350"/>
      <c r="F254" s="350"/>
      <c r="H254" s="388"/>
      <c r="I254" s="388"/>
      <c r="K254" s="388"/>
      <c r="L254" s="388"/>
      <c r="M254" s="388"/>
    </row>
    <row r="255" spans="5:13" s="154" customFormat="1" ht="15">
      <c r="E255" s="350"/>
      <c r="F255" s="350"/>
      <c r="H255" s="388"/>
      <c r="I255" s="388"/>
      <c r="K255" s="388"/>
      <c r="L255" s="388"/>
      <c r="M255" s="388"/>
    </row>
    <row r="256" spans="5:13" s="154" customFormat="1" ht="15">
      <c r="E256" s="350"/>
      <c r="F256" s="350"/>
      <c r="H256" s="388"/>
      <c r="I256" s="388"/>
      <c r="K256" s="388"/>
      <c r="L256" s="388"/>
      <c r="M256" s="388"/>
    </row>
    <row r="257" spans="5:13" s="154" customFormat="1" ht="15">
      <c r="E257" s="350"/>
      <c r="F257" s="350"/>
      <c r="H257" s="388"/>
      <c r="I257" s="388"/>
      <c r="K257" s="388"/>
      <c r="L257" s="388"/>
      <c r="M257" s="388"/>
    </row>
    <row r="258" spans="5:13" s="154" customFormat="1" ht="15">
      <c r="E258" s="350"/>
      <c r="F258" s="350"/>
      <c r="H258" s="388"/>
      <c r="I258" s="388"/>
      <c r="K258" s="388"/>
      <c r="L258" s="388"/>
      <c r="M258" s="388"/>
    </row>
    <row r="259" spans="5:13" s="154" customFormat="1" ht="15">
      <c r="E259" s="350"/>
      <c r="F259" s="350"/>
      <c r="H259" s="388"/>
      <c r="I259" s="388"/>
      <c r="K259" s="388"/>
      <c r="L259" s="388"/>
      <c r="M259" s="388"/>
    </row>
    <row r="260" spans="5:13" s="154" customFormat="1" ht="15">
      <c r="E260" s="350"/>
      <c r="F260" s="350"/>
      <c r="H260" s="388"/>
      <c r="I260" s="388"/>
      <c r="K260" s="388"/>
      <c r="L260" s="388"/>
      <c r="M260" s="388"/>
    </row>
    <row r="261" spans="5:13" s="154" customFormat="1" ht="15">
      <c r="E261" s="350"/>
      <c r="F261" s="350"/>
      <c r="H261" s="388"/>
      <c r="I261" s="388"/>
      <c r="K261" s="388"/>
      <c r="L261" s="388"/>
      <c r="M261" s="388"/>
    </row>
    <row r="262" spans="5:13" s="154" customFormat="1" ht="15">
      <c r="E262" s="350"/>
      <c r="F262" s="350"/>
      <c r="H262" s="388"/>
      <c r="I262" s="388"/>
      <c r="K262" s="388"/>
      <c r="L262" s="388"/>
      <c r="M262" s="388"/>
    </row>
    <row r="263" spans="5:13" s="154" customFormat="1" ht="15">
      <c r="E263" s="350"/>
      <c r="F263" s="350"/>
      <c r="H263" s="388"/>
      <c r="I263" s="388"/>
      <c r="K263" s="388"/>
      <c r="L263" s="388"/>
      <c r="M263" s="388"/>
    </row>
    <row r="264" spans="5:13" s="154" customFormat="1" ht="15">
      <c r="E264" s="350"/>
      <c r="F264" s="350"/>
      <c r="H264" s="388"/>
      <c r="I264" s="388"/>
      <c r="K264" s="388"/>
      <c r="L264" s="388"/>
      <c r="M264" s="388"/>
    </row>
    <row r="265" spans="5:13" s="154" customFormat="1" ht="15">
      <c r="E265" s="350"/>
      <c r="F265" s="350"/>
      <c r="H265" s="388"/>
      <c r="I265" s="388"/>
      <c r="K265" s="388"/>
      <c r="L265" s="388"/>
      <c r="M265" s="388"/>
    </row>
    <row r="266" spans="5:13" s="154" customFormat="1" ht="15">
      <c r="E266" s="350"/>
      <c r="F266" s="350"/>
      <c r="H266" s="388"/>
      <c r="I266" s="388"/>
      <c r="K266" s="388"/>
      <c r="L266" s="388"/>
      <c r="M266" s="388"/>
    </row>
    <row r="267" spans="5:13" s="154" customFormat="1" ht="15">
      <c r="E267" s="350"/>
      <c r="F267" s="350"/>
      <c r="H267" s="388"/>
      <c r="I267" s="388"/>
      <c r="K267" s="388"/>
      <c r="L267" s="388"/>
      <c r="M267" s="388"/>
    </row>
    <row r="268" spans="5:13" s="154" customFormat="1" ht="15">
      <c r="E268" s="350"/>
      <c r="F268" s="350"/>
      <c r="H268" s="388"/>
      <c r="I268" s="388"/>
      <c r="K268" s="388"/>
      <c r="L268" s="388"/>
      <c r="M268" s="388"/>
    </row>
    <row r="269" spans="5:13" s="154" customFormat="1" ht="15">
      <c r="E269" s="350"/>
      <c r="F269" s="350"/>
      <c r="H269" s="388"/>
      <c r="I269" s="388"/>
      <c r="K269" s="388"/>
      <c r="L269" s="388"/>
      <c r="M269" s="388"/>
    </row>
    <row r="270" spans="5:13" s="154" customFormat="1" ht="15">
      <c r="E270" s="350"/>
      <c r="F270" s="350"/>
      <c r="H270" s="388"/>
      <c r="I270" s="388"/>
      <c r="K270" s="388"/>
      <c r="L270" s="388"/>
      <c r="M270" s="388"/>
    </row>
    <row r="271" spans="5:13" s="154" customFormat="1" ht="15">
      <c r="E271" s="350"/>
      <c r="F271" s="350"/>
      <c r="H271" s="388"/>
      <c r="I271" s="388"/>
      <c r="K271" s="388"/>
      <c r="L271" s="388"/>
      <c r="M271" s="388"/>
    </row>
    <row r="272" spans="5:13" s="154" customFormat="1" ht="15">
      <c r="E272" s="350"/>
      <c r="F272" s="350"/>
      <c r="H272" s="388"/>
      <c r="I272" s="388"/>
      <c r="K272" s="388"/>
      <c r="L272" s="388"/>
      <c r="M272" s="388"/>
    </row>
    <row r="273" spans="5:13" s="154" customFormat="1" ht="15">
      <c r="E273" s="350"/>
      <c r="F273" s="350"/>
      <c r="H273" s="388"/>
      <c r="I273" s="388"/>
      <c r="K273" s="388"/>
      <c r="L273" s="388"/>
      <c r="M273" s="388"/>
    </row>
    <row r="274" spans="5:13" s="154" customFormat="1" ht="15">
      <c r="E274" s="350"/>
      <c r="F274" s="350"/>
      <c r="H274" s="388"/>
      <c r="I274" s="388"/>
      <c r="K274" s="388"/>
      <c r="L274" s="388"/>
      <c r="M274" s="388"/>
    </row>
    <row r="275" spans="5:13" s="154" customFormat="1" ht="15">
      <c r="E275" s="350"/>
      <c r="F275" s="350"/>
      <c r="H275" s="388"/>
      <c r="I275" s="388"/>
      <c r="K275" s="388"/>
      <c r="L275" s="388"/>
      <c r="M275" s="388"/>
    </row>
    <row r="276" spans="5:13" s="154" customFormat="1" ht="15">
      <c r="E276" s="350"/>
      <c r="F276" s="350"/>
      <c r="H276" s="388"/>
      <c r="I276" s="388"/>
      <c r="K276" s="388"/>
      <c r="L276" s="388"/>
      <c r="M276" s="388"/>
    </row>
    <row r="277" spans="5:13" s="154" customFormat="1" ht="15">
      <c r="E277" s="350"/>
      <c r="F277" s="350"/>
      <c r="H277" s="388"/>
      <c r="I277" s="388"/>
      <c r="K277" s="388"/>
      <c r="L277" s="388"/>
      <c r="M277" s="388"/>
    </row>
    <row r="278" spans="5:13" s="154" customFormat="1" ht="15">
      <c r="E278" s="350"/>
      <c r="F278" s="350"/>
      <c r="H278" s="388"/>
      <c r="I278" s="388"/>
      <c r="K278" s="388"/>
      <c r="L278" s="388"/>
      <c r="M278" s="388"/>
    </row>
    <row r="279" spans="5:13" s="154" customFormat="1" ht="15">
      <c r="E279" s="350"/>
      <c r="F279" s="350"/>
      <c r="H279" s="388"/>
      <c r="I279" s="388"/>
      <c r="K279" s="388"/>
      <c r="L279" s="388"/>
      <c r="M279" s="388"/>
    </row>
    <row r="280" spans="5:13" s="154" customFormat="1" ht="15">
      <c r="E280" s="350"/>
      <c r="F280" s="350"/>
      <c r="H280" s="388"/>
      <c r="I280" s="388"/>
      <c r="K280" s="388"/>
      <c r="L280" s="388"/>
      <c r="M280" s="388"/>
    </row>
    <row r="281" spans="5:13" s="154" customFormat="1" ht="15">
      <c r="E281" s="350"/>
      <c r="F281" s="350"/>
      <c r="H281" s="388"/>
      <c r="I281" s="388"/>
      <c r="K281" s="388"/>
      <c r="L281" s="388"/>
      <c r="M281" s="388"/>
    </row>
    <row r="282" spans="5:13" s="154" customFormat="1" ht="15">
      <c r="E282" s="350"/>
      <c r="F282" s="350"/>
      <c r="H282" s="388"/>
      <c r="I282" s="388"/>
      <c r="K282" s="388"/>
      <c r="L282" s="388"/>
      <c r="M282" s="388"/>
    </row>
    <row r="283" spans="5:13" s="154" customFormat="1" ht="15">
      <c r="E283" s="350"/>
      <c r="F283" s="350"/>
      <c r="H283" s="388"/>
      <c r="I283" s="388"/>
      <c r="K283" s="388"/>
      <c r="L283" s="388"/>
      <c r="M283" s="388"/>
    </row>
    <row r="284" spans="5:13" s="154" customFormat="1" ht="15">
      <c r="E284" s="350"/>
      <c r="F284" s="350"/>
      <c r="H284" s="388"/>
      <c r="I284" s="388"/>
      <c r="K284" s="388"/>
      <c r="L284" s="388"/>
      <c r="M284" s="388"/>
    </row>
    <row r="285" spans="5:13" s="154" customFormat="1" ht="15">
      <c r="E285" s="350"/>
      <c r="F285" s="350"/>
      <c r="H285" s="388"/>
      <c r="I285" s="388"/>
      <c r="K285" s="388"/>
      <c r="L285" s="388"/>
      <c r="M285" s="388"/>
    </row>
    <row r="286" spans="5:13" s="484" customFormat="1" ht="15">
      <c r="E286" s="350"/>
      <c r="F286" s="350"/>
      <c r="G286" s="154"/>
      <c r="H286" s="388"/>
      <c r="I286" s="388"/>
      <c r="K286" s="388"/>
      <c r="L286" s="388"/>
      <c r="M286" s="388"/>
    </row>
    <row r="287" spans="5:13" s="484" customFormat="1" ht="15">
      <c r="E287" s="350"/>
      <c r="F287" s="350"/>
      <c r="G287" s="154"/>
      <c r="H287" s="388"/>
      <c r="I287" s="388"/>
      <c r="K287" s="388"/>
      <c r="L287" s="388"/>
      <c r="M287" s="388"/>
    </row>
    <row r="288" spans="5:13" s="484" customFormat="1" ht="15">
      <c r="E288" s="350"/>
      <c r="F288" s="350"/>
      <c r="G288" s="154"/>
      <c r="H288" s="388"/>
      <c r="I288" s="388"/>
      <c r="K288" s="388"/>
      <c r="L288" s="388"/>
      <c r="M288" s="388"/>
    </row>
    <row r="289" spans="8:13" s="484" customFormat="1" ht="15">
      <c r="H289" s="388"/>
      <c r="I289" s="388"/>
      <c r="K289" s="388"/>
      <c r="L289" s="388"/>
      <c r="M289" s="388"/>
    </row>
    <row r="290" spans="8:13" s="484" customFormat="1" ht="15">
      <c r="H290" s="388"/>
      <c r="I290" s="388"/>
      <c r="K290" s="388"/>
      <c r="L290" s="388"/>
      <c r="M290" s="388"/>
    </row>
    <row r="291" spans="8:13" s="484" customFormat="1" ht="15">
      <c r="H291" s="388"/>
      <c r="I291" s="388"/>
      <c r="K291" s="388"/>
      <c r="L291" s="388"/>
      <c r="M291" s="388"/>
    </row>
    <row r="292" spans="8:13" s="484" customFormat="1" ht="15">
      <c r="H292" s="388"/>
      <c r="I292" s="388"/>
      <c r="K292" s="388"/>
      <c r="L292" s="388"/>
      <c r="M292" s="388"/>
    </row>
    <row r="293" spans="8:13" s="484" customFormat="1" ht="15">
      <c r="H293" s="388"/>
      <c r="I293" s="388"/>
      <c r="K293" s="388"/>
      <c r="L293" s="388"/>
      <c r="M293" s="388"/>
    </row>
    <row r="294" spans="8:13" s="484" customFormat="1" ht="15">
      <c r="H294" s="388"/>
      <c r="I294" s="388"/>
      <c r="K294" s="388"/>
      <c r="L294" s="388"/>
      <c r="M294" s="388"/>
    </row>
    <row r="295" spans="8:13" s="484" customFormat="1" ht="15">
      <c r="H295" s="388"/>
      <c r="I295" s="388"/>
      <c r="K295" s="388"/>
      <c r="L295" s="388"/>
      <c r="M295" s="388"/>
    </row>
    <row r="296" spans="8:13" s="484" customFormat="1" ht="15">
      <c r="H296" s="388"/>
      <c r="I296" s="388"/>
      <c r="K296" s="388"/>
      <c r="L296" s="388"/>
      <c r="M296" s="388"/>
    </row>
    <row r="297" spans="8:13" s="484" customFormat="1" ht="15">
      <c r="H297" s="388"/>
      <c r="I297" s="388"/>
      <c r="K297" s="388"/>
      <c r="L297" s="388"/>
      <c r="M297" s="388"/>
    </row>
    <row r="298" spans="8:13" s="484" customFormat="1" ht="15">
      <c r="H298" s="388"/>
      <c r="I298" s="388"/>
      <c r="K298" s="388"/>
      <c r="L298" s="388"/>
      <c r="M298" s="388"/>
    </row>
    <row r="299" spans="8:13" s="484" customFormat="1" ht="15">
      <c r="H299" s="388"/>
      <c r="I299" s="388"/>
      <c r="K299" s="388"/>
      <c r="L299" s="388"/>
      <c r="M299" s="388"/>
    </row>
    <row r="300" spans="8:13" s="484" customFormat="1" ht="15">
      <c r="H300" s="388"/>
      <c r="I300" s="388"/>
      <c r="K300" s="388"/>
      <c r="L300" s="388"/>
      <c r="M300" s="388"/>
    </row>
    <row r="301" spans="8:13" s="484" customFormat="1" ht="15">
      <c r="H301" s="388"/>
      <c r="I301" s="388"/>
      <c r="K301" s="388"/>
      <c r="L301" s="388"/>
      <c r="M301" s="388"/>
    </row>
    <row r="302" spans="8:13" s="484" customFormat="1" ht="15">
      <c r="H302" s="388"/>
      <c r="I302" s="388"/>
      <c r="K302" s="388"/>
      <c r="L302" s="388"/>
      <c r="M302" s="388"/>
    </row>
    <row r="303" spans="8:13" s="484" customFormat="1" ht="15">
      <c r="H303" s="388"/>
      <c r="I303" s="388"/>
      <c r="K303" s="388"/>
      <c r="L303" s="388"/>
      <c r="M303" s="388"/>
    </row>
    <row r="304" spans="8:13" s="484" customFormat="1" ht="15">
      <c r="H304" s="388"/>
      <c r="I304" s="388"/>
      <c r="K304" s="388"/>
      <c r="L304" s="388"/>
      <c r="M304" s="388"/>
    </row>
    <row r="305" spans="8:13" s="484" customFormat="1" ht="15">
      <c r="H305" s="388"/>
      <c r="I305" s="388"/>
      <c r="K305" s="388"/>
      <c r="L305" s="388"/>
      <c r="M305" s="388"/>
    </row>
    <row r="306" spans="8:13" s="484" customFormat="1" ht="15">
      <c r="H306" s="388"/>
      <c r="I306" s="388"/>
      <c r="K306" s="388"/>
      <c r="L306" s="388"/>
      <c r="M306" s="388"/>
    </row>
    <row r="307" spans="8:13" s="484" customFormat="1" ht="15">
      <c r="H307" s="388"/>
      <c r="I307" s="388"/>
      <c r="K307" s="388"/>
      <c r="L307" s="388"/>
      <c r="M307" s="388"/>
    </row>
    <row r="308" spans="8:13" s="484" customFormat="1" ht="15">
      <c r="H308" s="388"/>
      <c r="I308" s="388"/>
      <c r="K308" s="388"/>
      <c r="L308" s="388"/>
      <c r="M308" s="388"/>
    </row>
    <row r="309" spans="8:13" s="484" customFormat="1" ht="15">
      <c r="H309" s="388"/>
      <c r="I309" s="388"/>
      <c r="K309" s="388"/>
      <c r="L309" s="388"/>
      <c r="M309" s="388"/>
    </row>
    <row r="310" spans="8:13" s="484" customFormat="1" ht="15">
      <c r="H310" s="388"/>
      <c r="I310" s="388"/>
      <c r="K310" s="388"/>
      <c r="L310" s="388"/>
      <c r="M310" s="388"/>
    </row>
    <row r="311" spans="8:13" s="484" customFormat="1" ht="15">
      <c r="H311" s="388"/>
      <c r="I311" s="388"/>
      <c r="K311" s="388"/>
      <c r="L311" s="388"/>
      <c r="M311" s="388"/>
    </row>
    <row r="312" spans="8:13" s="484" customFormat="1" ht="15">
      <c r="H312" s="388"/>
      <c r="I312" s="388"/>
      <c r="K312" s="388"/>
      <c r="L312" s="388"/>
      <c r="M312" s="388"/>
    </row>
    <row r="313" spans="8:13" s="484" customFormat="1" ht="15">
      <c r="H313" s="388"/>
      <c r="I313" s="388"/>
      <c r="K313" s="388"/>
      <c r="L313" s="388"/>
      <c r="M313" s="388"/>
    </row>
    <row r="314" spans="8:13" s="484" customFormat="1" ht="15">
      <c r="H314" s="388"/>
      <c r="I314" s="388"/>
      <c r="K314" s="388"/>
      <c r="L314" s="388"/>
      <c r="M314" s="388"/>
    </row>
    <row r="315" spans="8:13" s="484" customFormat="1" ht="15">
      <c r="H315" s="388"/>
      <c r="I315" s="388"/>
      <c r="K315" s="388"/>
      <c r="L315" s="388"/>
      <c r="M315" s="388"/>
    </row>
    <row r="316" spans="8:13" s="484" customFormat="1" ht="15">
      <c r="H316" s="388"/>
      <c r="I316" s="388"/>
      <c r="K316" s="388"/>
      <c r="L316" s="388"/>
      <c r="M316" s="388"/>
    </row>
    <row r="317" spans="8:13" s="484" customFormat="1" ht="15">
      <c r="H317" s="388"/>
      <c r="I317" s="388"/>
      <c r="K317" s="388"/>
      <c r="L317" s="388"/>
      <c r="M317" s="388"/>
    </row>
    <row r="318" spans="8:13" s="484" customFormat="1" ht="15">
      <c r="H318" s="388"/>
      <c r="I318" s="388"/>
      <c r="K318" s="388"/>
      <c r="L318" s="388"/>
      <c r="M318" s="388"/>
    </row>
    <row r="319" spans="8:13" s="484" customFormat="1" ht="15">
      <c r="H319" s="388"/>
      <c r="I319" s="388"/>
      <c r="K319" s="388"/>
      <c r="L319" s="388"/>
      <c r="M319" s="388"/>
    </row>
    <row r="320" spans="8:13" s="484" customFormat="1" ht="15">
      <c r="H320" s="388"/>
      <c r="I320" s="388"/>
      <c r="K320" s="388"/>
      <c r="L320" s="388"/>
      <c r="M320" s="388"/>
    </row>
    <row r="321" spans="8:13" s="484" customFormat="1" ht="15">
      <c r="H321" s="388"/>
      <c r="I321" s="388"/>
      <c r="K321" s="388"/>
      <c r="L321" s="388"/>
      <c r="M321" s="388"/>
    </row>
    <row r="322" spans="8:13" s="484" customFormat="1" ht="15">
      <c r="H322" s="388"/>
      <c r="I322" s="388"/>
      <c r="K322" s="388"/>
      <c r="L322" s="388"/>
      <c r="M322" s="388"/>
    </row>
    <row r="323" spans="8:13" s="484" customFormat="1" ht="15">
      <c r="H323" s="388"/>
      <c r="I323" s="388"/>
      <c r="K323" s="388"/>
      <c r="L323" s="388"/>
      <c r="M323" s="388"/>
    </row>
    <row r="324" spans="8:13" s="484" customFormat="1" ht="15">
      <c r="H324" s="388"/>
      <c r="I324" s="388"/>
      <c r="K324" s="388"/>
      <c r="L324" s="388"/>
      <c r="M324" s="388"/>
    </row>
    <row r="325" spans="8:13" s="484" customFormat="1" ht="15">
      <c r="H325" s="388"/>
      <c r="I325" s="388"/>
      <c r="K325" s="388"/>
      <c r="L325" s="388"/>
      <c r="M325" s="388"/>
    </row>
    <row r="326" spans="8:13" s="484" customFormat="1" ht="15">
      <c r="H326" s="388"/>
      <c r="I326" s="388"/>
      <c r="K326" s="388"/>
      <c r="L326" s="388"/>
      <c r="M326" s="388"/>
    </row>
    <row r="327" spans="8:13" s="484" customFormat="1" ht="15">
      <c r="H327" s="388"/>
      <c r="I327" s="388"/>
      <c r="K327" s="388"/>
      <c r="L327" s="388"/>
      <c r="M327" s="388"/>
    </row>
    <row r="328" spans="8:13" s="484" customFormat="1" ht="15">
      <c r="H328" s="388"/>
      <c r="I328" s="388"/>
      <c r="K328" s="388"/>
      <c r="L328" s="388"/>
      <c r="M328" s="388"/>
    </row>
    <row r="329" spans="8:13" s="484" customFormat="1" ht="15">
      <c r="H329" s="388"/>
      <c r="I329" s="388"/>
      <c r="K329" s="388"/>
      <c r="L329" s="388"/>
      <c r="M329" s="388"/>
    </row>
    <row r="330" spans="8:13" s="484" customFormat="1" ht="15">
      <c r="H330" s="388"/>
      <c r="I330" s="388"/>
      <c r="K330" s="388"/>
      <c r="L330" s="388"/>
      <c r="M330" s="388"/>
    </row>
    <row r="331" spans="8:13" s="484" customFormat="1" ht="15">
      <c r="H331" s="388"/>
      <c r="I331" s="388"/>
      <c r="K331" s="388"/>
      <c r="L331" s="388"/>
      <c r="M331" s="388"/>
    </row>
    <row r="332" spans="8:13" s="484" customFormat="1" ht="15">
      <c r="H332" s="388"/>
      <c r="I332" s="388"/>
      <c r="K332" s="388"/>
      <c r="L332" s="388"/>
      <c r="M332" s="388"/>
    </row>
    <row r="333" spans="8:13" s="484" customFormat="1" ht="15">
      <c r="H333" s="388"/>
      <c r="I333" s="388"/>
      <c r="K333" s="388"/>
      <c r="L333" s="388"/>
      <c r="M333" s="388"/>
    </row>
    <row r="334" spans="8:13" s="484" customFormat="1" ht="15">
      <c r="H334" s="388"/>
      <c r="I334" s="388"/>
      <c r="K334" s="388"/>
      <c r="L334" s="388"/>
      <c r="M334" s="388"/>
    </row>
    <row r="335" spans="8:13" s="484" customFormat="1" ht="15">
      <c r="H335" s="388"/>
      <c r="I335" s="388"/>
      <c r="K335" s="388"/>
      <c r="L335" s="388"/>
      <c r="M335" s="388"/>
    </row>
    <row r="336" spans="8:13" s="484" customFormat="1" ht="15">
      <c r="H336" s="388"/>
      <c r="I336" s="388"/>
      <c r="K336" s="388"/>
      <c r="L336" s="388"/>
      <c r="M336" s="388"/>
    </row>
    <row r="337" spans="8:13" s="484" customFormat="1" ht="15">
      <c r="H337" s="388"/>
      <c r="I337" s="388"/>
      <c r="K337" s="388"/>
      <c r="L337" s="388"/>
      <c r="M337" s="388"/>
    </row>
    <row r="338" spans="8:13" s="484" customFormat="1" ht="15">
      <c r="H338" s="388"/>
      <c r="I338" s="388"/>
      <c r="K338" s="388"/>
      <c r="L338" s="388"/>
      <c r="M338" s="388"/>
    </row>
    <row r="339" spans="8:13" s="484" customFormat="1" ht="15">
      <c r="H339" s="388"/>
      <c r="I339" s="388"/>
      <c r="K339" s="388"/>
      <c r="L339" s="388"/>
      <c r="M339" s="388"/>
    </row>
    <row r="340" spans="8:13" s="484" customFormat="1" ht="15">
      <c r="H340" s="388"/>
      <c r="I340" s="388"/>
      <c r="K340" s="388"/>
      <c r="L340" s="388"/>
      <c r="M340" s="388"/>
    </row>
    <row r="341" spans="8:13" s="484" customFormat="1" ht="15">
      <c r="H341" s="388"/>
      <c r="I341" s="388"/>
      <c r="K341" s="388"/>
      <c r="L341" s="388"/>
      <c r="M341" s="388"/>
    </row>
    <row r="342" spans="8:13" s="484" customFormat="1" ht="15">
      <c r="H342" s="388"/>
      <c r="I342" s="388"/>
      <c r="K342" s="388"/>
      <c r="L342" s="388"/>
      <c r="M342" s="388"/>
    </row>
    <row r="343" spans="8:13" s="484" customFormat="1" ht="15">
      <c r="H343" s="388"/>
      <c r="I343" s="388"/>
      <c r="K343" s="388"/>
      <c r="L343" s="388"/>
      <c r="M343" s="388"/>
    </row>
    <row r="344" spans="8:13" s="484" customFormat="1" ht="15">
      <c r="H344" s="388"/>
      <c r="I344" s="388"/>
      <c r="K344" s="388"/>
      <c r="L344" s="388"/>
      <c r="M344" s="388"/>
    </row>
    <row r="345" spans="8:13" s="484" customFormat="1" ht="15">
      <c r="H345" s="388"/>
      <c r="I345" s="388"/>
      <c r="K345" s="388"/>
      <c r="L345" s="388"/>
      <c r="M345" s="388"/>
    </row>
    <row r="346" spans="8:13" s="484" customFormat="1" ht="15">
      <c r="H346" s="388"/>
      <c r="I346" s="388"/>
      <c r="K346" s="388"/>
      <c r="L346" s="388"/>
      <c r="M346" s="388"/>
    </row>
    <row r="347" spans="8:13" s="484" customFormat="1" ht="15">
      <c r="H347" s="388"/>
      <c r="I347" s="388"/>
      <c r="K347" s="388"/>
      <c r="L347" s="388"/>
      <c r="M347" s="388"/>
    </row>
    <row r="348" spans="8:13" s="484" customFormat="1" ht="15">
      <c r="H348" s="388"/>
      <c r="I348" s="388"/>
      <c r="K348" s="388"/>
      <c r="L348" s="388"/>
      <c r="M348" s="388"/>
    </row>
    <row r="349" spans="8:13" s="484" customFormat="1" ht="15">
      <c r="H349" s="388"/>
      <c r="I349" s="388"/>
      <c r="K349" s="388"/>
      <c r="L349" s="388"/>
      <c r="M349" s="388"/>
    </row>
    <row r="350" spans="8:13" s="484" customFormat="1" ht="15">
      <c r="H350" s="388"/>
      <c r="I350" s="388"/>
      <c r="K350" s="388"/>
      <c r="L350" s="388"/>
      <c r="M350" s="388"/>
    </row>
    <row r="351" spans="8:13" s="484" customFormat="1" ht="15">
      <c r="H351" s="388"/>
      <c r="I351" s="388"/>
      <c r="K351" s="388"/>
      <c r="L351" s="388"/>
      <c r="M351" s="388"/>
    </row>
    <row r="352" spans="8:13" s="484" customFormat="1" ht="15">
      <c r="H352" s="388"/>
      <c r="I352" s="388"/>
      <c r="K352" s="388"/>
      <c r="L352" s="388"/>
      <c r="M352" s="388"/>
    </row>
    <row r="353" spans="8:13" s="484" customFormat="1" ht="15">
      <c r="H353" s="388"/>
      <c r="I353" s="388"/>
      <c r="K353" s="388"/>
      <c r="L353" s="388"/>
      <c r="M353" s="388"/>
    </row>
    <row r="354" spans="8:13" s="484" customFormat="1" ht="15">
      <c r="H354" s="388"/>
      <c r="I354" s="388"/>
      <c r="K354" s="388"/>
      <c r="L354" s="388"/>
      <c r="M354" s="388"/>
    </row>
    <row r="355" spans="8:13" s="484" customFormat="1" ht="15">
      <c r="H355" s="388"/>
      <c r="I355" s="388"/>
      <c r="K355" s="388"/>
      <c r="L355" s="388"/>
      <c r="M355" s="388"/>
    </row>
    <row r="356" spans="8:13" s="484" customFormat="1" ht="15">
      <c r="H356" s="388"/>
      <c r="I356" s="388"/>
      <c r="K356" s="388"/>
      <c r="L356" s="388"/>
      <c r="M356" s="388"/>
    </row>
    <row r="357" spans="8:13" s="484" customFormat="1" ht="15">
      <c r="H357" s="388"/>
      <c r="I357" s="388"/>
      <c r="K357" s="388"/>
      <c r="L357" s="388"/>
      <c r="M357" s="388"/>
    </row>
    <row r="358" spans="8:13" s="484" customFormat="1" ht="15">
      <c r="H358" s="388"/>
      <c r="I358" s="388"/>
      <c r="K358" s="388"/>
      <c r="L358" s="388"/>
      <c r="M358" s="388"/>
    </row>
    <row r="359" spans="8:13" s="484" customFormat="1" ht="15">
      <c r="H359" s="388"/>
      <c r="I359" s="388"/>
      <c r="K359" s="388"/>
      <c r="L359" s="388"/>
      <c r="M359" s="388"/>
    </row>
    <row r="360" spans="8:13" s="484" customFormat="1" ht="15">
      <c r="H360" s="388"/>
      <c r="I360" s="388"/>
      <c r="K360" s="388"/>
      <c r="L360" s="388"/>
      <c r="M360" s="388"/>
    </row>
    <row r="361" spans="8:13" s="484" customFormat="1" ht="15">
      <c r="H361" s="388"/>
      <c r="I361" s="388"/>
      <c r="K361" s="388"/>
      <c r="L361" s="388"/>
      <c r="M361" s="388"/>
    </row>
    <row r="362" spans="8:13" s="484" customFormat="1" ht="15">
      <c r="H362" s="388"/>
      <c r="I362" s="388"/>
      <c r="K362" s="388"/>
      <c r="L362" s="388"/>
      <c r="M362" s="388"/>
    </row>
    <row r="363" spans="8:13" s="484" customFormat="1" ht="15">
      <c r="H363" s="388"/>
      <c r="I363" s="388"/>
      <c r="K363" s="388"/>
      <c r="L363" s="388"/>
      <c r="M363" s="388"/>
    </row>
    <row r="364" spans="8:13" s="484" customFormat="1" ht="15">
      <c r="H364" s="388"/>
      <c r="I364" s="388"/>
      <c r="K364" s="388"/>
      <c r="L364" s="388"/>
      <c r="M364" s="388"/>
    </row>
    <row r="365" spans="8:13" s="484" customFormat="1" ht="15">
      <c r="H365" s="388"/>
      <c r="I365" s="388"/>
      <c r="K365" s="388"/>
      <c r="L365" s="388"/>
      <c r="M365" s="388"/>
    </row>
    <row r="366" spans="8:13" s="484" customFormat="1" ht="15">
      <c r="H366" s="388"/>
      <c r="I366" s="388"/>
      <c r="K366" s="388"/>
      <c r="L366" s="388"/>
      <c r="M366" s="388"/>
    </row>
    <row r="367" spans="8:13" s="484" customFormat="1" ht="15">
      <c r="H367" s="388"/>
      <c r="I367" s="388"/>
      <c r="K367" s="388"/>
      <c r="L367" s="388"/>
      <c r="M367" s="388"/>
    </row>
    <row r="368" spans="8:13" s="484" customFormat="1" ht="15">
      <c r="H368" s="388"/>
      <c r="I368" s="388"/>
      <c r="K368" s="388"/>
      <c r="L368" s="388"/>
      <c r="M368" s="388"/>
    </row>
    <row r="369" spans="8:13" s="484" customFormat="1" ht="15">
      <c r="H369" s="388"/>
      <c r="I369" s="388"/>
      <c r="K369" s="388"/>
      <c r="L369" s="388"/>
      <c r="M369" s="388"/>
    </row>
    <row r="370" spans="8:13" s="484" customFormat="1" ht="15">
      <c r="H370" s="388"/>
      <c r="I370" s="388"/>
      <c r="K370" s="388"/>
      <c r="L370" s="388"/>
      <c r="M370" s="388"/>
    </row>
    <row r="371" spans="8:13" s="484" customFormat="1" ht="15">
      <c r="H371" s="388"/>
      <c r="I371" s="388"/>
      <c r="K371" s="388"/>
      <c r="L371" s="388"/>
      <c r="M371" s="388"/>
    </row>
    <row r="372" spans="8:13" s="484" customFormat="1" ht="15">
      <c r="H372" s="388"/>
      <c r="I372" s="388"/>
      <c r="K372" s="388"/>
      <c r="L372" s="388"/>
      <c r="M372" s="388"/>
    </row>
    <row r="373" spans="8:13" s="484" customFormat="1" ht="15">
      <c r="H373" s="388"/>
      <c r="I373" s="388"/>
      <c r="K373" s="388"/>
      <c r="L373" s="388"/>
      <c r="M373" s="388"/>
    </row>
    <row r="374" spans="8:13" s="484" customFormat="1" ht="15">
      <c r="H374" s="388"/>
      <c r="I374" s="388"/>
      <c r="K374" s="388"/>
      <c r="L374" s="388"/>
      <c r="M374" s="388"/>
    </row>
    <row r="375" spans="8:13" s="484" customFormat="1" ht="15">
      <c r="H375" s="388"/>
      <c r="I375" s="388"/>
      <c r="K375" s="388"/>
      <c r="L375" s="388"/>
      <c r="M375" s="388"/>
    </row>
    <row r="376" spans="8:13" s="484" customFormat="1" ht="15">
      <c r="H376" s="388"/>
      <c r="I376" s="388"/>
      <c r="K376" s="388"/>
      <c r="L376" s="388"/>
      <c r="M376" s="388"/>
    </row>
    <row r="377" spans="8:13" s="484" customFormat="1" ht="15">
      <c r="H377" s="388"/>
      <c r="I377" s="388"/>
      <c r="K377" s="388"/>
      <c r="L377" s="388"/>
      <c r="M377" s="388"/>
    </row>
    <row r="378" spans="8:13" s="484" customFormat="1" ht="15">
      <c r="H378" s="388"/>
      <c r="I378" s="388"/>
      <c r="K378" s="388"/>
      <c r="L378" s="388"/>
      <c r="M378" s="388"/>
    </row>
    <row r="379" spans="8:13" s="484" customFormat="1" ht="15">
      <c r="H379" s="388"/>
      <c r="I379" s="388"/>
      <c r="K379" s="388"/>
      <c r="L379" s="388"/>
      <c r="M379" s="388"/>
    </row>
    <row r="380" spans="8:13" s="484" customFormat="1" ht="15">
      <c r="H380" s="388"/>
      <c r="I380" s="388"/>
      <c r="K380" s="388"/>
      <c r="L380" s="388"/>
      <c r="M380" s="388"/>
    </row>
    <row r="381" spans="8:13" s="484" customFormat="1" ht="15">
      <c r="H381" s="388"/>
      <c r="I381" s="388"/>
      <c r="K381" s="388"/>
      <c r="L381" s="388"/>
      <c r="M381" s="388"/>
    </row>
    <row r="382" spans="8:13" s="484" customFormat="1" ht="15">
      <c r="H382" s="388"/>
      <c r="I382" s="388"/>
      <c r="K382" s="388"/>
      <c r="L382" s="388"/>
      <c r="M382" s="388"/>
    </row>
    <row r="383" spans="8:13" s="484" customFormat="1" ht="15">
      <c r="H383" s="388"/>
      <c r="I383" s="388"/>
      <c r="K383" s="388"/>
      <c r="L383" s="388"/>
      <c r="M383" s="388"/>
    </row>
    <row r="384" spans="8:13" s="484" customFormat="1" ht="15">
      <c r="H384" s="388"/>
      <c r="I384" s="388"/>
      <c r="K384" s="388"/>
      <c r="L384" s="388"/>
      <c r="M384" s="388"/>
    </row>
    <row r="385" spans="8:13" s="484" customFormat="1" ht="15">
      <c r="H385" s="388"/>
      <c r="I385" s="388"/>
      <c r="K385" s="388"/>
      <c r="L385" s="388"/>
      <c r="M385" s="388"/>
    </row>
    <row r="386" spans="8:13" s="484" customFormat="1" ht="15">
      <c r="H386" s="388"/>
      <c r="I386" s="388"/>
      <c r="K386" s="388"/>
      <c r="L386" s="388"/>
      <c r="M386" s="388"/>
    </row>
    <row r="387" spans="8:13" s="484" customFormat="1" ht="15">
      <c r="H387" s="388"/>
      <c r="I387" s="388"/>
      <c r="K387" s="388"/>
      <c r="L387" s="388"/>
      <c r="M387" s="388"/>
    </row>
    <row r="388" spans="8:13" s="484" customFormat="1" ht="15">
      <c r="H388" s="388"/>
      <c r="I388" s="388"/>
      <c r="K388" s="388"/>
      <c r="L388" s="388"/>
      <c r="M388" s="388"/>
    </row>
    <row r="389" spans="8:13" s="484" customFormat="1" ht="15">
      <c r="H389" s="388"/>
      <c r="I389" s="388"/>
      <c r="K389" s="388"/>
      <c r="L389" s="388"/>
      <c r="M389" s="388"/>
    </row>
    <row r="390" spans="8:13" s="484" customFormat="1" ht="15">
      <c r="H390" s="388"/>
      <c r="I390" s="388"/>
      <c r="K390" s="388"/>
      <c r="L390" s="388"/>
      <c r="M390" s="388"/>
    </row>
    <row r="391" spans="8:13" s="484" customFormat="1" ht="15">
      <c r="H391" s="388"/>
      <c r="I391" s="388"/>
      <c r="K391" s="388"/>
      <c r="L391" s="388"/>
      <c r="M391" s="388"/>
    </row>
    <row r="392" spans="8:13" s="484" customFormat="1" ht="15">
      <c r="H392" s="388"/>
      <c r="I392" s="388"/>
      <c r="K392" s="388"/>
      <c r="L392" s="388"/>
      <c r="M392" s="388"/>
    </row>
    <row r="393" spans="8:13" s="484" customFormat="1" ht="15">
      <c r="H393" s="388"/>
      <c r="I393" s="388"/>
      <c r="K393" s="388"/>
      <c r="L393" s="388"/>
      <c r="M393" s="388"/>
    </row>
    <row r="394" spans="8:13" s="484" customFormat="1" ht="15">
      <c r="H394" s="388"/>
      <c r="I394" s="388"/>
      <c r="K394" s="388"/>
      <c r="L394" s="388"/>
      <c r="M394" s="388"/>
    </row>
    <row r="395" spans="8:13" s="484" customFormat="1" ht="15">
      <c r="H395" s="388"/>
      <c r="I395" s="388"/>
      <c r="K395" s="388"/>
      <c r="L395" s="388"/>
      <c r="M395" s="388"/>
    </row>
    <row r="396" spans="8:13" s="484" customFormat="1" ht="15">
      <c r="H396" s="388"/>
      <c r="I396" s="388"/>
      <c r="K396" s="388"/>
      <c r="L396" s="388"/>
      <c r="M396" s="388"/>
    </row>
    <row r="397" spans="8:13" s="484" customFormat="1" ht="15">
      <c r="H397" s="388"/>
      <c r="I397" s="388"/>
      <c r="K397" s="388"/>
      <c r="L397" s="388"/>
      <c r="M397" s="388"/>
    </row>
    <row r="398" spans="8:13" s="484" customFormat="1" ht="15">
      <c r="H398" s="388"/>
      <c r="I398" s="388"/>
      <c r="K398" s="388"/>
      <c r="L398" s="388"/>
      <c r="M398" s="388"/>
    </row>
    <row r="399" spans="8:13" s="484" customFormat="1" ht="15">
      <c r="H399" s="388"/>
      <c r="I399" s="388"/>
      <c r="K399" s="388"/>
      <c r="L399" s="388"/>
      <c r="M399" s="388"/>
    </row>
    <row r="400" spans="8:13" s="484" customFormat="1" ht="15">
      <c r="H400" s="388"/>
      <c r="I400" s="388"/>
      <c r="K400" s="388"/>
      <c r="L400" s="388"/>
      <c r="M400" s="388"/>
    </row>
    <row r="401" spans="8:13" s="484" customFormat="1" ht="15">
      <c r="H401" s="388"/>
      <c r="I401" s="388"/>
      <c r="K401" s="388"/>
      <c r="L401" s="388"/>
      <c r="M401" s="388"/>
    </row>
    <row r="402" spans="8:13" s="484" customFormat="1" ht="15">
      <c r="H402" s="388"/>
      <c r="I402" s="388"/>
      <c r="K402" s="388"/>
      <c r="L402" s="388"/>
      <c r="M402" s="388"/>
    </row>
    <row r="403" spans="8:13" s="484" customFormat="1" ht="15">
      <c r="H403" s="388"/>
      <c r="I403" s="388"/>
      <c r="K403" s="388"/>
      <c r="L403" s="388"/>
      <c r="M403" s="388"/>
    </row>
    <row r="404" spans="8:13" s="484" customFormat="1" ht="15">
      <c r="H404" s="388"/>
      <c r="I404" s="388"/>
      <c r="K404" s="388"/>
      <c r="L404" s="388"/>
      <c r="M404" s="388"/>
    </row>
    <row r="405" spans="8:13" s="484" customFormat="1" ht="15">
      <c r="H405" s="388"/>
      <c r="I405" s="388"/>
      <c r="K405" s="388"/>
      <c r="L405" s="388"/>
      <c r="M405" s="388"/>
    </row>
    <row r="406" spans="8:13" s="484" customFormat="1" ht="15">
      <c r="H406" s="388"/>
      <c r="I406" s="388"/>
      <c r="K406" s="388"/>
      <c r="L406" s="388"/>
      <c r="M406" s="388"/>
    </row>
    <row r="407" spans="8:13" s="484" customFormat="1" ht="15">
      <c r="H407" s="388"/>
      <c r="I407" s="388"/>
      <c r="K407" s="388"/>
      <c r="L407" s="388"/>
      <c r="M407" s="388"/>
    </row>
    <row r="408" spans="8:13" s="484" customFormat="1" ht="15">
      <c r="H408" s="388"/>
      <c r="I408" s="388"/>
      <c r="K408" s="388"/>
      <c r="L408" s="388"/>
      <c r="M408" s="388"/>
    </row>
    <row r="409" spans="8:13" s="484" customFormat="1" ht="15">
      <c r="H409" s="388"/>
      <c r="I409" s="388"/>
      <c r="K409" s="388"/>
      <c r="L409" s="388"/>
      <c r="M409" s="388"/>
    </row>
    <row r="410" spans="8:13" s="484" customFormat="1" ht="15">
      <c r="H410" s="388"/>
      <c r="I410" s="388"/>
      <c r="K410" s="388"/>
      <c r="L410" s="388"/>
      <c r="M410" s="388"/>
    </row>
    <row r="411" spans="8:13" s="484" customFormat="1" ht="15">
      <c r="H411" s="388"/>
      <c r="I411" s="388"/>
      <c r="K411" s="388"/>
      <c r="L411" s="388"/>
      <c r="M411" s="388"/>
    </row>
    <row r="412" spans="8:13" s="484" customFormat="1" ht="15">
      <c r="H412" s="388"/>
      <c r="I412" s="388"/>
      <c r="K412" s="388"/>
      <c r="L412" s="388"/>
      <c r="M412" s="388"/>
    </row>
    <row r="413" spans="8:13" s="484" customFormat="1" ht="15">
      <c r="H413" s="388"/>
      <c r="I413" s="388"/>
      <c r="K413" s="388"/>
      <c r="L413" s="388"/>
      <c r="M413" s="388"/>
    </row>
    <row r="414" spans="8:13" s="484" customFormat="1" ht="15">
      <c r="H414" s="388"/>
      <c r="I414" s="388"/>
      <c r="K414" s="388"/>
      <c r="L414" s="388"/>
      <c r="M414" s="388"/>
    </row>
    <row r="415" spans="8:13" s="484" customFormat="1" ht="15">
      <c r="H415" s="388"/>
      <c r="I415" s="388"/>
      <c r="K415" s="388"/>
      <c r="L415" s="388"/>
      <c r="M415" s="388"/>
    </row>
    <row r="416" spans="8:13" s="484" customFormat="1" ht="15">
      <c r="H416" s="388"/>
      <c r="I416" s="388"/>
      <c r="K416" s="388"/>
      <c r="L416" s="388"/>
      <c r="M416" s="388"/>
    </row>
    <row r="417" spans="8:13" s="484" customFormat="1" ht="15">
      <c r="H417" s="388"/>
      <c r="I417" s="388"/>
      <c r="K417" s="388"/>
      <c r="L417" s="388"/>
      <c r="M417" s="388"/>
    </row>
    <row r="418" spans="8:13" s="484" customFormat="1" ht="15">
      <c r="H418" s="388"/>
      <c r="I418" s="388"/>
      <c r="K418" s="388"/>
      <c r="L418" s="388"/>
      <c r="M418" s="388"/>
    </row>
    <row r="419" spans="8:13" s="484" customFormat="1" ht="15">
      <c r="H419" s="388"/>
      <c r="I419" s="388"/>
      <c r="K419" s="388"/>
      <c r="L419" s="388"/>
      <c r="M419" s="388"/>
    </row>
    <row r="420" spans="8:13" s="484" customFormat="1" ht="15">
      <c r="H420" s="388"/>
      <c r="I420" s="388"/>
      <c r="K420" s="388"/>
      <c r="L420" s="388"/>
      <c r="M420" s="388"/>
    </row>
    <row r="421" spans="8:13" s="484" customFormat="1" ht="15">
      <c r="H421" s="388"/>
      <c r="I421" s="388"/>
      <c r="K421" s="388"/>
      <c r="L421" s="388"/>
      <c r="M421" s="388"/>
    </row>
    <row r="422" spans="8:13" s="484" customFormat="1" ht="15">
      <c r="H422" s="388"/>
      <c r="I422" s="388"/>
      <c r="K422" s="388"/>
      <c r="L422" s="388"/>
      <c r="M422" s="388"/>
    </row>
    <row r="423" spans="8:13" s="484" customFormat="1" ht="15">
      <c r="H423" s="388"/>
      <c r="I423" s="388"/>
      <c r="K423" s="388"/>
      <c r="L423" s="388"/>
      <c r="M423" s="388"/>
    </row>
    <row r="424" spans="8:13" s="484" customFormat="1" ht="15">
      <c r="H424" s="388"/>
      <c r="I424" s="388"/>
      <c r="K424" s="388"/>
      <c r="L424" s="388"/>
      <c r="M424" s="388"/>
    </row>
    <row r="425" spans="8:13" s="484" customFormat="1" ht="15">
      <c r="H425" s="388"/>
      <c r="I425" s="388"/>
      <c r="K425" s="388"/>
      <c r="L425" s="388"/>
      <c r="M425" s="388"/>
    </row>
    <row r="426" spans="8:13" s="484" customFormat="1" ht="15">
      <c r="H426" s="388"/>
      <c r="I426" s="388"/>
      <c r="K426" s="388"/>
      <c r="L426" s="388"/>
      <c r="M426" s="388"/>
    </row>
    <row r="427" spans="8:13" s="484" customFormat="1" ht="15">
      <c r="H427" s="388"/>
      <c r="I427" s="388"/>
      <c r="K427" s="388"/>
      <c r="L427" s="388"/>
      <c r="M427" s="388"/>
    </row>
    <row r="428" spans="8:13" s="484" customFormat="1" ht="15">
      <c r="H428" s="388"/>
      <c r="I428" s="388"/>
      <c r="K428" s="388"/>
      <c r="L428" s="388"/>
      <c r="M428" s="388"/>
    </row>
    <row r="429" spans="8:13" s="484" customFormat="1" ht="15">
      <c r="H429" s="388"/>
      <c r="I429" s="388"/>
      <c r="K429" s="388"/>
      <c r="L429" s="388"/>
      <c r="M429" s="388"/>
    </row>
    <row r="430" spans="8:13" s="484" customFormat="1" ht="15">
      <c r="H430" s="388"/>
      <c r="I430" s="388"/>
      <c r="K430" s="388"/>
      <c r="L430" s="388"/>
      <c r="M430" s="388"/>
    </row>
    <row r="431" spans="8:13" s="484" customFormat="1" ht="15">
      <c r="H431" s="388"/>
      <c r="I431" s="388"/>
      <c r="K431" s="388"/>
      <c r="L431" s="388"/>
      <c r="M431" s="388"/>
    </row>
    <row r="432" spans="8:13" s="484" customFormat="1" ht="15">
      <c r="H432" s="388"/>
      <c r="I432" s="388"/>
      <c r="K432" s="388"/>
      <c r="L432" s="388"/>
      <c r="M432" s="388"/>
    </row>
    <row r="433" spans="8:13" s="484" customFormat="1" ht="15">
      <c r="H433" s="388"/>
      <c r="I433" s="388"/>
      <c r="K433" s="388"/>
      <c r="L433" s="388"/>
      <c r="M433" s="388"/>
    </row>
    <row r="434" spans="8:13" s="484" customFormat="1" ht="15">
      <c r="H434" s="388"/>
      <c r="I434" s="388"/>
      <c r="K434" s="388"/>
      <c r="L434" s="388"/>
      <c r="M434" s="388"/>
    </row>
    <row r="435" spans="8:13" s="484" customFormat="1" ht="15">
      <c r="H435" s="388"/>
      <c r="I435" s="388"/>
      <c r="K435" s="388"/>
      <c r="L435" s="388"/>
      <c r="M435" s="388"/>
    </row>
    <row r="436" spans="8:13" s="484" customFormat="1" ht="15">
      <c r="H436" s="388"/>
      <c r="I436" s="388"/>
      <c r="K436" s="388"/>
      <c r="L436" s="388"/>
      <c r="M436" s="388"/>
    </row>
    <row r="437" spans="8:13" s="484" customFormat="1" ht="15">
      <c r="H437" s="388"/>
      <c r="I437" s="388"/>
      <c r="K437" s="388"/>
      <c r="L437" s="388"/>
      <c r="M437" s="388"/>
    </row>
    <row r="438" spans="8:13" s="484" customFormat="1" ht="15">
      <c r="H438" s="388"/>
      <c r="I438" s="388"/>
      <c r="K438" s="388"/>
      <c r="L438" s="388"/>
      <c r="M438" s="388"/>
    </row>
    <row r="439" spans="8:13" s="484" customFormat="1" ht="15">
      <c r="H439" s="388"/>
      <c r="I439" s="388"/>
      <c r="K439" s="388"/>
      <c r="L439" s="388"/>
      <c r="M439" s="388"/>
    </row>
    <row r="440" spans="8:13" s="484" customFormat="1" ht="15">
      <c r="H440" s="388"/>
      <c r="I440" s="388"/>
      <c r="K440" s="388"/>
      <c r="L440" s="388"/>
      <c r="M440" s="388"/>
    </row>
    <row r="441" spans="8:13" s="484" customFormat="1" ht="15">
      <c r="H441" s="388"/>
      <c r="I441" s="388"/>
      <c r="K441" s="388"/>
      <c r="L441" s="388"/>
      <c r="M441" s="388"/>
    </row>
    <row r="442" spans="8:13" s="484" customFormat="1" ht="15">
      <c r="H442" s="388"/>
      <c r="I442" s="388"/>
      <c r="K442" s="388"/>
      <c r="L442" s="388"/>
      <c r="M442" s="388"/>
    </row>
    <row r="443" spans="8:13" s="484" customFormat="1" ht="15">
      <c r="H443" s="388"/>
      <c r="I443" s="388"/>
      <c r="K443" s="388"/>
      <c r="L443" s="388"/>
      <c r="M443" s="388"/>
    </row>
    <row r="444" spans="8:13" s="484" customFormat="1" ht="15">
      <c r="H444" s="388"/>
      <c r="I444" s="388"/>
      <c r="K444" s="388"/>
      <c r="L444" s="388"/>
      <c r="M444" s="388"/>
    </row>
    <row r="445" spans="8:13" s="484" customFormat="1" ht="15">
      <c r="H445" s="388"/>
      <c r="I445" s="388"/>
      <c r="K445" s="388"/>
      <c r="L445" s="388"/>
      <c r="M445" s="388"/>
    </row>
    <row r="446" spans="8:13" s="484" customFormat="1" ht="15">
      <c r="H446" s="388"/>
      <c r="I446" s="388"/>
      <c r="K446" s="388"/>
      <c r="L446" s="388"/>
      <c r="M446" s="388"/>
    </row>
    <row r="447" spans="8:13" s="484" customFormat="1" ht="15">
      <c r="H447" s="388"/>
      <c r="I447" s="388"/>
      <c r="K447" s="388"/>
      <c r="L447" s="388"/>
      <c r="M447" s="388"/>
    </row>
    <row r="448" spans="8:13" s="484" customFormat="1" ht="15">
      <c r="H448" s="388"/>
      <c r="I448" s="388"/>
      <c r="K448" s="388"/>
      <c r="L448" s="388"/>
      <c r="M448" s="388"/>
    </row>
    <row r="449" spans="8:13" s="484" customFormat="1" ht="15">
      <c r="H449" s="388"/>
      <c r="I449" s="388"/>
      <c r="K449" s="388"/>
      <c r="L449" s="388"/>
      <c r="M449" s="388"/>
    </row>
    <row r="450" spans="8:13" s="484" customFormat="1" ht="15">
      <c r="H450" s="388"/>
      <c r="I450" s="388"/>
      <c r="K450" s="388"/>
      <c r="L450" s="388"/>
      <c r="M450" s="388"/>
    </row>
    <row r="451" spans="8:13" s="484" customFormat="1" ht="15">
      <c r="H451" s="388"/>
      <c r="I451" s="388"/>
      <c r="K451" s="388"/>
      <c r="L451" s="388"/>
      <c r="M451" s="388"/>
    </row>
    <row r="452" spans="8:13" s="484" customFormat="1" ht="15">
      <c r="H452" s="388"/>
      <c r="I452" s="388"/>
      <c r="K452" s="388"/>
      <c r="L452" s="388"/>
      <c r="M452" s="388"/>
    </row>
    <row r="453" spans="8:13" s="484" customFormat="1" ht="15">
      <c r="H453" s="388"/>
      <c r="I453" s="388"/>
      <c r="K453" s="388"/>
      <c r="L453" s="388"/>
      <c r="M453" s="388"/>
    </row>
    <row r="454" spans="8:13" s="484" customFormat="1" ht="15">
      <c r="H454" s="388"/>
      <c r="I454" s="388"/>
      <c r="K454" s="388"/>
      <c r="L454" s="388"/>
      <c r="M454" s="388"/>
    </row>
    <row r="455" spans="8:13" s="484" customFormat="1" ht="15">
      <c r="H455" s="388"/>
      <c r="I455" s="388"/>
      <c r="K455" s="388"/>
      <c r="L455" s="388"/>
      <c r="M455" s="388"/>
    </row>
    <row r="456" spans="8:13" s="484" customFormat="1" ht="15">
      <c r="H456" s="388"/>
      <c r="I456" s="388"/>
      <c r="K456" s="388"/>
      <c r="L456" s="388"/>
      <c r="M456" s="388"/>
    </row>
    <row r="457" spans="8:13" s="484" customFormat="1" ht="15">
      <c r="H457" s="388"/>
      <c r="I457" s="388"/>
      <c r="K457" s="388"/>
      <c r="L457" s="388"/>
      <c r="M457" s="388"/>
    </row>
    <row r="458" spans="8:13" s="484" customFormat="1" ht="15">
      <c r="H458" s="388"/>
      <c r="I458" s="388"/>
      <c r="K458" s="388"/>
      <c r="L458" s="388"/>
      <c r="M458" s="388"/>
    </row>
    <row r="459" spans="8:13" s="484" customFormat="1" ht="15">
      <c r="H459" s="388"/>
      <c r="I459" s="388"/>
      <c r="K459" s="388"/>
      <c r="L459" s="388"/>
      <c r="M459" s="388"/>
    </row>
    <row r="460" spans="8:13" s="484" customFormat="1" ht="15">
      <c r="H460" s="388"/>
      <c r="I460" s="388"/>
      <c r="K460" s="388"/>
      <c r="L460" s="388"/>
      <c r="M460" s="388"/>
    </row>
    <row r="461" spans="8:13" s="484" customFormat="1" ht="15">
      <c r="H461" s="388"/>
      <c r="I461" s="388"/>
      <c r="K461" s="388"/>
      <c r="L461" s="388"/>
      <c r="M461" s="388"/>
    </row>
    <row r="462" spans="8:13" s="484" customFormat="1" ht="15">
      <c r="H462" s="388"/>
      <c r="I462" s="388"/>
      <c r="K462" s="388"/>
      <c r="L462" s="388"/>
      <c r="M462" s="388"/>
    </row>
    <row r="463" spans="8:13" s="484" customFormat="1" ht="15">
      <c r="H463" s="388"/>
      <c r="I463" s="388"/>
      <c r="K463" s="388"/>
      <c r="L463" s="388"/>
      <c r="M463" s="388"/>
    </row>
    <row r="464" spans="8:13" s="484" customFormat="1" ht="15">
      <c r="H464" s="388"/>
      <c r="I464" s="388"/>
      <c r="K464" s="388"/>
      <c r="L464" s="388"/>
      <c r="M464" s="388"/>
    </row>
    <row r="465" spans="8:13" s="484" customFormat="1" ht="15">
      <c r="H465" s="388"/>
      <c r="I465" s="388"/>
      <c r="K465" s="388"/>
      <c r="L465" s="388"/>
      <c r="M465" s="388"/>
    </row>
    <row r="466" spans="8:13" s="484" customFormat="1" ht="15">
      <c r="H466" s="388"/>
      <c r="I466" s="388"/>
      <c r="K466" s="388"/>
      <c r="L466" s="388"/>
      <c r="M466" s="388"/>
    </row>
    <row r="467" spans="8:13" s="484" customFormat="1" ht="15">
      <c r="H467" s="388"/>
      <c r="I467" s="388"/>
      <c r="K467" s="388"/>
      <c r="L467" s="388"/>
      <c r="M467" s="388"/>
    </row>
    <row r="468" spans="8:13" s="484" customFormat="1" ht="15">
      <c r="H468" s="388"/>
      <c r="I468" s="388"/>
      <c r="K468" s="388"/>
      <c r="L468" s="388"/>
      <c r="M468" s="388"/>
    </row>
    <row r="469" spans="8:13" s="484" customFormat="1" ht="15">
      <c r="H469" s="388"/>
      <c r="I469" s="388"/>
      <c r="K469" s="388"/>
      <c r="L469" s="388"/>
      <c r="M469" s="388"/>
    </row>
    <row r="470" spans="8:13" s="484" customFormat="1" ht="15">
      <c r="H470" s="388"/>
      <c r="I470" s="388"/>
      <c r="K470" s="388"/>
      <c r="L470" s="388"/>
      <c r="M470" s="388"/>
    </row>
    <row r="471" spans="8:13" s="484" customFormat="1" ht="15">
      <c r="H471" s="388"/>
      <c r="I471" s="388"/>
      <c r="K471" s="388"/>
      <c r="L471" s="388"/>
      <c r="M471" s="388"/>
    </row>
    <row r="472" spans="8:13" s="484" customFormat="1" ht="15">
      <c r="H472" s="388"/>
      <c r="I472" s="388"/>
      <c r="K472" s="388"/>
      <c r="L472" s="388"/>
      <c r="M472" s="388"/>
    </row>
    <row r="473" spans="8:13" s="484" customFormat="1" ht="15">
      <c r="H473" s="388"/>
      <c r="I473" s="388"/>
      <c r="K473" s="388"/>
      <c r="L473" s="388"/>
      <c r="M473" s="388"/>
    </row>
    <row r="474" spans="8:13" s="484" customFormat="1" ht="15">
      <c r="H474" s="388"/>
      <c r="I474" s="388"/>
      <c r="K474" s="388"/>
      <c r="L474" s="388"/>
      <c r="M474" s="388"/>
    </row>
    <row r="475" spans="8:13" s="484" customFormat="1" ht="15">
      <c r="H475" s="388"/>
      <c r="I475" s="388"/>
      <c r="K475" s="388"/>
      <c r="L475" s="388"/>
      <c r="M475" s="388"/>
    </row>
    <row r="476" spans="8:13" s="484" customFormat="1" ht="15">
      <c r="H476" s="388"/>
      <c r="I476" s="388"/>
      <c r="K476" s="388"/>
      <c r="L476" s="388"/>
      <c r="M476" s="388"/>
    </row>
    <row r="477" spans="8:13" s="484" customFormat="1" ht="15">
      <c r="H477" s="388"/>
      <c r="I477" s="388"/>
      <c r="K477" s="388"/>
      <c r="L477" s="388"/>
      <c r="M477" s="388"/>
    </row>
    <row r="478" spans="8:13" s="484" customFormat="1" ht="15">
      <c r="H478" s="388"/>
      <c r="I478" s="388"/>
      <c r="K478" s="388"/>
      <c r="L478" s="388"/>
      <c r="M478" s="388"/>
    </row>
    <row r="479" spans="8:13" s="484" customFormat="1" ht="15">
      <c r="H479" s="388"/>
      <c r="I479" s="388"/>
      <c r="K479" s="388"/>
      <c r="L479" s="388"/>
      <c r="M479" s="388"/>
    </row>
    <row r="480" spans="8:13" s="484" customFormat="1" ht="15">
      <c r="H480" s="388"/>
      <c r="I480" s="388"/>
      <c r="K480" s="388"/>
      <c r="L480" s="388"/>
      <c r="M480" s="388"/>
    </row>
    <row r="481" spans="8:13" s="484" customFormat="1" ht="15">
      <c r="H481" s="388"/>
      <c r="I481" s="388"/>
      <c r="K481" s="388"/>
      <c r="L481" s="388"/>
      <c r="M481" s="388"/>
    </row>
    <row r="482" spans="8:13" s="484" customFormat="1" ht="15">
      <c r="H482" s="388"/>
      <c r="I482" s="388"/>
      <c r="K482" s="388"/>
      <c r="L482" s="388"/>
      <c r="M482" s="388"/>
    </row>
    <row r="483" spans="8:13" s="484" customFormat="1" ht="15">
      <c r="H483" s="388"/>
      <c r="I483" s="388"/>
      <c r="K483" s="388"/>
      <c r="L483" s="388"/>
      <c r="M483" s="388"/>
    </row>
    <row r="484" spans="8:13" s="484" customFormat="1" ht="15">
      <c r="H484" s="388"/>
      <c r="I484" s="388"/>
      <c r="K484" s="388"/>
      <c r="L484" s="388"/>
      <c r="M484" s="388"/>
    </row>
    <row r="485" spans="8:13" s="484" customFormat="1" ht="15">
      <c r="H485" s="388"/>
      <c r="I485" s="388"/>
      <c r="K485" s="388"/>
      <c r="L485" s="388"/>
      <c r="M485" s="388"/>
    </row>
    <row r="486" spans="8:13" s="484" customFormat="1" ht="15">
      <c r="H486" s="388"/>
      <c r="I486" s="388"/>
      <c r="K486" s="388"/>
      <c r="L486" s="388"/>
      <c r="M486" s="388"/>
    </row>
    <row r="487" spans="8:13" s="484" customFormat="1" ht="15">
      <c r="H487" s="388"/>
      <c r="I487" s="388"/>
      <c r="K487" s="388"/>
      <c r="L487" s="388"/>
      <c r="M487" s="388"/>
    </row>
    <row r="488" spans="8:13" s="484" customFormat="1" ht="15">
      <c r="H488" s="388"/>
      <c r="I488" s="388"/>
      <c r="K488" s="388"/>
      <c r="L488" s="388"/>
      <c r="M488" s="388"/>
    </row>
    <row r="489" spans="8:13" s="484" customFormat="1" ht="15">
      <c r="H489" s="388"/>
      <c r="I489" s="388"/>
      <c r="K489" s="388"/>
      <c r="L489" s="388"/>
      <c r="M489" s="388"/>
    </row>
    <row r="490" spans="8:13" s="484" customFormat="1" ht="15">
      <c r="H490" s="388"/>
      <c r="I490" s="388"/>
      <c r="K490" s="388"/>
      <c r="L490" s="388"/>
      <c r="M490" s="388"/>
    </row>
    <row r="491" spans="8:13" s="484" customFormat="1" ht="15">
      <c r="H491" s="388"/>
      <c r="I491" s="388"/>
      <c r="K491" s="388"/>
      <c r="L491" s="388"/>
      <c r="M491" s="388"/>
    </row>
    <row r="492" spans="8:13" s="484" customFormat="1" ht="15">
      <c r="H492" s="388"/>
      <c r="I492" s="388"/>
      <c r="K492" s="388"/>
      <c r="L492" s="388"/>
      <c r="M492" s="388"/>
    </row>
    <row r="493" spans="8:13" s="484" customFormat="1" ht="15">
      <c r="H493" s="388"/>
      <c r="I493" s="388"/>
      <c r="K493" s="388"/>
      <c r="L493" s="388"/>
      <c r="M493" s="388"/>
    </row>
    <row r="494" spans="8:13" s="484" customFormat="1" ht="15">
      <c r="H494" s="388"/>
      <c r="I494" s="388"/>
      <c r="K494" s="388"/>
      <c r="L494" s="388"/>
      <c r="M494" s="388"/>
    </row>
    <row r="495" spans="8:13" s="484" customFormat="1" ht="15">
      <c r="H495" s="388"/>
      <c r="I495" s="388"/>
      <c r="K495" s="388"/>
      <c r="L495" s="388"/>
      <c r="M495" s="388"/>
    </row>
    <row r="496" spans="8:13" s="484" customFormat="1" ht="15">
      <c r="H496" s="388"/>
      <c r="I496" s="388"/>
      <c r="K496" s="388"/>
      <c r="L496" s="388"/>
      <c r="M496" s="388"/>
    </row>
    <row r="497" spans="8:13" s="484" customFormat="1" ht="15">
      <c r="H497" s="388"/>
      <c r="I497" s="388"/>
      <c r="K497" s="388"/>
      <c r="L497" s="388"/>
      <c r="M497" s="388"/>
    </row>
    <row r="498" spans="8:13" s="484" customFormat="1" ht="15">
      <c r="H498" s="388"/>
      <c r="I498" s="388"/>
      <c r="K498" s="388"/>
      <c r="L498" s="388"/>
      <c r="M498" s="388"/>
    </row>
    <row r="499" spans="8:13" s="484" customFormat="1" ht="15">
      <c r="H499" s="388"/>
      <c r="I499" s="388"/>
      <c r="K499" s="388"/>
      <c r="L499" s="388"/>
      <c r="M499" s="388"/>
    </row>
    <row r="500" spans="8:13" s="484" customFormat="1" ht="15">
      <c r="H500" s="388"/>
      <c r="I500" s="388"/>
      <c r="K500" s="388"/>
      <c r="L500" s="388"/>
      <c r="M500" s="388"/>
    </row>
    <row r="501" spans="8:13" s="484" customFormat="1" ht="15">
      <c r="H501" s="388"/>
      <c r="I501" s="388"/>
      <c r="K501" s="388"/>
      <c r="L501" s="388"/>
      <c r="M501" s="388"/>
    </row>
    <row r="502" spans="8:13" s="484" customFormat="1" ht="15">
      <c r="H502" s="388"/>
      <c r="I502" s="388"/>
      <c r="K502" s="388"/>
      <c r="L502" s="388"/>
      <c r="M502" s="388"/>
    </row>
    <row r="503" spans="8:13" s="484" customFormat="1" ht="15">
      <c r="H503" s="388"/>
      <c r="I503" s="388"/>
      <c r="K503" s="388"/>
      <c r="L503" s="388"/>
      <c r="M503" s="388"/>
    </row>
    <row r="504" spans="8:13" s="484" customFormat="1" ht="15">
      <c r="H504" s="388"/>
      <c r="I504" s="388"/>
      <c r="K504" s="388"/>
      <c r="L504" s="388"/>
      <c r="M504" s="388"/>
    </row>
    <row r="505" spans="8:13" s="484" customFormat="1" ht="15">
      <c r="H505" s="388"/>
      <c r="I505" s="388"/>
      <c r="K505" s="388"/>
      <c r="L505" s="388"/>
      <c r="M505" s="388"/>
    </row>
    <row r="506" spans="8:13" s="484" customFormat="1" ht="15">
      <c r="H506" s="388"/>
      <c r="I506" s="388"/>
      <c r="K506" s="388"/>
      <c r="L506" s="388"/>
      <c r="M506" s="388"/>
    </row>
    <row r="507" spans="8:13" s="484" customFormat="1" ht="15">
      <c r="H507" s="388"/>
      <c r="I507" s="388"/>
      <c r="K507" s="388"/>
      <c r="L507" s="388"/>
      <c r="M507" s="388"/>
    </row>
    <row r="508" spans="8:13" s="484" customFormat="1" ht="15">
      <c r="H508" s="388"/>
      <c r="I508" s="388"/>
      <c r="K508" s="388"/>
      <c r="L508" s="388"/>
      <c r="M508" s="388"/>
    </row>
    <row r="509" spans="8:13" s="484" customFormat="1" ht="15">
      <c r="H509" s="388"/>
      <c r="I509" s="388"/>
      <c r="K509" s="388"/>
      <c r="L509" s="388"/>
      <c r="M509" s="388"/>
    </row>
    <row r="510" spans="8:13" s="484" customFormat="1" ht="15">
      <c r="H510" s="388"/>
      <c r="I510" s="388"/>
      <c r="K510" s="388"/>
      <c r="L510" s="388"/>
      <c r="M510" s="388"/>
    </row>
    <row r="511" spans="8:13" s="484" customFormat="1" ht="15">
      <c r="H511" s="388"/>
      <c r="I511" s="388"/>
      <c r="K511" s="388"/>
      <c r="L511" s="388"/>
      <c r="M511" s="388"/>
    </row>
    <row r="512" spans="8:13" s="484" customFormat="1" ht="15">
      <c r="H512" s="388"/>
      <c r="I512" s="388"/>
      <c r="K512" s="388"/>
      <c r="L512" s="388"/>
      <c r="M512" s="388"/>
    </row>
    <row r="513" spans="8:13" s="484" customFormat="1" ht="15">
      <c r="H513" s="388"/>
      <c r="I513" s="388"/>
      <c r="K513" s="388"/>
      <c r="L513" s="388"/>
      <c r="M513" s="388"/>
    </row>
    <row r="514" spans="8:13" s="484" customFormat="1" ht="15">
      <c r="H514" s="388"/>
      <c r="I514" s="388"/>
      <c r="K514" s="388"/>
      <c r="L514" s="388"/>
      <c r="M514" s="388"/>
    </row>
    <row r="515" spans="8:13" s="484" customFormat="1" ht="15">
      <c r="H515" s="388"/>
      <c r="I515" s="388"/>
      <c r="K515" s="388"/>
      <c r="L515" s="388"/>
      <c r="M515" s="388"/>
    </row>
    <row r="516" spans="8:13" s="484" customFormat="1" ht="15">
      <c r="H516" s="388"/>
      <c r="I516" s="388"/>
      <c r="K516" s="388"/>
      <c r="L516" s="388"/>
      <c r="M516" s="388"/>
    </row>
    <row r="517" spans="8:13" s="484" customFormat="1" ht="15">
      <c r="H517" s="388"/>
      <c r="I517" s="388"/>
      <c r="K517" s="388"/>
      <c r="L517" s="388"/>
      <c r="M517" s="388"/>
    </row>
    <row r="518" spans="8:13" s="484" customFormat="1" ht="15">
      <c r="H518" s="388"/>
      <c r="I518" s="388"/>
      <c r="K518" s="388"/>
      <c r="L518" s="388"/>
      <c r="M518" s="388"/>
    </row>
    <row r="519" spans="8:13" s="484" customFormat="1" ht="15">
      <c r="H519" s="388"/>
      <c r="I519" s="388"/>
      <c r="K519" s="388"/>
      <c r="L519" s="388"/>
      <c r="M519" s="388"/>
    </row>
    <row r="520" spans="8:13" s="484" customFormat="1" ht="15">
      <c r="H520" s="388"/>
      <c r="I520" s="388"/>
      <c r="K520" s="388"/>
      <c r="L520" s="388"/>
      <c r="M520" s="388"/>
    </row>
    <row r="521" spans="8:13" s="484" customFormat="1" ht="15">
      <c r="H521" s="388"/>
      <c r="I521" s="388"/>
      <c r="K521" s="388"/>
      <c r="L521" s="388"/>
      <c r="M521" s="388"/>
    </row>
    <row r="522" spans="8:13" s="484" customFormat="1" ht="15">
      <c r="H522" s="388"/>
      <c r="I522" s="388"/>
      <c r="K522" s="388"/>
      <c r="L522" s="388"/>
      <c r="M522" s="388"/>
    </row>
    <row r="523" spans="8:13" s="484" customFormat="1" ht="15">
      <c r="H523" s="388"/>
      <c r="I523" s="388"/>
      <c r="K523" s="388"/>
      <c r="L523" s="388"/>
      <c r="M523" s="388"/>
    </row>
    <row r="524" spans="8:13" s="484" customFormat="1" ht="15">
      <c r="H524" s="388"/>
      <c r="I524" s="388"/>
      <c r="K524" s="388"/>
      <c r="L524" s="388"/>
      <c r="M524" s="388"/>
    </row>
    <row r="525" spans="8:13" s="484" customFormat="1" ht="15">
      <c r="H525" s="388"/>
      <c r="I525" s="388"/>
      <c r="K525" s="388"/>
      <c r="L525" s="388"/>
      <c r="M525" s="388"/>
    </row>
    <row r="526" spans="8:13" s="484" customFormat="1" ht="15">
      <c r="H526" s="388"/>
      <c r="I526" s="388"/>
      <c r="K526" s="388"/>
      <c r="L526" s="388"/>
      <c r="M526" s="388"/>
    </row>
    <row r="527" spans="8:13" s="484" customFormat="1" ht="15">
      <c r="H527" s="388"/>
      <c r="I527" s="388"/>
      <c r="K527" s="388"/>
      <c r="L527" s="388"/>
      <c r="M527" s="388"/>
    </row>
    <row r="528" spans="8:13" s="484" customFormat="1" ht="15">
      <c r="H528" s="388"/>
      <c r="I528" s="388"/>
      <c r="K528" s="388"/>
      <c r="L528" s="388"/>
      <c r="M528" s="388"/>
    </row>
    <row r="529" spans="8:13" s="484" customFormat="1" ht="15">
      <c r="H529" s="388"/>
      <c r="I529" s="388"/>
      <c r="K529" s="388"/>
      <c r="L529" s="388"/>
      <c r="M529" s="388"/>
    </row>
    <row r="530" spans="8:13" s="484" customFormat="1" ht="15">
      <c r="H530" s="388"/>
      <c r="I530" s="388"/>
      <c r="K530" s="388"/>
      <c r="L530" s="388"/>
      <c r="M530" s="388"/>
    </row>
    <row r="531" spans="8:13" s="484" customFormat="1" ht="15">
      <c r="H531" s="388"/>
      <c r="I531" s="388"/>
      <c r="K531" s="388"/>
      <c r="L531" s="388"/>
      <c r="M531" s="388"/>
    </row>
    <row r="532" spans="8:13" s="484" customFormat="1" ht="15">
      <c r="H532" s="388"/>
      <c r="I532" s="388"/>
      <c r="K532" s="388"/>
      <c r="L532" s="388"/>
      <c r="M532" s="388"/>
    </row>
    <row r="533" spans="8:13" s="484" customFormat="1" ht="15">
      <c r="H533" s="388"/>
      <c r="I533" s="388"/>
      <c r="K533" s="388"/>
      <c r="L533" s="388"/>
      <c r="M533" s="388"/>
    </row>
    <row r="534" spans="8:13" s="484" customFormat="1" ht="15">
      <c r="H534" s="388"/>
      <c r="I534" s="388"/>
      <c r="K534" s="388"/>
      <c r="L534" s="388"/>
      <c r="M534" s="388"/>
    </row>
    <row r="535" spans="8:13" s="484" customFormat="1" ht="15">
      <c r="H535" s="388"/>
      <c r="I535" s="388"/>
      <c r="K535" s="388"/>
      <c r="L535" s="388"/>
      <c r="M535" s="388"/>
    </row>
    <row r="536" spans="8:13" s="484" customFormat="1" ht="15">
      <c r="H536" s="388"/>
      <c r="I536" s="388"/>
      <c r="K536" s="388"/>
      <c r="L536" s="388"/>
      <c r="M536" s="388"/>
    </row>
    <row r="537" spans="8:13" s="484" customFormat="1" ht="15">
      <c r="H537" s="388"/>
      <c r="I537" s="388"/>
      <c r="K537" s="388"/>
      <c r="L537" s="388"/>
      <c r="M537" s="388"/>
    </row>
    <row r="538" spans="8:13" s="484" customFormat="1" ht="15">
      <c r="H538" s="388"/>
      <c r="I538" s="388"/>
      <c r="K538" s="388"/>
      <c r="L538" s="388"/>
      <c r="M538" s="388"/>
    </row>
    <row r="539" spans="8:13" s="484" customFormat="1" ht="15">
      <c r="H539" s="388"/>
      <c r="I539" s="388"/>
      <c r="K539" s="388"/>
      <c r="L539" s="388"/>
      <c r="M539" s="388"/>
    </row>
    <row r="540" spans="8:13" s="484" customFormat="1" ht="15">
      <c r="H540" s="388"/>
      <c r="I540" s="388"/>
      <c r="K540" s="388"/>
      <c r="L540" s="388"/>
      <c r="M540" s="388"/>
    </row>
    <row r="541" spans="8:13" s="484" customFormat="1" ht="15">
      <c r="H541" s="388"/>
      <c r="I541" s="388"/>
      <c r="K541" s="388"/>
      <c r="L541" s="388"/>
      <c r="M541" s="388"/>
    </row>
    <row r="542" spans="8:13" s="484" customFormat="1" ht="15">
      <c r="H542" s="388"/>
      <c r="I542" s="388"/>
      <c r="K542" s="388"/>
      <c r="L542" s="388"/>
      <c r="M542" s="388"/>
    </row>
    <row r="543" spans="8:13" s="484" customFormat="1" ht="15">
      <c r="H543" s="388"/>
      <c r="I543" s="388"/>
      <c r="K543" s="388"/>
      <c r="L543" s="388"/>
      <c r="M543" s="388"/>
    </row>
    <row r="544" spans="8:13" s="484" customFormat="1" ht="15">
      <c r="H544" s="388"/>
      <c r="I544" s="388"/>
      <c r="K544" s="388"/>
      <c r="L544" s="388"/>
      <c r="M544" s="388"/>
    </row>
    <row r="545" spans="8:13" s="484" customFormat="1" ht="15">
      <c r="H545" s="388"/>
      <c r="I545" s="388"/>
      <c r="K545" s="388"/>
      <c r="L545" s="388"/>
      <c r="M545" s="388"/>
    </row>
    <row r="546" spans="8:13" s="484" customFormat="1" ht="15">
      <c r="H546" s="388"/>
      <c r="I546" s="388"/>
      <c r="K546" s="388"/>
      <c r="L546" s="388"/>
      <c r="M546" s="388"/>
    </row>
    <row r="547" spans="8:13" s="484" customFormat="1" ht="15">
      <c r="H547" s="388"/>
      <c r="I547" s="388"/>
      <c r="K547" s="388"/>
      <c r="L547" s="388"/>
      <c r="M547" s="388"/>
    </row>
    <row r="548" spans="8:13" s="484" customFormat="1" ht="15">
      <c r="H548" s="388"/>
      <c r="I548" s="388"/>
      <c r="K548" s="388"/>
      <c r="L548" s="388"/>
      <c r="M548" s="388"/>
    </row>
    <row r="549" spans="8:13" s="484" customFormat="1" ht="15">
      <c r="H549" s="388"/>
      <c r="I549" s="388"/>
      <c r="K549" s="388"/>
      <c r="L549" s="388"/>
      <c r="M549" s="388"/>
    </row>
    <row r="550" spans="8:13" s="484" customFormat="1" ht="15">
      <c r="H550" s="388"/>
      <c r="I550" s="388"/>
      <c r="K550" s="388"/>
      <c r="L550" s="388"/>
      <c r="M550" s="388"/>
    </row>
    <row r="551" spans="8:13" s="484" customFormat="1" ht="15">
      <c r="H551" s="388"/>
      <c r="I551" s="388"/>
      <c r="K551" s="388"/>
      <c r="L551" s="388"/>
      <c r="M551" s="388"/>
    </row>
    <row r="552" spans="8:13" s="484" customFormat="1" ht="15">
      <c r="H552" s="388"/>
      <c r="I552" s="388"/>
      <c r="K552" s="388"/>
      <c r="L552" s="388"/>
      <c r="M552" s="388"/>
    </row>
    <row r="553" spans="8:13" s="484" customFormat="1" ht="15">
      <c r="H553" s="388"/>
      <c r="I553" s="388"/>
      <c r="K553" s="388"/>
      <c r="L553" s="388"/>
      <c r="M553" s="388"/>
    </row>
    <row r="554" spans="8:13" s="484" customFormat="1" ht="15">
      <c r="H554" s="388"/>
      <c r="I554" s="388"/>
      <c r="K554" s="388"/>
      <c r="L554" s="388"/>
      <c r="M554" s="388"/>
    </row>
    <row r="555" spans="8:13" s="484" customFormat="1" ht="15">
      <c r="H555" s="388"/>
      <c r="I555" s="388"/>
      <c r="K555" s="388"/>
      <c r="L555" s="388"/>
      <c r="M555" s="388"/>
    </row>
    <row r="556" spans="8:13" s="484" customFormat="1" ht="15">
      <c r="H556" s="388"/>
      <c r="I556" s="388"/>
      <c r="K556" s="388"/>
      <c r="L556" s="388"/>
      <c r="M556" s="388"/>
    </row>
    <row r="557" spans="8:13" s="484" customFormat="1" ht="15">
      <c r="H557" s="388"/>
      <c r="I557" s="388"/>
      <c r="K557" s="388"/>
      <c r="L557" s="388"/>
      <c r="M557" s="388"/>
    </row>
    <row r="558" spans="8:13" s="484" customFormat="1" ht="15">
      <c r="H558" s="388"/>
      <c r="I558" s="388"/>
      <c r="K558" s="388"/>
      <c r="L558" s="388"/>
      <c r="M558" s="388"/>
    </row>
    <row r="559" spans="8:13" s="484" customFormat="1" ht="15">
      <c r="H559" s="388"/>
      <c r="I559" s="388"/>
    </row>
    <row r="560" spans="8:13" s="484" customFormat="1" ht="15">
      <c r="H560" s="388"/>
      <c r="I560" s="388"/>
    </row>
    <row r="561" spans="8:9" s="484" customFormat="1" ht="15">
      <c r="H561" s="388"/>
      <c r="I561" s="388"/>
    </row>
    <row r="562" spans="8:9" s="484" customFormat="1" ht="15">
      <c r="H562" s="388"/>
      <c r="I562" s="388"/>
    </row>
    <row r="563" spans="8:9" s="484" customFormat="1" ht="15">
      <c r="H563" s="388"/>
      <c r="I563" s="388"/>
    </row>
    <row r="564" spans="8:9" s="484" customFormat="1" ht="15">
      <c r="H564" s="388"/>
      <c r="I564" s="388"/>
    </row>
    <row r="565" spans="8:9" s="484" customFormat="1" ht="15">
      <c r="H565" s="388"/>
      <c r="I565" s="388"/>
    </row>
    <row r="566" spans="8:9" s="484" customFormat="1" ht="15">
      <c r="H566" s="388"/>
      <c r="I566" s="388"/>
    </row>
    <row r="567" spans="8:9" s="484" customFormat="1" ht="15">
      <c r="H567" s="388"/>
      <c r="I567" s="388"/>
    </row>
    <row r="568" spans="8:9" s="484" customFormat="1" ht="15">
      <c r="H568" s="388"/>
      <c r="I568" s="388"/>
    </row>
    <row r="569" spans="8:9" s="484" customFormat="1" ht="15">
      <c r="H569" s="388"/>
      <c r="I569" s="388"/>
    </row>
    <row r="570" spans="8:9" s="484" customFormat="1" ht="15">
      <c r="H570" s="388"/>
      <c r="I570" s="388"/>
    </row>
    <row r="571" spans="8:9" s="484" customFormat="1" ht="15">
      <c r="H571" s="388"/>
      <c r="I571" s="388"/>
    </row>
    <row r="572" spans="8:9" s="484" customFormat="1" ht="15">
      <c r="H572" s="388"/>
      <c r="I572" s="388"/>
    </row>
    <row r="573" spans="8:9" s="484" customFormat="1" ht="15">
      <c r="H573" s="388"/>
      <c r="I573" s="388"/>
    </row>
    <row r="574" spans="8:9" s="484" customFormat="1" ht="15">
      <c r="H574" s="388"/>
      <c r="I574" s="388"/>
    </row>
    <row r="575" spans="8:9" s="484" customFormat="1" ht="15">
      <c r="H575" s="388"/>
      <c r="I575" s="388"/>
    </row>
    <row r="576" spans="8:9" s="484" customFormat="1" ht="15">
      <c r="H576" s="388"/>
      <c r="I576" s="388"/>
    </row>
    <row r="577" spans="8:9" s="484" customFormat="1" ht="15">
      <c r="H577" s="388"/>
      <c r="I577" s="388"/>
    </row>
    <row r="578" spans="8:9" s="484" customFormat="1" ht="15">
      <c r="H578" s="388"/>
      <c r="I578" s="388"/>
    </row>
    <row r="579" spans="8:9" s="484" customFormat="1" ht="15">
      <c r="H579" s="388"/>
      <c r="I579" s="388"/>
    </row>
    <row r="580" spans="8:9" s="484" customFormat="1" ht="15">
      <c r="H580" s="388"/>
      <c r="I580" s="388"/>
    </row>
    <row r="581" spans="8:9" s="484" customFormat="1" ht="15">
      <c r="H581" s="388"/>
      <c r="I581" s="388"/>
    </row>
    <row r="582" spans="8:9" s="484" customFormat="1" ht="15">
      <c r="H582" s="388"/>
      <c r="I582" s="388"/>
    </row>
    <row r="583" spans="8:9" s="484" customFormat="1" ht="15">
      <c r="H583" s="388"/>
      <c r="I583" s="388"/>
    </row>
    <row r="584" spans="8:9" s="484" customFormat="1" ht="15">
      <c r="H584" s="388"/>
      <c r="I584" s="388"/>
    </row>
    <row r="585" spans="8:9" s="484" customFormat="1" ht="15">
      <c r="H585" s="388"/>
      <c r="I585" s="388"/>
    </row>
    <row r="586" spans="8:9" s="484" customFormat="1" ht="15">
      <c r="H586" s="388"/>
      <c r="I586" s="388"/>
    </row>
    <row r="587" spans="8:9" s="484" customFormat="1" ht="15">
      <c r="H587" s="388"/>
      <c r="I587" s="388"/>
    </row>
    <row r="588" spans="8:9" s="484" customFormat="1" ht="15">
      <c r="H588" s="388"/>
      <c r="I588" s="388"/>
    </row>
    <row r="589" spans="8:9" s="484" customFormat="1" ht="15">
      <c r="H589" s="388"/>
      <c r="I589" s="388"/>
    </row>
    <row r="590" spans="8:9" s="484" customFormat="1" ht="15">
      <c r="H590" s="388"/>
      <c r="I590" s="388"/>
    </row>
    <row r="591" spans="8:9" s="484" customFormat="1" ht="15">
      <c r="H591" s="388"/>
      <c r="I591" s="388"/>
    </row>
    <row r="592" spans="8:9" s="484" customFormat="1" ht="15">
      <c r="H592" s="388"/>
      <c r="I592" s="388"/>
    </row>
    <row r="593" spans="8:9" s="484" customFormat="1" ht="15">
      <c r="H593" s="388"/>
      <c r="I593" s="388"/>
    </row>
    <row r="594" spans="8:9" s="484" customFormat="1" ht="15">
      <c r="H594" s="388"/>
      <c r="I594" s="388"/>
    </row>
    <row r="595" spans="8:9" s="484" customFormat="1" ht="15">
      <c r="H595" s="388"/>
      <c r="I595" s="388"/>
    </row>
    <row r="596" spans="8:9" s="484" customFormat="1" ht="15">
      <c r="H596" s="388"/>
      <c r="I596" s="388"/>
    </row>
    <row r="597" spans="8:9" s="484" customFormat="1" ht="15">
      <c r="H597" s="388"/>
      <c r="I597" s="388"/>
    </row>
    <row r="598" spans="8:9" s="484" customFormat="1" ht="15">
      <c r="H598" s="388"/>
      <c r="I598" s="388"/>
    </row>
    <row r="599" spans="8:9" s="484" customFormat="1" ht="15">
      <c r="H599" s="388"/>
      <c r="I599" s="388"/>
    </row>
    <row r="600" spans="8:9" s="484" customFormat="1" ht="15">
      <c r="H600" s="388"/>
      <c r="I600" s="388"/>
    </row>
    <row r="601" spans="8:9" s="484" customFormat="1" ht="15">
      <c r="H601" s="388"/>
      <c r="I601" s="388"/>
    </row>
    <row r="602" spans="8:9" s="484" customFormat="1" ht="15">
      <c r="H602" s="388"/>
      <c r="I602" s="388"/>
    </row>
    <row r="603" spans="8:9" s="484" customFormat="1" ht="15">
      <c r="H603" s="388"/>
      <c r="I603" s="388"/>
    </row>
    <row r="604" spans="8:9" s="484" customFormat="1" ht="15">
      <c r="H604" s="388"/>
      <c r="I604" s="388"/>
    </row>
    <row r="605" spans="8:9" s="484" customFormat="1" ht="15">
      <c r="H605" s="388"/>
      <c r="I605" s="388"/>
    </row>
    <row r="606" spans="8:9" s="484" customFormat="1" ht="15">
      <c r="H606" s="388"/>
      <c r="I606" s="388"/>
    </row>
    <row r="607" spans="8:9" s="484" customFormat="1" ht="15">
      <c r="H607" s="388"/>
      <c r="I607" s="388"/>
    </row>
    <row r="608" spans="8:9" s="484" customFormat="1" ht="15">
      <c r="H608" s="388"/>
      <c r="I608" s="388"/>
    </row>
    <row r="609" spans="8:9" s="484" customFormat="1" ht="15">
      <c r="H609" s="388"/>
      <c r="I609" s="388"/>
    </row>
    <row r="610" spans="8:9" s="484" customFormat="1" ht="15">
      <c r="H610" s="388"/>
      <c r="I610" s="388"/>
    </row>
    <row r="611" spans="8:9" s="484" customFormat="1">
      <c r="H611" s="291"/>
    </row>
    <row r="612" spans="8:9" s="484" customFormat="1">
      <c r="H612" s="291"/>
    </row>
    <row r="613" spans="8:9" s="484" customFormat="1">
      <c r="H613" s="291"/>
    </row>
    <row r="614" spans="8:9" s="484" customFormat="1">
      <c r="H614" s="291"/>
    </row>
    <row r="615" spans="8:9" s="484" customFormat="1">
      <c r="H615" s="291"/>
    </row>
    <row r="616" spans="8:9" s="484" customFormat="1">
      <c r="H616" s="291"/>
    </row>
    <row r="617" spans="8:9" s="484" customFormat="1">
      <c r="H617" s="291"/>
    </row>
    <row r="618" spans="8:9" s="484" customFormat="1">
      <c r="H618" s="291"/>
    </row>
    <row r="619" spans="8:9" s="484" customFormat="1">
      <c r="H619" s="291"/>
    </row>
    <row r="620" spans="8:9" s="484" customFormat="1">
      <c r="H620" s="291"/>
    </row>
    <row r="621" spans="8:9" s="484" customFormat="1">
      <c r="H621" s="291"/>
    </row>
    <row r="622" spans="8:9" s="484" customFormat="1">
      <c r="H622" s="291"/>
    </row>
    <row r="623" spans="8:9" s="484" customFormat="1">
      <c r="H623" s="291"/>
    </row>
    <row r="624" spans="8:9" s="484" customFormat="1">
      <c r="H624" s="291"/>
    </row>
    <row r="625" s="484" customFormat="1"/>
    <row r="626" s="484" customFormat="1"/>
    <row r="627" s="484" customFormat="1"/>
    <row r="628" s="484" customFormat="1"/>
    <row r="629" s="484" customFormat="1"/>
    <row r="630" s="484" customFormat="1"/>
    <row r="631" s="484" customFormat="1"/>
    <row r="632" s="484" customFormat="1"/>
    <row r="633" s="484" customFormat="1"/>
    <row r="634" s="484" customFormat="1"/>
    <row r="635" s="484" customFormat="1"/>
    <row r="636" s="484" customFormat="1"/>
    <row r="637" s="484" customFormat="1"/>
    <row r="638" s="484" customFormat="1"/>
    <row r="639" s="484" customFormat="1"/>
    <row r="640" s="484" customFormat="1"/>
    <row r="641" s="484" customFormat="1"/>
    <row r="642" s="484" customFormat="1"/>
    <row r="643" s="484" customFormat="1"/>
    <row r="644" s="484" customFormat="1"/>
    <row r="645" s="484" customFormat="1"/>
    <row r="646" s="484" customFormat="1"/>
    <row r="647" s="484" customFormat="1"/>
    <row r="648" s="484" customFormat="1"/>
    <row r="649" s="484" customFormat="1"/>
    <row r="650" s="484" customFormat="1"/>
    <row r="651" s="484" customFormat="1"/>
    <row r="652" s="484" customFormat="1"/>
    <row r="653" s="484" customFormat="1"/>
    <row r="654" s="484" customFormat="1"/>
    <row r="655" s="484" customFormat="1"/>
    <row r="656" s="484" customFormat="1"/>
    <row r="657" s="484" customFormat="1"/>
    <row r="658" s="484" customFormat="1"/>
    <row r="659" s="484" customFormat="1"/>
    <row r="660" s="484" customFormat="1"/>
    <row r="661" s="484" customFormat="1"/>
    <row r="662" s="484" customFormat="1"/>
    <row r="663" s="484" customFormat="1"/>
    <row r="664" s="484" customFormat="1"/>
    <row r="665" s="484" customFormat="1"/>
    <row r="666" s="484" customFormat="1"/>
    <row r="667" s="484" customFormat="1"/>
    <row r="668" s="484" customFormat="1"/>
    <row r="669" s="484" customFormat="1"/>
    <row r="670" s="484" customFormat="1"/>
    <row r="671" s="484" customFormat="1"/>
    <row r="672" s="484" customFormat="1"/>
    <row r="673" s="484" customFormat="1"/>
    <row r="674" s="484" customFormat="1"/>
    <row r="675" s="484" customFormat="1"/>
    <row r="676" s="484" customFormat="1"/>
    <row r="677" s="484" customFormat="1"/>
    <row r="678" s="484" customFormat="1"/>
    <row r="679" s="484" customFormat="1"/>
    <row r="680" s="484" customFormat="1"/>
    <row r="681" s="484" customFormat="1"/>
    <row r="682" s="484" customFormat="1"/>
    <row r="683" s="484" customFormat="1"/>
    <row r="684" s="484" customFormat="1"/>
    <row r="685" s="484" customFormat="1"/>
    <row r="686" s="484" customFormat="1"/>
    <row r="687" s="484" customFormat="1"/>
    <row r="688" s="484" customFormat="1"/>
    <row r="689" s="484" customFormat="1"/>
    <row r="690" s="484" customFormat="1"/>
    <row r="691" s="484" customFormat="1"/>
    <row r="692" s="484" customFormat="1"/>
    <row r="693" s="484" customFormat="1"/>
    <row r="694" s="484" customFormat="1"/>
    <row r="695" s="484" customFormat="1"/>
    <row r="696" s="484" customFormat="1"/>
    <row r="697" s="484" customFormat="1"/>
    <row r="698" s="484" customFormat="1"/>
    <row r="699" s="484" customFormat="1"/>
    <row r="700" s="484" customFormat="1"/>
    <row r="701" s="484" customFormat="1"/>
    <row r="702" s="484" customFormat="1"/>
    <row r="703" s="484" customFormat="1"/>
    <row r="704" s="484" customFormat="1"/>
    <row r="705" s="484" customFormat="1"/>
    <row r="706" s="484" customFormat="1"/>
    <row r="707" s="484" customFormat="1"/>
    <row r="708" s="484" customFormat="1"/>
    <row r="709" s="484" customFormat="1"/>
    <row r="710" s="484" customFormat="1"/>
    <row r="711" s="484" customFormat="1"/>
    <row r="712" s="484" customFormat="1"/>
    <row r="713" s="484" customFormat="1"/>
  </sheetData>
  <mergeCells count="6">
    <mergeCell ref="A88:E88"/>
    <mergeCell ref="C5:E5"/>
    <mergeCell ref="F5:I5"/>
    <mergeCell ref="C33:E33"/>
    <mergeCell ref="F33:I33"/>
    <mergeCell ref="A34:B34"/>
  </mergeCells>
  <printOptions horizontalCentered="1" verticalCentered="1"/>
  <pageMargins left="0" right="0" top="0" bottom="0" header="0.31496062992125984" footer="0.31496062992125984"/>
  <pageSetup paperSize="9" scale="6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50"/>
  </sheetPr>
  <dimension ref="A1:H258"/>
  <sheetViews>
    <sheetView showGridLines="0" view="pageBreakPreview" zoomScale="85" zoomScaleNormal="60" zoomScaleSheetLayoutView="85" workbookViewId="0">
      <selection activeCell="P49" sqref="P49"/>
    </sheetView>
  </sheetViews>
  <sheetFormatPr baseColWidth="10" defaultColWidth="11.5703125" defaultRowHeight="15"/>
  <cols>
    <col min="1" max="1" width="58.28515625" style="153" bestFit="1" customWidth="1"/>
    <col min="2" max="2" width="16.85546875" style="153" customWidth="1"/>
    <col min="3" max="3" width="14" style="153" customWidth="1"/>
    <col min="4" max="4" width="7.7109375" style="153" bestFit="1" customWidth="1"/>
    <col min="5" max="5" width="13.7109375" style="153" customWidth="1"/>
    <col min="6" max="6" width="13.140625" style="388" bestFit="1" customWidth="1"/>
    <col min="7" max="8" width="7.7109375" style="388" bestFit="1" customWidth="1"/>
    <col min="9" max="16384" width="11.5703125" style="388"/>
  </cols>
  <sheetData>
    <row r="1" spans="1:8">
      <c r="A1" s="233" t="s">
        <v>285</v>
      </c>
      <c r="B1" s="231"/>
      <c r="C1" s="231"/>
      <c r="D1" s="231"/>
      <c r="E1" s="231"/>
      <c r="F1" s="231"/>
      <c r="G1" s="231"/>
      <c r="H1" s="231"/>
    </row>
    <row r="2" spans="1:8" ht="15.75">
      <c r="A2" s="234" t="s">
        <v>261</v>
      </c>
      <c r="B2" s="231"/>
      <c r="C2" s="231"/>
      <c r="D2" s="231"/>
      <c r="E2" s="231"/>
      <c r="F2" s="231"/>
      <c r="G2" s="231"/>
      <c r="H2" s="231"/>
    </row>
    <row r="3" spans="1:8">
      <c r="A3" s="158"/>
      <c r="B3" s="231"/>
      <c r="C3" s="231"/>
      <c r="D3" s="231"/>
      <c r="E3" s="231"/>
      <c r="F3" s="231"/>
      <c r="G3" s="231"/>
      <c r="H3" s="231"/>
    </row>
    <row r="4" spans="1:8" ht="15.75" thickBot="1">
      <c r="A4" s="1" t="s">
        <v>281</v>
      </c>
      <c r="B4" s="407"/>
      <c r="C4" s="231"/>
      <c r="D4" s="231"/>
      <c r="E4" s="231"/>
      <c r="F4" s="231"/>
      <c r="G4" s="231"/>
      <c r="H4" s="231"/>
    </row>
    <row r="5" spans="1:8" ht="15.75" thickBot="1">
      <c r="A5" s="569"/>
      <c r="B5" s="789" t="s">
        <v>557</v>
      </c>
      <c r="C5" s="790"/>
      <c r="D5" s="791"/>
      <c r="E5" s="823" t="s">
        <v>565</v>
      </c>
      <c r="F5" s="792"/>
      <c r="G5" s="792"/>
      <c r="H5" s="793"/>
    </row>
    <row r="6" spans="1:8">
      <c r="A6" s="570" t="s">
        <v>282</v>
      </c>
      <c r="B6" s="429">
        <v>2018</v>
      </c>
      <c r="C6" s="428">
        <v>2019</v>
      </c>
      <c r="D6" s="427" t="s">
        <v>211</v>
      </c>
      <c r="E6" s="428">
        <v>2018</v>
      </c>
      <c r="F6" s="428">
        <v>2019</v>
      </c>
      <c r="G6" s="427" t="s">
        <v>211</v>
      </c>
      <c r="H6" s="426" t="s">
        <v>212</v>
      </c>
    </row>
    <row r="7" spans="1:8">
      <c r="A7" s="425" t="s">
        <v>358</v>
      </c>
      <c r="B7" s="424">
        <f>+SUM(B8:B18)</f>
        <v>107132211</v>
      </c>
      <c r="C7" s="424">
        <f>+SUM(C8:C18)</f>
        <v>180846325</v>
      </c>
      <c r="D7" s="423">
        <f t="shared" ref="D7:D70" si="0">C7/B7-1</f>
        <v>0.68806676639950992</v>
      </c>
      <c r="E7" s="424">
        <f>+SUM(E8:E18)</f>
        <v>1220252027.3699999</v>
      </c>
      <c r="F7" s="424">
        <f>+SUM(F8:F18)</f>
        <v>1282384834</v>
      </c>
      <c r="G7" s="423">
        <f>F7/E7-1</f>
        <v>5.091801139139629E-2</v>
      </c>
      <c r="H7" s="571">
        <f>F7/F7</f>
        <v>1</v>
      </c>
    </row>
    <row r="8" spans="1:8">
      <c r="A8" s="304" t="s">
        <v>412</v>
      </c>
      <c r="B8" s="305">
        <v>16270477</v>
      </c>
      <c r="C8" s="572">
        <v>36612719</v>
      </c>
      <c r="D8" s="331">
        <f t="shared" si="0"/>
        <v>1.250254801995049</v>
      </c>
      <c r="E8" s="305">
        <v>178141794.48000002</v>
      </c>
      <c r="F8" s="572">
        <v>292342172</v>
      </c>
      <c r="G8" s="331">
        <f t="shared" ref="G8:G71" si="1">F8/E8-1</f>
        <v>0.64106448379142855</v>
      </c>
      <c r="H8" s="331">
        <f>+F8/$F$7</f>
        <v>0.22796758371520168</v>
      </c>
    </row>
    <row r="9" spans="1:8">
      <c r="A9" s="304" t="s">
        <v>270</v>
      </c>
      <c r="B9" s="305">
        <v>0</v>
      </c>
      <c r="C9" s="572">
        <v>66388446</v>
      </c>
      <c r="D9" s="331" t="s">
        <v>64</v>
      </c>
      <c r="E9" s="305">
        <v>0</v>
      </c>
      <c r="F9" s="572">
        <v>199212747</v>
      </c>
      <c r="G9" s="331" t="s">
        <v>64</v>
      </c>
      <c r="H9" s="331">
        <f t="shared" ref="H9:H18" si="2">+F9/$F$7</f>
        <v>0.1553455263336341</v>
      </c>
    </row>
    <row r="10" spans="1:8">
      <c r="A10" s="304" t="s">
        <v>416</v>
      </c>
      <c r="B10" s="305">
        <v>24298912</v>
      </c>
      <c r="C10" s="572">
        <v>15188566</v>
      </c>
      <c r="D10" s="331">
        <f t="shared" si="0"/>
        <v>-0.37492814493093352</v>
      </c>
      <c r="E10" s="305">
        <v>366754872.55000001</v>
      </c>
      <c r="F10" s="572">
        <v>182177733</v>
      </c>
      <c r="G10" s="331">
        <f t="shared" si="1"/>
        <v>-0.50327113111451971</v>
      </c>
      <c r="H10" s="331">
        <f t="shared" si="2"/>
        <v>0.14206167148105869</v>
      </c>
    </row>
    <row r="11" spans="1:8">
      <c r="A11" s="573" t="s">
        <v>415</v>
      </c>
      <c r="B11" s="305">
        <v>13659661</v>
      </c>
      <c r="C11" s="572">
        <v>9622326</v>
      </c>
      <c r="D11" s="331">
        <f t="shared" si="0"/>
        <v>-0.29556626624921367</v>
      </c>
      <c r="E11" s="305">
        <v>99524586.200000003</v>
      </c>
      <c r="F11" s="572">
        <v>132573126</v>
      </c>
      <c r="G11" s="331">
        <f t="shared" si="1"/>
        <v>0.33206407644425862</v>
      </c>
      <c r="H11" s="331">
        <f t="shared" si="2"/>
        <v>0.10338014181474639</v>
      </c>
    </row>
    <row r="12" spans="1:8">
      <c r="A12" s="573" t="s">
        <v>160</v>
      </c>
      <c r="B12" s="305">
        <v>11180942</v>
      </c>
      <c r="C12" s="572">
        <v>13325135</v>
      </c>
      <c r="D12" s="331">
        <f t="shared" si="0"/>
        <v>0.19177212438808833</v>
      </c>
      <c r="E12" s="305">
        <v>74524704</v>
      </c>
      <c r="F12" s="572">
        <v>93518948</v>
      </c>
      <c r="G12" s="331">
        <f t="shared" si="1"/>
        <v>0.25487178050381787</v>
      </c>
      <c r="H12" s="331">
        <f t="shared" si="2"/>
        <v>7.2925806295054796E-2</v>
      </c>
    </row>
    <row r="13" spans="1:8">
      <c r="A13" s="573" t="s">
        <v>22</v>
      </c>
      <c r="B13" s="305">
        <v>6947913</v>
      </c>
      <c r="C13" s="572">
        <v>8769581</v>
      </c>
      <c r="D13" s="331">
        <f t="shared" si="0"/>
        <v>0.26218923581800757</v>
      </c>
      <c r="E13" s="305">
        <v>49828095</v>
      </c>
      <c r="F13" s="572">
        <v>73668694</v>
      </c>
      <c r="G13" s="331">
        <f t="shared" si="1"/>
        <v>0.47845696288409179</v>
      </c>
      <c r="H13" s="331">
        <f t="shared" si="2"/>
        <v>5.7446635398995992E-2</v>
      </c>
    </row>
    <row r="14" spans="1:8">
      <c r="A14" s="573" t="s">
        <v>269</v>
      </c>
      <c r="B14" s="305">
        <v>161398</v>
      </c>
      <c r="C14" s="572">
        <v>5487868</v>
      </c>
      <c r="D14" s="331" t="s">
        <v>64</v>
      </c>
      <c r="E14" s="305">
        <v>31802164.539999999</v>
      </c>
      <c r="F14" s="572">
        <v>45814460</v>
      </c>
      <c r="G14" s="331">
        <f t="shared" si="1"/>
        <v>0.4406082310018764</v>
      </c>
      <c r="H14" s="331">
        <f t="shared" si="2"/>
        <v>3.5725983952177652E-2</v>
      </c>
    </row>
    <row r="15" spans="1:8">
      <c r="A15" s="573" t="s">
        <v>421</v>
      </c>
      <c r="B15" s="305">
        <v>6342288</v>
      </c>
      <c r="C15" s="572">
        <v>3009139</v>
      </c>
      <c r="D15" s="331">
        <f t="shared" si="0"/>
        <v>-0.52554362085102413</v>
      </c>
      <c r="E15" s="305">
        <v>204533559.72999999</v>
      </c>
      <c r="F15" s="572">
        <v>40175442</v>
      </c>
      <c r="G15" s="331">
        <f t="shared" si="1"/>
        <v>-0.80357530542648026</v>
      </c>
      <c r="H15" s="331">
        <f t="shared" si="2"/>
        <v>3.1328693957402183E-2</v>
      </c>
    </row>
    <row r="16" spans="1:8">
      <c r="A16" s="573" t="s">
        <v>413</v>
      </c>
      <c r="B16" s="305">
        <v>1375537</v>
      </c>
      <c r="C16" s="572">
        <v>2560761</v>
      </c>
      <c r="D16" s="331">
        <f t="shared" si="0"/>
        <v>0.86164457953511975</v>
      </c>
      <c r="E16" s="305">
        <v>14755946</v>
      </c>
      <c r="F16" s="572">
        <v>37039024</v>
      </c>
      <c r="G16" s="331">
        <f t="shared" si="1"/>
        <v>1.5101083996918936</v>
      </c>
      <c r="H16" s="331">
        <f t="shared" si="2"/>
        <v>2.8882924234582767E-2</v>
      </c>
    </row>
    <row r="17" spans="1:8">
      <c r="A17" s="573" t="s">
        <v>161</v>
      </c>
      <c r="B17" s="305">
        <v>6405793</v>
      </c>
      <c r="C17" s="572">
        <v>217182</v>
      </c>
      <c r="D17" s="331">
        <f t="shared" si="0"/>
        <v>-0.96609600091667025</v>
      </c>
      <c r="E17" s="305">
        <v>28805144.399999999</v>
      </c>
      <c r="F17" s="572">
        <v>28799306</v>
      </c>
      <c r="G17" s="331">
        <f>F17/E17-1</f>
        <v>-2.0268601743234083E-4</v>
      </c>
      <c r="H17" s="331">
        <f t="shared" si="2"/>
        <v>2.2457615870401036E-2</v>
      </c>
    </row>
    <row r="18" spans="1:8">
      <c r="A18" s="573" t="s">
        <v>569</v>
      </c>
      <c r="B18" s="305">
        <v>20489290</v>
      </c>
      <c r="C18" s="572">
        <v>19664602</v>
      </c>
      <c r="D18" s="331">
        <f t="shared" si="0"/>
        <v>-4.0249710946548167E-2</v>
      </c>
      <c r="E18" s="572">
        <v>171581160.46999991</v>
      </c>
      <c r="F18" s="572">
        <v>157063182</v>
      </c>
      <c r="G18" s="331">
        <f t="shared" si="1"/>
        <v>-8.461289357311641E-2</v>
      </c>
      <c r="H18" s="331">
        <f t="shared" si="2"/>
        <v>0.1224774169467447</v>
      </c>
    </row>
    <row r="19" spans="1:8">
      <c r="A19" s="302" t="s">
        <v>277</v>
      </c>
      <c r="B19" s="303">
        <f>+SUM(B20:B30)</f>
        <v>43989247</v>
      </c>
      <c r="C19" s="303">
        <f>+SUM(C20:C30)</f>
        <v>91126522</v>
      </c>
      <c r="D19" s="335">
        <f t="shared" si="0"/>
        <v>1.0715635800721937</v>
      </c>
      <c r="E19" s="303">
        <f>+SUM(E20:E30)</f>
        <v>528467139.05000001</v>
      </c>
      <c r="F19" s="303">
        <f>+SUM(F20:F30)</f>
        <v>901641359</v>
      </c>
      <c r="G19" s="335">
        <f t="shared" si="1"/>
        <v>0.70614460649499855</v>
      </c>
      <c r="H19" s="574">
        <f>F19/F19</f>
        <v>1</v>
      </c>
    </row>
    <row r="20" spans="1:8">
      <c r="A20" s="304" t="s">
        <v>271</v>
      </c>
      <c r="B20" s="305">
        <v>7426153</v>
      </c>
      <c r="C20" s="572">
        <v>11427114</v>
      </c>
      <c r="D20" s="331">
        <f t="shared" si="0"/>
        <v>0.53876630336056897</v>
      </c>
      <c r="E20" s="305">
        <v>23893940.189999998</v>
      </c>
      <c r="F20" s="572">
        <v>198008217</v>
      </c>
      <c r="G20" s="331">
        <f t="shared" si="1"/>
        <v>7.2869637835148531</v>
      </c>
      <c r="H20" s="331">
        <f t="shared" ref="H20:H30" si="3">+F20/$F$19</f>
        <v>0.21960862267854331</v>
      </c>
    </row>
    <row r="21" spans="1:8">
      <c r="A21" s="304" t="s">
        <v>270</v>
      </c>
      <c r="B21" s="305">
        <v>0</v>
      </c>
      <c r="C21" s="572">
        <v>19739010</v>
      </c>
      <c r="D21" s="331" t="s">
        <v>64</v>
      </c>
      <c r="E21" s="305">
        <v>0</v>
      </c>
      <c r="F21" s="572">
        <v>159833527</v>
      </c>
      <c r="G21" s="331" t="s">
        <v>64</v>
      </c>
      <c r="H21" s="331">
        <f t="shared" si="3"/>
        <v>0.17726951565006902</v>
      </c>
    </row>
    <row r="22" spans="1:8">
      <c r="A22" s="304" t="s">
        <v>416</v>
      </c>
      <c r="B22" s="305">
        <v>5838703</v>
      </c>
      <c r="C22" s="572">
        <v>12712672</v>
      </c>
      <c r="D22" s="331">
        <f t="shared" si="0"/>
        <v>1.1773109541622513</v>
      </c>
      <c r="E22" s="305">
        <v>77325618.140000001</v>
      </c>
      <c r="F22" s="572">
        <v>108172840</v>
      </c>
      <c r="G22" s="331">
        <f t="shared" si="1"/>
        <v>0.39892628862210078</v>
      </c>
      <c r="H22" s="331">
        <f t="shared" si="3"/>
        <v>0.11997324537105668</v>
      </c>
    </row>
    <row r="23" spans="1:8">
      <c r="A23" s="573" t="s">
        <v>22</v>
      </c>
      <c r="B23" s="305">
        <v>5500620</v>
      </c>
      <c r="C23" s="572">
        <v>8683806</v>
      </c>
      <c r="D23" s="331">
        <f t="shared" si="0"/>
        <v>0.57869585610349383</v>
      </c>
      <c r="E23" s="305">
        <v>128503530</v>
      </c>
      <c r="F23" s="572">
        <v>67726965</v>
      </c>
      <c r="G23" s="331">
        <f t="shared" si="1"/>
        <v>-0.47295638493355008</v>
      </c>
      <c r="H23" s="331">
        <f t="shared" si="3"/>
        <v>7.5115193334870073E-2</v>
      </c>
    </row>
    <row r="24" spans="1:8">
      <c r="A24" s="573" t="s">
        <v>415</v>
      </c>
      <c r="B24" s="305">
        <v>9064045</v>
      </c>
      <c r="C24" s="572">
        <v>15051944</v>
      </c>
      <c r="D24" s="331">
        <f t="shared" si="0"/>
        <v>0.66062105825820594</v>
      </c>
      <c r="E24" s="305">
        <v>53182631.960000001</v>
      </c>
      <c r="F24" s="572">
        <v>62392152</v>
      </c>
      <c r="G24" s="331">
        <f t="shared" si="1"/>
        <v>0.17316781250929281</v>
      </c>
      <c r="H24" s="331">
        <f t="shared" si="3"/>
        <v>6.9198413956074969E-2</v>
      </c>
    </row>
    <row r="25" spans="1:8">
      <c r="A25" s="573" t="s">
        <v>160</v>
      </c>
      <c r="B25" s="305">
        <v>1736762</v>
      </c>
      <c r="C25" s="572">
        <v>3078122</v>
      </c>
      <c r="D25" s="331">
        <f t="shared" si="0"/>
        <v>0.77233380278932873</v>
      </c>
      <c r="E25" s="305">
        <v>50963653</v>
      </c>
      <c r="F25" s="572">
        <v>62307634</v>
      </c>
      <c r="G25" s="331">
        <f t="shared" si="1"/>
        <v>0.22258963657883779</v>
      </c>
      <c r="H25" s="331">
        <f t="shared" si="3"/>
        <v>6.9104676020080399E-2</v>
      </c>
    </row>
    <row r="26" spans="1:8">
      <c r="A26" s="573" t="s">
        <v>417</v>
      </c>
      <c r="B26" s="305">
        <v>2286910</v>
      </c>
      <c r="C26" s="572">
        <v>274495</v>
      </c>
      <c r="D26" s="331">
        <f t="shared" si="0"/>
        <v>-0.87997122755158708</v>
      </c>
      <c r="E26" s="305">
        <v>32485760.469999999</v>
      </c>
      <c r="F26" s="572">
        <v>29642204</v>
      </c>
      <c r="G26" s="331">
        <f t="shared" si="1"/>
        <v>-8.7532396621158748E-2</v>
      </c>
      <c r="H26" s="331">
        <f t="shared" si="3"/>
        <v>3.2875825519889441E-2</v>
      </c>
    </row>
    <row r="27" spans="1:8">
      <c r="A27" s="573" t="s">
        <v>412</v>
      </c>
      <c r="B27" s="305">
        <v>203445</v>
      </c>
      <c r="C27" s="572">
        <v>1958682</v>
      </c>
      <c r="D27" s="331">
        <f t="shared" si="0"/>
        <v>8.6275750202757511</v>
      </c>
      <c r="E27" s="305">
        <v>17498100.579999998</v>
      </c>
      <c r="F27" s="572">
        <v>28323329</v>
      </c>
      <c r="G27" s="331">
        <f t="shared" si="1"/>
        <v>0.61865162853007227</v>
      </c>
      <c r="H27" s="331">
        <f t="shared" si="3"/>
        <v>3.1413076515714712E-2</v>
      </c>
    </row>
    <row r="28" spans="1:8">
      <c r="A28" s="573" t="s">
        <v>433</v>
      </c>
      <c r="B28" s="305">
        <v>3743132</v>
      </c>
      <c r="C28" s="572">
        <v>1690514</v>
      </c>
      <c r="D28" s="331">
        <f t="shared" si="0"/>
        <v>-0.54836911976387692</v>
      </c>
      <c r="E28" s="305">
        <v>10847522.98</v>
      </c>
      <c r="F28" s="572">
        <v>23280809</v>
      </c>
      <c r="G28" s="331">
        <f t="shared" si="1"/>
        <v>1.1461866495165514</v>
      </c>
      <c r="H28" s="331">
        <f t="shared" si="3"/>
        <v>2.5820475921624175E-2</v>
      </c>
    </row>
    <row r="29" spans="1:8">
      <c r="A29" s="573" t="s">
        <v>161</v>
      </c>
      <c r="B29" s="305">
        <v>248407</v>
      </c>
      <c r="C29" s="572">
        <v>3862491</v>
      </c>
      <c r="D29" s="331" t="s">
        <v>64</v>
      </c>
      <c r="E29" s="305">
        <v>10873538.370000001</v>
      </c>
      <c r="F29" s="572">
        <v>19996335</v>
      </c>
      <c r="G29" s="331">
        <f t="shared" si="1"/>
        <v>0.83899061368741901</v>
      </c>
      <c r="H29" s="331">
        <f t="shared" si="3"/>
        <v>2.2177703806952359E-2</v>
      </c>
    </row>
    <row r="30" spans="1:8">
      <c r="A30" s="573" t="s">
        <v>570</v>
      </c>
      <c r="B30" s="305">
        <v>7941070</v>
      </c>
      <c r="C30" s="572">
        <v>12647672</v>
      </c>
      <c r="D30" s="331">
        <f t="shared" si="0"/>
        <v>0.59269116126668075</v>
      </c>
      <c r="E30" s="572">
        <v>122892843.36000001</v>
      </c>
      <c r="F30" s="572">
        <v>141957347</v>
      </c>
      <c r="G30" s="331">
        <f t="shared" si="1"/>
        <v>0.15513111356820652</v>
      </c>
      <c r="H30" s="331">
        <f t="shared" si="3"/>
        <v>0.15744325122512487</v>
      </c>
    </row>
    <row r="31" spans="1:8">
      <c r="A31" s="302" t="s">
        <v>278</v>
      </c>
      <c r="B31" s="303">
        <f>+SUM(B32:B42)</f>
        <v>39714948</v>
      </c>
      <c r="C31" s="303">
        <f>+SUM(C32:C42)</f>
        <v>31273683</v>
      </c>
      <c r="D31" s="335">
        <f t="shared" si="0"/>
        <v>-0.21254629365245548</v>
      </c>
      <c r="E31" s="303">
        <f>+SUM(E32:E42)</f>
        <v>366470223.77999997</v>
      </c>
      <c r="F31" s="303">
        <f>+SUM(F32:F42)</f>
        <v>320552330.80018085</v>
      </c>
      <c r="G31" s="335">
        <f t="shared" si="1"/>
        <v>-0.1252977459019553</v>
      </c>
      <c r="H31" s="574">
        <f>F31/F31</f>
        <v>1</v>
      </c>
    </row>
    <row r="32" spans="1:8">
      <c r="A32" s="304" t="s">
        <v>418</v>
      </c>
      <c r="B32" s="305">
        <v>3542240</v>
      </c>
      <c r="C32" s="572">
        <v>3896509</v>
      </c>
      <c r="D32" s="331">
        <f t="shared" si="0"/>
        <v>0.10001270382582783</v>
      </c>
      <c r="E32" s="305">
        <v>40980417</v>
      </c>
      <c r="F32" s="572">
        <v>37805409</v>
      </c>
      <c r="G32" s="331">
        <f t="shared" si="1"/>
        <v>-7.7476224802690563E-2</v>
      </c>
      <c r="H32" s="331">
        <f t="shared" ref="H32:H42" si="4">+F32/$F$31</f>
        <v>0.11793833757386196</v>
      </c>
    </row>
    <row r="33" spans="1:8">
      <c r="A33" s="304" t="s">
        <v>419</v>
      </c>
      <c r="B33" s="305">
        <v>5611605</v>
      </c>
      <c r="C33" s="572">
        <v>3483440</v>
      </c>
      <c r="D33" s="331">
        <f t="shared" si="0"/>
        <v>-0.37924354975091801</v>
      </c>
      <c r="E33" s="305">
        <v>17709926.850000001</v>
      </c>
      <c r="F33" s="572">
        <v>25292454</v>
      </c>
      <c r="G33" s="331">
        <f t="shared" si="1"/>
        <v>0.42815124050046527</v>
      </c>
      <c r="H33" s="331">
        <f t="shared" si="4"/>
        <v>7.8902729975051336E-2</v>
      </c>
    </row>
    <row r="34" spans="1:8">
      <c r="A34" s="573" t="s">
        <v>433</v>
      </c>
      <c r="B34" s="305">
        <v>1540386</v>
      </c>
      <c r="C34" s="572">
        <v>1255499</v>
      </c>
      <c r="D34" s="331">
        <f t="shared" si="0"/>
        <v>-0.18494520204675968</v>
      </c>
      <c r="E34" s="305">
        <v>6046026.2299999995</v>
      </c>
      <c r="F34" s="572">
        <v>22805607.800180838</v>
      </c>
      <c r="G34" s="331">
        <f t="shared" si="1"/>
        <v>2.7719994807533013</v>
      </c>
      <c r="H34" s="331">
        <f t="shared" si="4"/>
        <v>7.1144726177008885E-2</v>
      </c>
    </row>
    <row r="35" spans="1:8">
      <c r="A35" s="304" t="s">
        <v>425</v>
      </c>
      <c r="B35" s="305">
        <v>2654669</v>
      </c>
      <c r="C35" s="572">
        <v>1439852</v>
      </c>
      <c r="D35" s="331">
        <f t="shared" si="0"/>
        <v>-0.45761524318097657</v>
      </c>
      <c r="E35" s="305">
        <v>22681177.039999999</v>
      </c>
      <c r="F35" s="572">
        <v>22404525</v>
      </c>
      <c r="G35" s="331">
        <f t="shared" si="1"/>
        <v>-1.2197428709810887E-2</v>
      </c>
      <c r="H35" s="331">
        <f t="shared" si="4"/>
        <v>6.9893502081462194E-2</v>
      </c>
    </row>
    <row r="36" spans="1:8">
      <c r="A36" s="573" t="s">
        <v>125</v>
      </c>
      <c r="B36" s="305">
        <v>2172179</v>
      </c>
      <c r="C36" s="572">
        <v>2173243</v>
      </c>
      <c r="D36" s="331">
        <f t="shared" si="0"/>
        <v>4.8983071837072067E-4</v>
      </c>
      <c r="E36" s="305">
        <v>20847934.780000001</v>
      </c>
      <c r="F36" s="572">
        <v>22020711</v>
      </c>
      <c r="G36" s="331">
        <f t="shared" si="1"/>
        <v>5.6253831968290369E-2</v>
      </c>
      <c r="H36" s="331">
        <f t="shared" si="4"/>
        <v>6.8696150001563414E-2</v>
      </c>
    </row>
    <row r="37" spans="1:8">
      <c r="A37" s="573" t="s">
        <v>29</v>
      </c>
      <c r="B37" s="305">
        <v>1655374</v>
      </c>
      <c r="C37" s="572">
        <v>1796334</v>
      </c>
      <c r="D37" s="331">
        <f t="shared" si="0"/>
        <v>8.5152962412119448E-2</v>
      </c>
      <c r="E37" s="305">
        <v>23440685</v>
      </c>
      <c r="F37" s="572">
        <v>17365321</v>
      </c>
      <c r="G37" s="331">
        <f t="shared" si="1"/>
        <v>-0.25918030979043483</v>
      </c>
      <c r="H37" s="331">
        <f t="shared" si="4"/>
        <v>5.4173123485490512E-2</v>
      </c>
    </row>
    <row r="38" spans="1:8">
      <c r="A38" s="573" t="s">
        <v>31</v>
      </c>
      <c r="B38" s="305">
        <v>1419197</v>
      </c>
      <c r="C38" s="572">
        <v>1497232</v>
      </c>
      <c r="D38" s="331">
        <f t="shared" si="0"/>
        <v>5.4985319162878632E-2</v>
      </c>
      <c r="E38" s="305">
        <v>12144180.6</v>
      </c>
      <c r="F38" s="572">
        <v>15069743</v>
      </c>
      <c r="G38" s="331">
        <f t="shared" si="1"/>
        <v>0.24090241213968766</v>
      </c>
      <c r="H38" s="331">
        <f t="shared" si="4"/>
        <v>4.7011802916491222E-2</v>
      </c>
    </row>
    <row r="39" spans="1:8">
      <c r="A39" s="573" t="s">
        <v>415</v>
      </c>
      <c r="B39" s="305">
        <v>1255617</v>
      </c>
      <c r="C39" s="572">
        <v>1898016</v>
      </c>
      <c r="D39" s="331">
        <f t="shared" si="0"/>
        <v>0.51162018354323013</v>
      </c>
      <c r="E39" s="305">
        <v>11111363.16</v>
      </c>
      <c r="F39" s="572">
        <v>13853659</v>
      </c>
      <c r="G39" s="331">
        <f t="shared" si="1"/>
        <v>0.24680102706678153</v>
      </c>
      <c r="H39" s="331">
        <f t="shared" si="4"/>
        <v>4.3218088495621643E-2</v>
      </c>
    </row>
    <row r="40" spans="1:8">
      <c r="A40" s="573" t="s">
        <v>359</v>
      </c>
      <c r="B40" s="305">
        <v>547314</v>
      </c>
      <c r="C40" s="572">
        <v>1413353</v>
      </c>
      <c r="D40" s="331">
        <f t="shared" si="0"/>
        <v>1.5823439561202526</v>
      </c>
      <c r="E40" s="305">
        <v>13428901</v>
      </c>
      <c r="F40" s="572">
        <v>11802911</v>
      </c>
      <c r="G40" s="331">
        <f t="shared" si="1"/>
        <v>-0.12108139005567176</v>
      </c>
      <c r="H40" s="331">
        <f t="shared" si="4"/>
        <v>3.6820543374421602E-2</v>
      </c>
    </row>
    <row r="41" spans="1:8">
      <c r="A41" s="573" t="s">
        <v>414</v>
      </c>
      <c r="B41" s="305">
        <v>398579</v>
      </c>
      <c r="C41" s="572">
        <v>423119</v>
      </c>
      <c r="D41" s="331">
        <f t="shared" si="0"/>
        <v>6.1568722888059924E-2</v>
      </c>
      <c r="E41" s="305">
        <v>6354494.3600000003</v>
      </c>
      <c r="F41" s="572">
        <v>7415152</v>
      </c>
      <c r="G41" s="331">
        <f t="shared" si="1"/>
        <v>0.1669145615545089</v>
      </c>
      <c r="H41" s="331">
        <f t="shared" si="4"/>
        <v>2.3132422657760367E-2</v>
      </c>
    </row>
    <row r="42" spans="1:8">
      <c r="A42" s="573" t="s">
        <v>571</v>
      </c>
      <c r="B42" s="305">
        <v>18917788</v>
      </c>
      <c r="C42" s="572">
        <v>11997086</v>
      </c>
      <c r="D42" s="331">
        <f t="shared" si="0"/>
        <v>-0.36583040258195088</v>
      </c>
      <c r="E42" s="572">
        <v>191725117.75999996</v>
      </c>
      <c r="F42" s="572">
        <v>124716838</v>
      </c>
      <c r="G42" s="331">
        <f t="shared" si="1"/>
        <v>-0.3495018312826409</v>
      </c>
      <c r="H42" s="331">
        <f t="shared" si="4"/>
        <v>0.38906857326126681</v>
      </c>
    </row>
    <row r="43" spans="1:8">
      <c r="A43" s="302" t="s">
        <v>280</v>
      </c>
      <c r="B43" s="303">
        <f>+SUM(B44:B54)</f>
        <v>89729358</v>
      </c>
      <c r="C43" s="303">
        <f>+SUM(C44:C54)</f>
        <v>155592219</v>
      </c>
      <c r="D43" s="335">
        <f t="shared" si="0"/>
        <v>0.73401685321319254</v>
      </c>
      <c r="E43" s="303">
        <f>+SUM(E44:E54)</f>
        <v>944678001.79999995</v>
      </c>
      <c r="F43" s="303">
        <f>+SUM(F44:F54)</f>
        <v>1085419228</v>
      </c>
      <c r="G43" s="335">
        <f t="shared" si="1"/>
        <v>0.14898327888638252</v>
      </c>
      <c r="H43" s="574">
        <f>F43/F43</f>
        <v>1</v>
      </c>
    </row>
    <row r="44" spans="1:8">
      <c r="A44" s="304" t="s">
        <v>270</v>
      </c>
      <c r="B44" s="305">
        <v>17510967</v>
      </c>
      <c r="C44" s="572">
        <v>63467726</v>
      </c>
      <c r="D44" s="331">
        <f t="shared" si="0"/>
        <v>2.6244558053247431</v>
      </c>
      <c r="E44" s="305">
        <v>139384509</v>
      </c>
      <c r="F44" s="572">
        <v>368015753</v>
      </c>
      <c r="G44" s="331">
        <f t="shared" si="1"/>
        <v>1.6402916338428972</v>
      </c>
      <c r="H44" s="331">
        <f>+F44/$F$43</f>
        <v>0.33905402033286997</v>
      </c>
    </row>
    <row r="45" spans="1:8">
      <c r="A45" s="304" t="s">
        <v>22</v>
      </c>
      <c r="B45" s="305">
        <v>4845735</v>
      </c>
      <c r="C45" s="572">
        <v>5517575</v>
      </c>
      <c r="D45" s="331">
        <f t="shared" si="0"/>
        <v>0.13864563373770955</v>
      </c>
      <c r="E45" s="305">
        <v>53011715</v>
      </c>
      <c r="F45" s="572">
        <v>78404622</v>
      </c>
      <c r="G45" s="331">
        <f t="shared" si="1"/>
        <v>0.47900557452253723</v>
      </c>
      <c r="H45" s="331">
        <f t="shared" ref="H45:H54" si="5">+F45/$F$43</f>
        <v>7.2234414111558384E-2</v>
      </c>
    </row>
    <row r="46" spans="1:8">
      <c r="A46" s="304" t="s">
        <v>417</v>
      </c>
      <c r="B46" s="305">
        <v>6069834</v>
      </c>
      <c r="C46" s="572">
        <v>8426636</v>
      </c>
      <c r="D46" s="331">
        <f t="shared" si="0"/>
        <v>0.38828112926976255</v>
      </c>
      <c r="E46" s="305">
        <v>50095727.210000001</v>
      </c>
      <c r="F46" s="572">
        <v>71244218</v>
      </c>
      <c r="G46" s="331">
        <f t="shared" si="1"/>
        <v>0.42216156881695865</v>
      </c>
      <c r="H46" s="331">
        <f t="shared" si="5"/>
        <v>6.5637512365867179E-2</v>
      </c>
    </row>
    <row r="47" spans="1:8">
      <c r="A47" s="573" t="s">
        <v>271</v>
      </c>
      <c r="B47" s="305">
        <v>3713695</v>
      </c>
      <c r="C47" s="572">
        <v>1909802</v>
      </c>
      <c r="D47" s="331">
        <f t="shared" si="0"/>
        <v>-0.48574075146181905</v>
      </c>
      <c r="E47" s="305">
        <v>83081096.350000009</v>
      </c>
      <c r="F47" s="572">
        <v>63414404</v>
      </c>
      <c r="G47" s="331">
        <f t="shared" si="1"/>
        <v>-0.23671681301783887</v>
      </c>
      <c r="H47" s="331">
        <f t="shared" si="5"/>
        <v>5.8423881173404087E-2</v>
      </c>
    </row>
    <row r="48" spans="1:8">
      <c r="A48" s="573" t="s">
        <v>416</v>
      </c>
      <c r="B48" s="305">
        <v>4622161</v>
      </c>
      <c r="C48" s="572">
        <v>5472021</v>
      </c>
      <c r="D48" s="331">
        <f t="shared" si="0"/>
        <v>0.18386637765322322</v>
      </c>
      <c r="E48" s="305">
        <v>63483027.210000001</v>
      </c>
      <c r="F48" s="572">
        <v>52513923</v>
      </c>
      <c r="G48" s="331">
        <f t="shared" si="1"/>
        <v>-0.17278798274245055</v>
      </c>
      <c r="H48" s="331">
        <f t="shared" si="5"/>
        <v>4.8381235236418713E-2</v>
      </c>
    </row>
    <row r="49" spans="1:8">
      <c r="A49" s="573" t="s">
        <v>412</v>
      </c>
      <c r="B49" s="305">
        <v>416494</v>
      </c>
      <c r="C49" s="572">
        <v>5978689</v>
      </c>
      <c r="D49" s="331" t="s">
        <v>64</v>
      </c>
      <c r="E49" s="305">
        <v>11852748.23</v>
      </c>
      <c r="F49" s="572">
        <v>45660745</v>
      </c>
      <c r="G49" s="331">
        <f t="shared" si="1"/>
        <v>2.8523340000110675</v>
      </c>
      <c r="H49" s="331">
        <f t="shared" si="5"/>
        <v>4.2067381728748958E-2</v>
      </c>
    </row>
    <row r="50" spans="1:8">
      <c r="A50" s="573" t="s">
        <v>25</v>
      </c>
      <c r="B50" s="305">
        <v>3278292</v>
      </c>
      <c r="C50" s="572">
        <v>7169249</v>
      </c>
      <c r="D50" s="331">
        <f t="shared" si="0"/>
        <v>1.1868854269235323</v>
      </c>
      <c r="E50" s="305">
        <v>27790249</v>
      </c>
      <c r="F50" s="572">
        <v>44442490</v>
      </c>
      <c r="G50" s="331">
        <f t="shared" si="1"/>
        <v>0.59921165154007805</v>
      </c>
      <c r="H50" s="331">
        <f t="shared" si="5"/>
        <v>4.0944999732398325E-2</v>
      </c>
    </row>
    <row r="51" spans="1:8">
      <c r="A51" s="573" t="s">
        <v>415</v>
      </c>
      <c r="B51" s="305">
        <v>5057450</v>
      </c>
      <c r="C51" s="572">
        <v>21030616</v>
      </c>
      <c r="D51" s="331">
        <f t="shared" si="0"/>
        <v>3.1583438294001915</v>
      </c>
      <c r="E51" s="305">
        <v>35406550.730000004</v>
      </c>
      <c r="F51" s="572">
        <v>43961659</v>
      </c>
      <c r="G51" s="331">
        <f t="shared" si="1"/>
        <v>0.24162501270566428</v>
      </c>
      <c r="H51" s="331">
        <f t="shared" si="5"/>
        <v>4.0502008685624646E-2</v>
      </c>
    </row>
    <row r="52" spans="1:8">
      <c r="A52" s="573" t="s">
        <v>161</v>
      </c>
      <c r="B52" s="305">
        <v>7335659</v>
      </c>
      <c r="C52" s="572">
        <v>1512999</v>
      </c>
      <c r="D52" s="331">
        <f t="shared" si="0"/>
        <v>-0.79374736475618612</v>
      </c>
      <c r="E52" s="305">
        <v>40048734.960000001</v>
      </c>
      <c r="F52" s="572">
        <v>34594300</v>
      </c>
      <c r="G52" s="331">
        <f t="shared" si="1"/>
        <v>-0.1361949376290611</v>
      </c>
      <c r="H52" s="331">
        <f t="shared" si="5"/>
        <v>3.1871832659297612E-2</v>
      </c>
    </row>
    <row r="53" spans="1:8">
      <c r="A53" s="573" t="s">
        <v>160</v>
      </c>
      <c r="B53" s="305">
        <v>4732963</v>
      </c>
      <c r="C53" s="572">
        <v>1296089</v>
      </c>
      <c r="D53" s="331">
        <f t="shared" si="0"/>
        <v>-0.72615695495612376</v>
      </c>
      <c r="E53" s="305">
        <v>26115465</v>
      </c>
      <c r="F53" s="572">
        <v>33032743</v>
      </c>
      <c r="G53" s="331">
        <f t="shared" si="1"/>
        <v>0.26487286364611928</v>
      </c>
      <c r="H53" s="331">
        <f t="shared" si="5"/>
        <v>3.043316549759887E-2</v>
      </c>
    </row>
    <row r="54" spans="1:8">
      <c r="A54" s="573" t="s">
        <v>572</v>
      </c>
      <c r="B54" s="305">
        <v>32146108</v>
      </c>
      <c r="C54" s="572">
        <v>33810817</v>
      </c>
      <c r="D54" s="331">
        <f t="shared" si="0"/>
        <v>5.1785709175120154E-2</v>
      </c>
      <c r="E54" s="305">
        <v>414408179.10999995</v>
      </c>
      <c r="F54" s="572">
        <v>250134371</v>
      </c>
      <c r="G54" s="331">
        <f t="shared" si="1"/>
        <v>-0.39640580565470773</v>
      </c>
      <c r="H54" s="331">
        <f t="shared" si="5"/>
        <v>0.2304495484762133</v>
      </c>
    </row>
    <row r="55" spans="1:8">
      <c r="A55" s="302" t="s">
        <v>372</v>
      </c>
      <c r="B55" s="303">
        <f>+SUM(B56:B66)</f>
        <v>67446956</v>
      </c>
      <c r="C55" s="303">
        <f>+SUM(C56:C66)</f>
        <v>92420107</v>
      </c>
      <c r="D55" s="335">
        <f t="shared" si="0"/>
        <v>0.37026357423750889</v>
      </c>
      <c r="E55" s="303">
        <f>+SUM(E56:E66)</f>
        <v>649923064.73000002</v>
      </c>
      <c r="F55" s="303">
        <f>+SUM(F56:F66)</f>
        <v>1054315366</v>
      </c>
      <c r="G55" s="335">
        <f t="shared" si="1"/>
        <v>0.62221564861372958</v>
      </c>
      <c r="H55" s="575">
        <f>F55/F55</f>
        <v>1</v>
      </c>
    </row>
    <row r="56" spans="1:8">
      <c r="A56" s="304" t="s">
        <v>271</v>
      </c>
      <c r="B56" s="305">
        <v>12809180</v>
      </c>
      <c r="C56" s="572">
        <v>38378147</v>
      </c>
      <c r="D56" s="331">
        <f t="shared" si="0"/>
        <v>1.9961439373948995</v>
      </c>
      <c r="E56" s="305">
        <v>74017287.780000001</v>
      </c>
      <c r="F56" s="572">
        <v>419914304</v>
      </c>
      <c r="G56" s="331">
        <f t="shared" si="1"/>
        <v>4.6731922581127572</v>
      </c>
      <c r="H56" s="331">
        <f t="shared" ref="H56:H66" si="6">+F56/$F$55</f>
        <v>0.39828149863083756</v>
      </c>
    </row>
    <row r="57" spans="1:8">
      <c r="A57" s="304" t="s">
        <v>24</v>
      </c>
      <c r="B57" s="305">
        <v>7560082</v>
      </c>
      <c r="C57" s="572">
        <v>10221036</v>
      </c>
      <c r="D57" s="331">
        <f t="shared" si="0"/>
        <v>0.35197422461819849</v>
      </c>
      <c r="E57" s="305">
        <v>77487688.469999999</v>
      </c>
      <c r="F57" s="572">
        <v>121208765</v>
      </c>
      <c r="G57" s="331">
        <f t="shared" si="1"/>
        <v>0.5642325560779502</v>
      </c>
      <c r="H57" s="331">
        <f t="shared" si="6"/>
        <v>0.11496442991233043</v>
      </c>
    </row>
    <row r="58" spans="1:8">
      <c r="A58" s="573" t="s">
        <v>421</v>
      </c>
      <c r="B58" s="305">
        <v>12194574</v>
      </c>
      <c r="C58" s="572">
        <v>8962050</v>
      </c>
      <c r="D58" s="331">
        <f t="shared" si="0"/>
        <v>-0.26507887852416989</v>
      </c>
      <c r="E58" s="305">
        <v>140050720.94</v>
      </c>
      <c r="F58" s="572">
        <v>111065930</v>
      </c>
      <c r="G58" s="331">
        <f t="shared" si="1"/>
        <v>-0.2069592412338781</v>
      </c>
      <c r="H58" s="331">
        <f t="shared" si="6"/>
        <v>0.10534412527949441</v>
      </c>
    </row>
    <row r="59" spans="1:8">
      <c r="A59" s="304" t="s">
        <v>414</v>
      </c>
      <c r="B59" s="305">
        <v>6287615</v>
      </c>
      <c r="C59" s="572">
        <v>3800512</v>
      </c>
      <c r="D59" s="331">
        <f t="shared" si="0"/>
        <v>-0.39555586657261932</v>
      </c>
      <c r="E59" s="305">
        <v>61708783</v>
      </c>
      <c r="F59" s="572">
        <v>51996960</v>
      </c>
      <c r="G59" s="331">
        <f t="shared" si="1"/>
        <v>-0.15738153513738884</v>
      </c>
      <c r="H59" s="331">
        <f t="shared" si="6"/>
        <v>4.9318222684425907E-2</v>
      </c>
    </row>
    <row r="60" spans="1:8">
      <c r="A60" s="573" t="s">
        <v>31</v>
      </c>
      <c r="B60" s="305">
        <v>4165248</v>
      </c>
      <c r="C60" s="572">
        <v>4478139</v>
      </c>
      <c r="D60" s="331">
        <f t="shared" si="0"/>
        <v>7.5119416658984139E-2</v>
      </c>
      <c r="E60" s="305">
        <v>42725342.159999996</v>
      </c>
      <c r="F60" s="572">
        <v>44434526</v>
      </c>
      <c r="G60" s="331">
        <f t="shared" si="1"/>
        <v>4.000398249824122E-2</v>
      </c>
      <c r="H60" s="331">
        <f t="shared" si="6"/>
        <v>4.2145384040623006E-2</v>
      </c>
    </row>
    <row r="61" spans="1:8">
      <c r="A61" s="573" t="s">
        <v>272</v>
      </c>
      <c r="B61" s="305">
        <v>2918852</v>
      </c>
      <c r="C61" s="572">
        <v>2597688</v>
      </c>
      <c r="D61" s="331">
        <f t="shared" si="0"/>
        <v>-0.11003092996835739</v>
      </c>
      <c r="E61" s="305">
        <v>19663803.439999998</v>
      </c>
      <c r="F61" s="572">
        <v>42036214</v>
      </c>
      <c r="G61" s="331">
        <f t="shared" si="1"/>
        <v>1.1377458398760321</v>
      </c>
      <c r="H61" s="331">
        <f t="shared" si="6"/>
        <v>3.9870626337812479E-2</v>
      </c>
    </row>
    <row r="62" spans="1:8">
      <c r="A62" s="573" t="s">
        <v>433</v>
      </c>
      <c r="B62" s="305">
        <v>0</v>
      </c>
      <c r="C62" s="572">
        <v>2314234</v>
      </c>
      <c r="D62" s="331" t="s">
        <v>64</v>
      </c>
      <c r="E62" s="305">
        <v>0</v>
      </c>
      <c r="F62" s="572">
        <v>30045555</v>
      </c>
      <c r="G62" s="331" t="s">
        <v>64</v>
      </c>
      <c r="H62" s="331">
        <f t="shared" si="6"/>
        <v>2.8497692406770823E-2</v>
      </c>
    </row>
    <row r="63" spans="1:8">
      <c r="A63" s="573" t="s">
        <v>418</v>
      </c>
      <c r="B63" s="305">
        <v>1875258</v>
      </c>
      <c r="C63" s="572">
        <v>2604135</v>
      </c>
      <c r="D63" s="331">
        <f t="shared" si="0"/>
        <v>0.38868091750575129</v>
      </c>
      <c r="E63" s="305">
        <v>15667934</v>
      </c>
      <c r="F63" s="572">
        <v>28176815</v>
      </c>
      <c r="G63" s="331">
        <f t="shared" si="1"/>
        <v>0.79837462935445092</v>
      </c>
      <c r="H63" s="331">
        <f t="shared" si="6"/>
        <v>2.6725224642130466E-2</v>
      </c>
    </row>
    <row r="64" spans="1:8">
      <c r="A64" s="573" t="s">
        <v>419</v>
      </c>
      <c r="B64" s="305">
        <v>2397330</v>
      </c>
      <c r="C64" s="572">
        <v>1627306</v>
      </c>
      <c r="D64" s="331">
        <f t="shared" si="0"/>
        <v>-0.3212006690776823</v>
      </c>
      <c r="E64" s="305">
        <v>29054815.07</v>
      </c>
      <c r="F64" s="572">
        <v>21694417</v>
      </c>
      <c r="G64" s="331">
        <f t="shared" si="1"/>
        <v>-0.2533279957992175</v>
      </c>
      <c r="H64" s="331">
        <f t="shared" si="6"/>
        <v>2.0576781577515205E-2</v>
      </c>
    </row>
    <row r="65" spans="1:8">
      <c r="A65" s="573" t="s">
        <v>420</v>
      </c>
      <c r="B65" s="305">
        <v>1499000</v>
      </c>
      <c r="C65" s="572">
        <v>1715633</v>
      </c>
      <c r="D65" s="331">
        <f t="shared" si="0"/>
        <v>0.14451834556370913</v>
      </c>
      <c r="E65" s="305">
        <v>14509597.23</v>
      </c>
      <c r="F65" s="572">
        <v>18799924</v>
      </c>
      <c r="G65" s="331">
        <f t="shared" si="1"/>
        <v>0.29568889487361738</v>
      </c>
      <c r="H65" s="331">
        <f t="shared" si="6"/>
        <v>1.7831404726012502E-2</v>
      </c>
    </row>
    <row r="66" spans="1:8">
      <c r="A66" s="573" t="s">
        <v>573</v>
      </c>
      <c r="B66" s="305">
        <v>15739817</v>
      </c>
      <c r="C66" s="572">
        <v>15721227</v>
      </c>
      <c r="D66" s="331">
        <f t="shared" si="0"/>
        <v>-1.1810810761014867E-3</v>
      </c>
      <c r="E66" s="572">
        <v>175037092.63999999</v>
      </c>
      <c r="F66" s="572">
        <v>164941956</v>
      </c>
      <c r="G66" s="331">
        <f t="shared" si="1"/>
        <v>-5.7674270565969299E-2</v>
      </c>
      <c r="H66" s="331">
        <f t="shared" si="6"/>
        <v>0.15644460976204724</v>
      </c>
    </row>
    <row r="67" spans="1:8">
      <c r="A67" s="302" t="s">
        <v>26</v>
      </c>
      <c r="B67" s="303">
        <f>+SUM(B68:B78)</f>
        <v>89456141</v>
      </c>
      <c r="C67" s="303">
        <f>+SUM(C68:C78)</f>
        <v>68738314</v>
      </c>
      <c r="D67" s="335">
        <f t="shared" si="0"/>
        <v>-0.23159759373031752</v>
      </c>
      <c r="E67" s="303">
        <f>+SUM(E68:E78)</f>
        <v>491871005.52000004</v>
      </c>
      <c r="F67" s="303">
        <f>+SUM(F68:F78)</f>
        <v>674951947</v>
      </c>
      <c r="G67" s="335">
        <f t="shared" si="1"/>
        <v>0.37221332305702592</v>
      </c>
      <c r="H67" s="574">
        <f>F67/F67</f>
        <v>1</v>
      </c>
    </row>
    <row r="68" spans="1:8">
      <c r="A68" s="304" t="s">
        <v>270</v>
      </c>
      <c r="B68" s="305">
        <v>50873422</v>
      </c>
      <c r="C68" s="572">
        <v>36618269</v>
      </c>
      <c r="D68" s="331">
        <f t="shared" si="0"/>
        <v>-0.28020825884289835</v>
      </c>
      <c r="E68" s="305">
        <v>252456023</v>
      </c>
      <c r="F68" s="572">
        <v>396493005</v>
      </c>
      <c r="G68" s="331">
        <f t="shared" si="1"/>
        <v>0.57054286242954877</v>
      </c>
      <c r="H68" s="331">
        <f t="shared" ref="H68:H78" si="7">+F68/$F$67</f>
        <v>0.58743886399960266</v>
      </c>
    </row>
    <row r="69" spans="1:8">
      <c r="A69" s="304" t="s">
        <v>161</v>
      </c>
      <c r="B69" s="305">
        <v>1836608</v>
      </c>
      <c r="C69" s="572">
        <v>3288559</v>
      </c>
      <c r="D69" s="331">
        <f t="shared" si="0"/>
        <v>0.79056118670941222</v>
      </c>
      <c r="E69" s="305">
        <v>7839471.1699999999</v>
      </c>
      <c r="F69" s="572">
        <v>48868710</v>
      </c>
      <c r="G69" s="331">
        <f t="shared" si="1"/>
        <v>5.2336743053549615</v>
      </c>
      <c r="H69" s="331">
        <f t="shared" si="7"/>
        <v>7.2403243248959762E-2</v>
      </c>
    </row>
    <row r="70" spans="1:8">
      <c r="A70" s="304" t="s">
        <v>160</v>
      </c>
      <c r="B70" s="305">
        <v>4369252</v>
      </c>
      <c r="C70" s="572">
        <v>3090637</v>
      </c>
      <c r="D70" s="331">
        <f t="shared" si="0"/>
        <v>-0.29263933506238593</v>
      </c>
      <c r="E70" s="305">
        <v>26549650</v>
      </c>
      <c r="F70" s="572">
        <v>28569624</v>
      </c>
      <c r="G70" s="331">
        <f t="shared" si="1"/>
        <v>7.6082886215072421E-2</v>
      </c>
      <c r="H70" s="331">
        <f t="shared" si="7"/>
        <v>4.2328382230742714E-2</v>
      </c>
    </row>
    <row r="71" spans="1:8">
      <c r="A71" s="573" t="s">
        <v>376</v>
      </c>
      <c r="B71" s="305">
        <v>1803377</v>
      </c>
      <c r="C71" s="572">
        <v>2394050</v>
      </c>
      <c r="D71" s="331">
        <f t="shared" ref="D71:D79" si="8">C71/B71-1</f>
        <v>0.32753717054171139</v>
      </c>
      <c r="E71" s="305">
        <v>12668876.390000001</v>
      </c>
      <c r="F71" s="572">
        <v>22335582</v>
      </c>
      <c r="G71" s="331">
        <f t="shared" si="1"/>
        <v>0.76302785759519121</v>
      </c>
      <c r="H71" s="331">
        <f t="shared" si="7"/>
        <v>3.3092106925946836E-2</v>
      </c>
    </row>
    <row r="72" spans="1:8">
      <c r="A72" s="573" t="s">
        <v>24</v>
      </c>
      <c r="B72" s="305">
        <v>1165120</v>
      </c>
      <c r="C72" s="572">
        <v>1444202</v>
      </c>
      <c r="D72" s="331">
        <f t="shared" si="8"/>
        <v>0.23953069211755018</v>
      </c>
      <c r="E72" s="305">
        <v>14315303</v>
      </c>
      <c r="F72" s="572">
        <v>22191478</v>
      </c>
      <c r="G72" s="331">
        <f t="shared" ref="G72:G79" si="9">F72/E72-1</f>
        <v>0.55019268540805588</v>
      </c>
      <c r="H72" s="331">
        <f t="shared" si="7"/>
        <v>3.2878604319367941E-2</v>
      </c>
    </row>
    <row r="73" spans="1:8">
      <c r="A73" s="573" t="s">
        <v>420</v>
      </c>
      <c r="B73" s="305">
        <v>4198179</v>
      </c>
      <c r="C73" s="572">
        <v>5828912</v>
      </c>
      <c r="D73" s="331">
        <f t="shared" si="8"/>
        <v>0.38843817760033583</v>
      </c>
      <c r="E73" s="305">
        <v>13163476.65</v>
      </c>
      <c r="F73" s="572">
        <v>22158069</v>
      </c>
      <c r="G73" s="331">
        <f t="shared" si="9"/>
        <v>0.68329914574657602</v>
      </c>
      <c r="H73" s="331">
        <f t="shared" si="7"/>
        <v>3.2829105980784735E-2</v>
      </c>
    </row>
    <row r="74" spans="1:8">
      <c r="A74" s="573" t="s">
        <v>22</v>
      </c>
      <c r="B74" s="305">
        <v>2173125</v>
      </c>
      <c r="C74" s="572">
        <v>4215971</v>
      </c>
      <c r="D74" s="331">
        <f t="shared" si="8"/>
        <v>0.94004992809893584</v>
      </c>
      <c r="E74" s="305">
        <v>22311322</v>
      </c>
      <c r="F74" s="572">
        <v>21144022</v>
      </c>
      <c r="G74" s="331">
        <f t="shared" si="9"/>
        <v>-5.2318728580941998E-2</v>
      </c>
      <c r="H74" s="331">
        <f t="shared" si="7"/>
        <v>3.132670717371825E-2</v>
      </c>
    </row>
    <row r="75" spans="1:8">
      <c r="A75" s="573" t="s">
        <v>415</v>
      </c>
      <c r="B75" s="305">
        <v>970170</v>
      </c>
      <c r="C75" s="572">
        <v>2981484</v>
      </c>
      <c r="D75" s="331">
        <f t="shared" si="8"/>
        <v>2.0731562509663255</v>
      </c>
      <c r="E75" s="305">
        <v>16880759.579999998</v>
      </c>
      <c r="F75" s="572">
        <v>14519785</v>
      </c>
      <c r="G75" s="331">
        <f t="shared" si="9"/>
        <v>-0.13986186870389627</v>
      </c>
      <c r="H75" s="331">
        <f t="shared" si="7"/>
        <v>2.1512324046973969E-2</v>
      </c>
    </row>
    <row r="76" spans="1:8">
      <c r="A76" s="573" t="s">
        <v>421</v>
      </c>
      <c r="B76" s="305">
        <v>2459630</v>
      </c>
      <c r="C76" s="572">
        <v>1563</v>
      </c>
      <c r="D76" s="331">
        <f t="shared" si="8"/>
        <v>-0.99936453856880914</v>
      </c>
      <c r="E76" s="305">
        <v>-5413144</v>
      </c>
      <c r="F76" s="572">
        <v>12908430</v>
      </c>
      <c r="G76" s="331">
        <f t="shared" si="9"/>
        <v>-3.3846455959789727</v>
      </c>
      <c r="H76" s="331">
        <f t="shared" si="7"/>
        <v>1.9124961498925789E-2</v>
      </c>
    </row>
    <row r="77" spans="1:8">
      <c r="A77" s="573" t="s">
        <v>359</v>
      </c>
      <c r="B77" s="305">
        <v>2190967</v>
      </c>
      <c r="C77" s="572">
        <v>716394</v>
      </c>
      <c r="D77" s="331">
        <f t="shared" si="8"/>
        <v>-0.67302382920418247</v>
      </c>
      <c r="E77" s="305">
        <v>8775451</v>
      </c>
      <c r="F77" s="572">
        <v>10129173</v>
      </c>
      <c r="G77" s="331">
        <f t="shared" si="9"/>
        <v>0.15426238491902011</v>
      </c>
      <c r="H77" s="331">
        <f t="shared" si="7"/>
        <v>1.5007250582832973E-2</v>
      </c>
    </row>
    <row r="78" spans="1:8">
      <c r="A78" s="573" t="s">
        <v>574</v>
      </c>
      <c r="B78" s="305">
        <v>17416291</v>
      </c>
      <c r="C78" s="572">
        <v>8158273</v>
      </c>
      <c r="D78" s="331">
        <f t="shared" si="8"/>
        <v>-0.53157230778929909</v>
      </c>
      <c r="E78" s="572">
        <v>122323816.73000014</v>
      </c>
      <c r="F78" s="572">
        <v>75634069</v>
      </c>
      <c r="G78" s="331">
        <f t="shared" si="9"/>
        <v>-0.38168975574933472</v>
      </c>
      <c r="H78" s="331">
        <f t="shared" si="7"/>
        <v>0.1120584499921444</v>
      </c>
    </row>
    <row r="79" spans="1:8" s="153" customFormat="1" ht="16.5" customHeight="1">
      <c r="A79" s="302" t="s">
        <v>55</v>
      </c>
      <c r="B79" s="303">
        <f>+B67+B55+B43+B31+B19+B7</f>
        <v>437468861</v>
      </c>
      <c r="C79" s="303">
        <f>+C67+C55+C43+C31+C19+C7</f>
        <v>619997170</v>
      </c>
      <c r="D79" s="335">
        <f t="shared" si="8"/>
        <v>0.41723726023096308</v>
      </c>
      <c r="E79" s="303">
        <f>+E67+E55+E43+E31+E19+E7</f>
        <v>4201661462.25</v>
      </c>
      <c r="F79" s="303">
        <f>+F67+F55+F43+F31+F19+F7</f>
        <v>5319265064.8001804</v>
      </c>
      <c r="G79" s="335">
        <f t="shared" si="9"/>
        <v>0.26599087351309381</v>
      </c>
      <c r="H79" s="574">
        <f>F79/F79</f>
        <v>1</v>
      </c>
    </row>
    <row r="80" spans="1:8" s="153" customFormat="1">
      <c r="B80" s="231"/>
      <c r="C80" s="231"/>
      <c r="D80" s="231"/>
      <c r="E80" s="231"/>
      <c r="F80" s="231"/>
      <c r="G80" s="231"/>
      <c r="H80" s="231"/>
    </row>
    <row r="81" spans="1:8" s="153" customFormat="1" ht="45.75" customHeight="1">
      <c r="A81" s="822" t="s">
        <v>564</v>
      </c>
      <c r="B81" s="822"/>
      <c r="C81" s="822"/>
      <c r="D81" s="822"/>
      <c r="E81" s="822"/>
      <c r="F81" s="232"/>
      <c r="G81" s="232"/>
      <c r="H81" s="232"/>
    </row>
    <row r="82" spans="1:8" s="153" customFormat="1">
      <c r="B82" s="576"/>
      <c r="C82" s="576"/>
      <c r="D82" s="576"/>
      <c r="E82" s="576"/>
      <c r="F82" s="576"/>
      <c r="G82" s="576"/>
      <c r="H82" s="576"/>
    </row>
    <row r="83" spans="1:8" s="153" customFormat="1"/>
    <row r="84" spans="1:8" s="153" customFormat="1"/>
    <row r="85" spans="1:8" s="153" customFormat="1"/>
    <row r="86" spans="1:8" s="153" customFormat="1"/>
    <row r="87" spans="1:8" s="153" customFormat="1"/>
    <row r="88" spans="1:8" s="153" customFormat="1"/>
    <row r="89" spans="1:8" s="153" customFormat="1"/>
    <row r="90" spans="1:8" s="153" customFormat="1"/>
    <row r="91" spans="1:8" s="153" customFormat="1"/>
    <row r="92" spans="1:8" s="153" customFormat="1"/>
    <row r="93" spans="1:8" s="153" customFormat="1"/>
    <row r="94" spans="1:8" s="153" customFormat="1"/>
    <row r="95" spans="1:8" s="153" customFormat="1"/>
    <row r="96" spans="1:8" s="153" customFormat="1"/>
    <row r="97" s="153" customFormat="1"/>
    <row r="98" s="153" customFormat="1"/>
    <row r="99" s="153" customFormat="1"/>
    <row r="100" s="153" customFormat="1"/>
    <row r="101" s="153" customFormat="1"/>
    <row r="102" s="153" customFormat="1"/>
    <row r="103" s="153" customFormat="1"/>
    <row r="104" s="153" customFormat="1"/>
    <row r="105" s="153" customFormat="1"/>
    <row r="106" s="153" customFormat="1"/>
    <row r="107" s="153" customFormat="1"/>
    <row r="108" s="153" customFormat="1"/>
    <row r="109" s="153" customFormat="1"/>
    <row r="110" s="153" customFormat="1"/>
    <row r="111" s="153" customFormat="1"/>
    <row r="112" s="153" customFormat="1"/>
    <row r="113" s="153" customFormat="1"/>
    <row r="114" s="153" customFormat="1"/>
    <row r="115" s="153" customFormat="1"/>
    <row r="116" s="153" customFormat="1"/>
    <row r="117" s="153" customFormat="1"/>
    <row r="118" s="153" customFormat="1"/>
    <row r="119" s="153" customFormat="1"/>
    <row r="120" s="153" customFormat="1"/>
    <row r="121" s="153" customFormat="1"/>
    <row r="122" s="153" customFormat="1"/>
    <row r="123" s="153" customFormat="1"/>
    <row r="124" s="153" customFormat="1"/>
    <row r="125" s="153" customFormat="1"/>
    <row r="126" s="153" customFormat="1"/>
    <row r="127" s="153" customFormat="1"/>
    <row r="128" s="153" customFormat="1"/>
    <row r="129" s="153" customFormat="1"/>
    <row r="130" s="153" customFormat="1"/>
    <row r="131" s="153" customFormat="1"/>
    <row r="132" s="153" customFormat="1"/>
    <row r="133" s="153" customFormat="1"/>
    <row r="134" s="153" customFormat="1"/>
    <row r="135" s="153" customFormat="1"/>
    <row r="136" s="153" customFormat="1"/>
    <row r="137" s="153" customFormat="1"/>
    <row r="138" s="153" customFormat="1"/>
    <row r="139" s="153" customFormat="1"/>
    <row r="140" s="153" customFormat="1"/>
    <row r="141" s="153" customFormat="1"/>
    <row r="142" s="153" customFormat="1"/>
    <row r="143" s="153" customFormat="1"/>
    <row r="144" s="153" customFormat="1"/>
    <row r="145" s="153" customFormat="1"/>
    <row r="146" s="153" customFormat="1"/>
    <row r="147" s="153" customFormat="1"/>
    <row r="148" s="153" customFormat="1"/>
    <row r="149" s="153" customFormat="1"/>
    <row r="150" s="153" customFormat="1"/>
    <row r="151" s="153" customFormat="1"/>
    <row r="152" s="153" customFormat="1"/>
    <row r="153" s="153" customFormat="1"/>
    <row r="154" s="153" customFormat="1"/>
    <row r="155" s="153" customFormat="1"/>
    <row r="156" s="153" customFormat="1"/>
    <row r="157" s="153" customFormat="1"/>
    <row r="158" s="153" customFormat="1"/>
    <row r="159" s="153" customFormat="1"/>
    <row r="160" s="153" customFormat="1"/>
    <row r="161" spans="6:7" s="153" customFormat="1"/>
    <row r="162" spans="6:7" s="153" customFormat="1"/>
    <row r="163" spans="6:7" s="153" customFormat="1"/>
    <row r="164" spans="6:7" s="153" customFormat="1"/>
    <row r="165" spans="6:7" s="153" customFormat="1"/>
    <row r="166" spans="6:7" s="153" customFormat="1"/>
    <row r="167" spans="6:7" s="153" customFormat="1"/>
    <row r="168" spans="6:7" s="153" customFormat="1"/>
    <row r="169" spans="6:7" s="153" customFormat="1"/>
    <row r="170" spans="6:7" s="153" customFormat="1"/>
    <row r="171" spans="6:7" s="153" customFormat="1"/>
    <row r="172" spans="6:7" s="153" customFormat="1"/>
    <row r="173" spans="6:7" s="153" customFormat="1">
      <c r="F173" s="388"/>
      <c r="G173" s="388"/>
    </row>
    <row r="174" spans="6:7" s="153" customFormat="1">
      <c r="F174" s="388"/>
      <c r="G174" s="388"/>
    </row>
    <row r="175" spans="6:7" s="153" customFormat="1">
      <c r="F175" s="388"/>
      <c r="G175" s="388"/>
    </row>
    <row r="176" spans="6:7" s="153" customFormat="1">
      <c r="F176" s="388"/>
      <c r="G176" s="388"/>
    </row>
    <row r="177" spans="6:7" s="153" customFormat="1">
      <c r="F177" s="388"/>
      <c r="G177" s="388"/>
    </row>
    <row r="178" spans="6:7" s="153" customFormat="1">
      <c r="F178" s="388"/>
      <c r="G178" s="388"/>
    </row>
    <row r="179" spans="6:7" s="153" customFormat="1">
      <c r="F179" s="388"/>
      <c r="G179" s="388"/>
    </row>
    <row r="180" spans="6:7" s="153" customFormat="1">
      <c r="F180" s="388"/>
      <c r="G180" s="388"/>
    </row>
    <row r="181" spans="6:7" s="153" customFormat="1">
      <c r="F181" s="388"/>
      <c r="G181" s="388"/>
    </row>
    <row r="182" spans="6:7" s="153" customFormat="1">
      <c r="F182" s="388"/>
      <c r="G182" s="388"/>
    </row>
    <row r="183" spans="6:7" s="153" customFormat="1">
      <c r="F183" s="388"/>
      <c r="G183" s="388"/>
    </row>
    <row r="184" spans="6:7" s="153" customFormat="1">
      <c r="F184" s="388"/>
      <c r="G184" s="388"/>
    </row>
    <row r="185" spans="6:7" s="153" customFormat="1">
      <c r="F185" s="388"/>
      <c r="G185" s="388"/>
    </row>
    <row r="186" spans="6:7" s="153" customFormat="1">
      <c r="F186" s="388"/>
      <c r="G186" s="388"/>
    </row>
    <row r="187" spans="6:7" s="153" customFormat="1">
      <c r="F187" s="388"/>
      <c r="G187" s="388"/>
    </row>
    <row r="188" spans="6:7" s="153" customFormat="1">
      <c r="F188" s="388"/>
      <c r="G188" s="388"/>
    </row>
    <row r="189" spans="6:7" s="153" customFormat="1">
      <c r="F189" s="388"/>
      <c r="G189" s="388"/>
    </row>
    <row r="190" spans="6:7" s="153" customFormat="1">
      <c r="F190" s="388"/>
      <c r="G190" s="388"/>
    </row>
    <row r="191" spans="6:7" s="153" customFormat="1">
      <c r="F191" s="388"/>
      <c r="G191" s="388"/>
    </row>
    <row r="192" spans="6:7" s="153" customFormat="1">
      <c r="F192" s="388"/>
      <c r="G192" s="388"/>
    </row>
    <row r="193" spans="6:7" s="153" customFormat="1">
      <c r="F193" s="388"/>
      <c r="G193" s="388"/>
    </row>
    <row r="194" spans="6:7" s="153" customFormat="1">
      <c r="F194" s="388"/>
      <c r="G194" s="388"/>
    </row>
    <row r="195" spans="6:7" s="153" customFormat="1">
      <c r="F195" s="388"/>
      <c r="G195" s="388"/>
    </row>
    <row r="196" spans="6:7" s="153" customFormat="1">
      <c r="F196" s="388"/>
      <c r="G196" s="388"/>
    </row>
    <row r="197" spans="6:7" s="153" customFormat="1">
      <c r="F197" s="388"/>
      <c r="G197" s="388"/>
    </row>
    <row r="198" spans="6:7" s="153" customFormat="1">
      <c r="F198" s="388"/>
      <c r="G198" s="388"/>
    </row>
    <row r="199" spans="6:7" s="153" customFormat="1">
      <c r="F199" s="388"/>
      <c r="G199" s="388"/>
    </row>
    <row r="200" spans="6:7" s="153" customFormat="1">
      <c r="F200" s="388"/>
      <c r="G200" s="388"/>
    </row>
    <row r="201" spans="6:7" s="153" customFormat="1">
      <c r="F201" s="388"/>
      <c r="G201" s="388"/>
    </row>
    <row r="202" spans="6:7" s="153" customFormat="1">
      <c r="F202" s="388"/>
      <c r="G202" s="388"/>
    </row>
    <row r="203" spans="6:7" s="153" customFormat="1">
      <c r="F203" s="388"/>
      <c r="G203" s="388"/>
    </row>
    <row r="204" spans="6:7" s="153" customFormat="1">
      <c r="F204" s="388"/>
      <c r="G204" s="388"/>
    </row>
    <row r="205" spans="6:7" s="153" customFormat="1">
      <c r="F205" s="388"/>
      <c r="G205" s="388"/>
    </row>
    <row r="206" spans="6:7" s="153" customFormat="1">
      <c r="F206" s="388"/>
      <c r="G206" s="388"/>
    </row>
    <row r="207" spans="6:7" s="153" customFormat="1">
      <c r="F207" s="388"/>
      <c r="G207" s="388"/>
    </row>
    <row r="208" spans="6:7" s="153" customFormat="1">
      <c r="F208" s="388"/>
      <c r="G208" s="388"/>
    </row>
    <row r="209" spans="6:7" s="153" customFormat="1">
      <c r="F209" s="388"/>
      <c r="G209" s="388"/>
    </row>
    <row r="210" spans="6:7" s="153" customFormat="1">
      <c r="F210" s="388"/>
      <c r="G210" s="388"/>
    </row>
    <row r="211" spans="6:7" s="153" customFormat="1">
      <c r="F211" s="388"/>
      <c r="G211" s="388"/>
    </row>
    <row r="212" spans="6:7" s="153" customFormat="1">
      <c r="F212" s="388"/>
      <c r="G212" s="388"/>
    </row>
    <row r="213" spans="6:7" s="153" customFormat="1">
      <c r="F213" s="388"/>
      <c r="G213" s="388"/>
    </row>
    <row r="214" spans="6:7" s="153" customFormat="1">
      <c r="F214" s="388"/>
      <c r="G214" s="388"/>
    </row>
    <row r="215" spans="6:7" s="153" customFormat="1">
      <c r="F215" s="388"/>
      <c r="G215" s="388"/>
    </row>
    <row r="216" spans="6:7" s="153" customFormat="1">
      <c r="F216" s="388"/>
      <c r="G216" s="388"/>
    </row>
    <row r="217" spans="6:7" s="153" customFormat="1">
      <c r="F217" s="388"/>
      <c r="G217" s="388"/>
    </row>
    <row r="218" spans="6:7" s="153" customFormat="1">
      <c r="F218" s="388"/>
      <c r="G218" s="388"/>
    </row>
    <row r="219" spans="6:7" s="153" customFormat="1">
      <c r="F219" s="388"/>
      <c r="G219" s="388"/>
    </row>
    <row r="220" spans="6:7" s="153" customFormat="1">
      <c r="F220" s="388"/>
      <c r="G220" s="388"/>
    </row>
    <row r="221" spans="6:7" s="153" customFormat="1">
      <c r="F221" s="388"/>
      <c r="G221" s="388"/>
    </row>
    <row r="222" spans="6:7" s="153" customFormat="1">
      <c r="F222" s="388"/>
      <c r="G222" s="388"/>
    </row>
    <row r="223" spans="6:7" s="153" customFormat="1">
      <c r="F223" s="388"/>
      <c r="G223" s="388"/>
    </row>
    <row r="224" spans="6:7" s="153" customFormat="1">
      <c r="F224" s="388"/>
      <c r="G224" s="388"/>
    </row>
    <row r="225" spans="6:7" s="153" customFormat="1">
      <c r="F225" s="388"/>
      <c r="G225" s="388"/>
    </row>
    <row r="226" spans="6:7" s="153" customFormat="1">
      <c r="F226" s="388"/>
      <c r="G226" s="388"/>
    </row>
    <row r="227" spans="6:7" s="153" customFormat="1">
      <c r="F227" s="388"/>
      <c r="G227" s="388"/>
    </row>
    <row r="228" spans="6:7" s="153" customFormat="1">
      <c r="F228" s="388"/>
      <c r="G228" s="388"/>
    </row>
    <row r="229" spans="6:7" s="153" customFormat="1">
      <c r="F229" s="388"/>
      <c r="G229" s="388"/>
    </row>
    <row r="230" spans="6:7" s="153" customFormat="1">
      <c r="F230" s="388"/>
      <c r="G230" s="388"/>
    </row>
    <row r="231" spans="6:7" s="153" customFormat="1">
      <c r="F231" s="388"/>
      <c r="G231" s="388"/>
    </row>
    <row r="232" spans="6:7" s="153" customFormat="1">
      <c r="F232" s="388"/>
      <c r="G232" s="388"/>
    </row>
    <row r="233" spans="6:7" s="153" customFormat="1">
      <c r="F233" s="388"/>
      <c r="G233" s="388"/>
    </row>
    <row r="234" spans="6:7" s="153" customFormat="1">
      <c r="F234" s="388"/>
      <c r="G234" s="388"/>
    </row>
    <row r="235" spans="6:7" s="153" customFormat="1">
      <c r="F235" s="388"/>
      <c r="G235" s="388"/>
    </row>
    <row r="236" spans="6:7" s="153" customFormat="1">
      <c r="F236" s="388"/>
      <c r="G236" s="388"/>
    </row>
    <row r="237" spans="6:7" s="153" customFormat="1">
      <c r="F237" s="388"/>
      <c r="G237" s="388"/>
    </row>
    <row r="238" spans="6:7" s="153" customFormat="1">
      <c r="F238" s="388"/>
      <c r="G238" s="388"/>
    </row>
    <row r="239" spans="6:7" s="153" customFormat="1">
      <c r="F239" s="388"/>
      <c r="G239" s="388"/>
    </row>
    <row r="240" spans="6:7" s="153" customFormat="1">
      <c r="F240" s="388"/>
      <c r="G240" s="388"/>
    </row>
    <row r="241" spans="6:7" s="153" customFormat="1">
      <c r="F241" s="388"/>
      <c r="G241" s="388"/>
    </row>
    <row r="242" spans="6:7" s="153" customFormat="1">
      <c r="F242" s="388"/>
      <c r="G242" s="388"/>
    </row>
    <row r="243" spans="6:7" s="153" customFormat="1">
      <c r="F243" s="388"/>
      <c r="G243" s="388"/>
    </row>
    <row r="244" spans="6:7" s="153" customFormat="1">
      <c r="F244" s="388"/>
      <c r="G244" s="388"/>
    </row>
    <row r="245" spans="6:7" s="153" customFormat="1">
      <c r="F245" s="388"/>
      <c r="G245" s="388"/>
    </row>
    <row r="246" spans="6:7" s="153" customFormat="1">
      <c r="F246" s="388"/>
      <c r="G246" s="388"/>
    </row>
    <row r="247" spans="6:7" s="153" customFormat="1">
      <c r="F247" s="388"/>
      <c r="G247" s="388"/>
    </row>
    <row r="248" spans="6:7" s="153" customFormat="1">
      <c r="F248" s="388"/>
      <c r="G248" s="388"/>
    </row>
    <row r="249" spans="6:7" s="153" customFormat="1">
      <c r="F249" s="388"/>
      <c r="G249" s="388"/>
    </row>
    <row r="250" spans="6:7" s="153" customFormat="1">
      <c r="F250" s="388"/>
      <c r="G250" s="388"/>
    </row>
    <row r="251" spans="6:7" s="153" customFormat="1">
      <c r="F251" s="388"/>
      <c r="G251" s="388"/>
    </row>
    <row r="252" spans="6:7" s="153" customFormat="1">
      <c r="F252" s="388"/>
      <c r="G252" s="388"/>
    </row>
    <row r="253" spans="6:7" s="153" customFormat="1">
      <c r="F253" s="388"/>
      <c r="G253" s="388"/>
    </row>
    <row r="254" spans="6:7" s="153" customFormat="1">
      <c r="F254" s="388"/>
      <c r="G254" s="388"/>
    </row>
    <row r="255" spans="6:7" s="153" customFormat="1">
      <c r="F255" s="388"/>
      <c r="G255" s="388"/>
    </row>
    <row r="256" spans="6:7" s="153" customFormat="1">
      <c r="F256" s="388"/>
      <c r="G256" s="388"/>
    </row>
    <row r="257" spans="6:7" s="153" customFormat="1">
      <c r="F257" s="388"/>
      <c r="G257" s="388"/>
    </row>
    <row r="258" spans="6:7" s="153" customFormat="1">
      <c r="F258" s="388"/>
      <c r="G258" s="388"/>
    </row>
  </sheetData>
  <mergeCells count="3">
    <mergeCell ref="B5:D5"/>
    <mergeCell ref="E5:H5"/>
    <mergeCell ref="A81:E81"/>
  </mergeCells>
  <printOptions horizontalCentered="1" verticalCentered="1"/>
  <pageMargins left="0" right="0" top="0" bottom="0" header="0.31496062992125984" footer="0.31496062992125984"/>
  <pageSetup scale="51" orientation="portrait" r:id="rId1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</sheetPr>
  <dimension ref="A1:W61"/>
  <sheetViews>
    <sheetView showGridLines="0" view="pageBreakPreview" zoomScale="85" zoomScaleNormal="90" zoomScaleSheetLayoutView="85" workbookViewId="0">
      <selection activeCell="C33" sqref="C33"/>
    </sheetView>
  </sheetViews>
  <sheetFormatPr baseColWidth="10" defaultColWidth="11.42578125" defaultRowHeight="12.75"/>
  <cols>
    <col min="1" max="2" width="13.85546875" style="577" customWidth="1"/>
    <col min="3" max="5" width="13.5703125" style="577" customWidth="1"/>
    <col min="6" max="6" width="21.28515625" style="577" bestFit="1" customWidth="1"/>
    <col min="7" max="9" width="13.5703125" style="577" customWidth="1"/>
    <col min="10" max="16384" width="11.42578125" style="577"/>
  </cols>
  <sheetData>
    <row r="1" spans="1:9">
      <c r="A1" s="194" t="s">
        <v>350</v>
      </c>
      <c r="B1" s="598"/>
      <c r="C1" s="598"/>
      <c r="D1" s="597"/>
      <c r="E1" s="596"/>
      <c r="F1" s="220"/>
      <c r="G1" s="595"/>
      <c r="H1" s="595"/>
    </row>
    <row r="2" spans="1:9" ht="15.75" customHeight="1">
      <c r="A2" s="827" t="s">
        <v>286</v>
      </c>
      <c r="B2" s="827"/>
      <c r="C2" s="827"/>
      <c r="D2" s="827"/>
      <c r="E2" s="596"/>
      <c r="F2" s="220"/>
      <c r="G2" s="595"/>
      <c r="H2" s="595"/>
    </row>
    <row r="3" spans="1:9">
      <c r="A3" s="771"/>
      <c r="B3" s="771"/>
      <c r="C3" s="771"/>
      <c r="D3" s="771"/>
      <c r="E3" s="596"/>
      <c r="F3" s="220"/>
      <c r="G3" s="595"/>
      <c r="H3" s="595"/>
    </row>
    <row r="4" spans="1:9" ht="15" customHeight="1">
      <c r="A4" s="828" t="s">
        <v>356</v>
      </c>
      <c r="B4" s="828"/>
      <c r="C4" s="828"/>
      <c r="D4" s="828"/>
      <c r="F4" s="828" t="s">
        <v>575</v>
      </c>
      <c r="G4" s="828"/>
      <c r="H4" s="828"/>
    </row>
    <row r="5" spans="1:9">
      <c r="A5" s="594" t="s">
        <v>248</v>
      </c>
      <c r="B5" s="594" t="s">
        <v>377</v>
      </c>
      <c r="C5" s="594" t="s">
        <v>378</v>
      </c>
      <c r="D5" s="594" t="s">
        <v>55</v>
      </c>
      <c r="F5" s="593" t="s">
        <v>283</v>
      </c>
      <c r="G5" s="592" t="s">
        <v>284</v>
      </c>
      <c r="H5" s="592" t="s">
        <v>276</v>
      </c>
      <c r="I5" s="585"/>
    </row>
    <row r="6" spans="1:9">
      <c r="A6" s="587">
        <v>2009</v>
      </c>
      <c r="B6" s="590">
        <v>58917</v>
      </c>
      <c r="C6" s="590">
        <v>61379</v>
      </c>
      <c r="D6" s="590">
        <f>+C6+B6</f>
        <v>120296</v>
      </c>
      <c r="F6" s="577" t="s">
        <v>34</v>
      </c>
      <c r="G6" s="585">
        <v>31517</v>
      </c>
      <c r="H6" s="584">
        <f t="shared" ref="H6:H30" si="0">G6/$G$30</f>
        <v>0.14516671349414351</v>
      </c>
      <c r="I6" s="581"/>
    </row>
    <row r="7" spans="1:9">
      <c r="A7" s="587">
        <v>2010</v>
      </c>
      <c r="B7" s="590">
        <v>67570</v>
      </c>
      <c r="C7" s="590">
        <v>92309</v>
      </c>
      <c r="D7" s="590">
        <f t="shared" ref="D7:D15" si="1">+C7+B7</f>
        <v>159879</v>
      </c>
      <c r="F7" s="577" t="s">
        <v>524</v>
      </c>
      <c r="G7" s="585">
        <v>21887</v>
      </c>
      <c r="H7" s="584">
        <f t="shared" si="0"/>
        <v>0.10081111331174664</v>
      </c>
      <c r="I7" s="581"/>
    </row>
    <row r="8" spans="1:9">
      <c r="A8" s="587">
        <v>2011</v>
      </c>
      <c r="B8" s="590">
        <v>73672</v>
      </c>
      <c r="C8" s="590">
        <v>96564</v>
      </c>
      <c r="D8" s="590">
        <f t="shared" si="1"/>
        <v>170236</v>
      </c>
      <c r="F8" s="577" t="s">
        <v>35</v>
      </c>
      <c r="G8" s="585">
        <v>17709</v>
      </c>
      <c r="H8" s="584">
        <f t="shared" si="0"/>
        <v>8.1567323326071237E-2</v>
      </c>
      <c r="I8" s="581"/>
    </row>
    <row r="9" spans="1:9">
      <c r="A9" s="587">
        <v>2012</v>
      </c>
      <c r="B9" s="590">
        <v>85569</v>
      </c>
      <c r="C9" s="590">
        <v>128437</v>
      </c>
      <c r="D9" s="590">
        <f t="shared" si="1"/>
        <v>214006</v>
      </c>
      <c r="F9" s="577" t="s">
        <v>41</v>
      </c>
      <c r="G9" s="585">
        <v>17432</v>
      </c>
      <c r="H9" s="584">
        <f t="shared" si="0"/>
        <v>8.0291466498394817E-2</v>
      </c>
      <c r="I9" s="581"/>
    </row>
    <row r="10" spans="1:9">
      <c r="A10" s="587">
        <v>2013</v>
      </c>
      <c r="B10" s="590">
        <v>81643</v>
      </c>
      <c r="C10" s="590">
        <v>101659</v>
      </c>
      <c r="D10" s="590">
        <f t="shared" si="1"/>
        <v>183302</v>
      </c>
      <c r="F10" s="577" t="s">
        <v>39</v>
      </c>
      <c r="G10" s="585">
        <v>16407</v>
      </c>
      <c r="H10" s="584">
        <f t="shared" si="0"/>
        <v>7.5570335637859323E-2</v>
      </c>
      <c r="I10" s="581"/>
    </row>
    <row r="11" spans="1:9">
      <c r="A11" s="587">
        <v>2014</v>
      </c>
      <c r="B11" s="590">
        <v>81086</v>
      </c>
      <c r="C11" s="590">
        <v>93151</v>
      </c>
      <c r="D11" s="590">
        <f t="shared" si="1"/>
        <v>174237</v>
      </c>
      <c r="F11" s="577" t="s">
        <v>40</v>
      </c>
      <c r="G11" s="585">
        <v>15699</v>
      </c>
      <c r="H11" s="584">
        <f t="shared" si="0"/>
        <v>7.2309300858094325E-2</v>
      </c>
      <c r="I11" s="581"/>
    </row>
    <row r="12" spans="1:9">
      <c r="A12" s="587">
        <v>2015</v>
      </c>
      <c r="B12" s="590">
        <v>74677</v>
      </c>
      <c r="C12" s="590">
        <v>109359</v>
      </c>
      <c r="D12" s="590">
        <f t="shared" si="1"/>
        <v>184036</v>
      </c>
      <c r="F12" s="577" t="s">
        <v>44</v>
      </c>
      <c r="G12" s="585">
        <v>14233</v>
      </c>
      <c r="H12" s="584">
        <f t="shared" si="0"/>
        <v>6.5556932232196732E-2</v>
      </c>
      <c r="I12" s="581"/>
    </row>
    <row r="13" spans="1:9">
      <c r="A13" s="587">
        <v>2016</v>
      </c>
      <c r="B13" s="590">
        <v>75836</v>
      </c>
      <c r="C13" s="590">
        <v>97629</v>
      </c>
      <c r="D13" s="590">
        <f t="shared" si="1"/>
        <v>173465</v>
      </c>
      <c r="F13" s="577" t="s">
        <v>525</v>
      </c>
      <c r="G13" s="585">
        <v>14060</v>
      </c>
      <c r="H13" s="584">
        <f t="shared" si="0"/>
        <v>6.4760097462564892E-2</v>
      </c>
      <c r="I13" s="581"/>
    </row>
    <row r="14" spans="1:9">
      <c r="A14" s="591">
        <v>2017</v>
      </c>
      <c r="B14" s="581">
        <v>82070</v>
      </c>
      <c r="C14" s="590">
        <v>102094</v>
      </c>
      <c r="D14" s="590">
        <f t="shared" si="1"/>
        <v>184164</v>
      </c>
      <c r="F14" s="577" t="s">
        <v>38</v>
      </c>
      <c r="G14" s="585">
        <v>14006</v>
      </c>
      <c r="H14" s="584">
        <f t="shared" si="0"/>
        <v>6.4511374470887894E-2</v>
      </c>
      <c r="I14" s="581"/>
    </row>
    <row r="15" spans="1:9">
      <c r="A15" s="591">
        <v>2018</v>
      </c>
      <c r="B15" s="581">
        <v>90834</v>
      </c>
      <c r="C15" s="590">
        <v>118615</v>
      </c>
      <c r="D15" s="590">
        <f t="shared" si="1"/>
        <v>209449</v>
      </c>
      <c r="F15" s="577" t="s">
        <v>36</v>
      </c>
      <c r="G15" s="585">
        <v>11743</v>
      </c>
      <c r="H15" s="584">
        <f t="shared" si="0"/>
        <v>5.4088038727091003E-2</v>
      </c>
      <c r="I15" s="581"/>
    </row>
    <row r="16" spans="1:9">
      <c r="A16" s="167" t="s">
        <v>446</v>
      </c>
      <c r="B16" s="230">
        <f>+AVERAGE(B17:B27)</f>
        <v>67056.636363636368</v>
      </c>
      <c r="C16" s="230">
        <f>+AVERAGE(C17:C27)</f>
        <v>142592.54545454544</v>
      </c>
      <c r="D16" s="230">
        <f>+AVERAGE(D17:D27)</f>
        <v>209649.18181818182</v>
      </c>
      <c r="F16" s="577" t="s">
        <v>532</v>
      </c>
      <c r="G16" s="585">
        <v>9782</v>
      </c>
      <c r="H16" s="584">
        <f t="shared" si="0"/>
        <v>4.5055709344154315E-2</v>
      </c>
      <c r="I16" s="581"/>
    </row>
    <row r="17" spans="1:9">
      <c r="A17" s="588" t="s">
        <v>355</v>
      </c>
      <c r="B17" s="586">
        <v>66674</v>
      </c>
      <c r="C17" s="590">
        <v>135720</v>
      </c>
      <c r="D17" s="586">
        <f>+SUM(B17:C17)</f>
        <v>202394</v>
      </c>
      <c r="E17" s="562"/>
      <c r="F17" s="577" t="s">
        <v>45</v>
      </c>
      <c r="G17" s="585">
        <v>7542</v>
      </c>
      <c r="H17" s="584">
        <f t="shared" si="0"/>
        <v>3.4738311170886514E-2</v>
      </c>
      <c r="I17" s="581"/>
    </row>
    <row r="18" spans="1:9">
      <c r="A18" s="588" t="s">
        <v>230</v>
      </c>
      <c r="B18" s="586">
        <v>67950</v>
      </c>
      <c r="C18" s="590">
        <v>131432</v>
      </c>
      <c r="D18" s="586">
        <f t="shared" ref="D18:D22" si="2">+SUM(B18:C18)</f>
        <v>199382</v>
      </c>
      <c r="E18" s="562"/>
      <c r="F18" s="577" t="s">
        <v>37</v>
      </c>
      <c r="G18" s="585">
        <v>6977</v>
      </c>
      <c r="H18" s="584">
        <f t="shared" si="0"/>
        <v>3.2135931720932806E-2</v>
      </c>
      <c r="I18" s="581"/>
    </row>
    <row r="19" spans="1:9">
      <c r="A19" s="588" t="s">
        <v>470</v>
      </c>
      <c r="B19" s="586">
        <v>67030</v>
      </c>
      <c r="C19" s="590">
        <v>137536</v>
      </c>
      <c r="D19" s="586">
        <f t="shared" si="2"/>
        <v>204566</v>
      </c>
      <c r="E19" s="562"/>
      <c r="F19" s="577" t="s">
        <v>43</v>
      </c>
      <c r="G19" s="585">
        <v>5775</v>
      </c>
      <c r="H19" s="584">
        <f t="shared" si="0"/>
        <v>2.6599542165456062E-2</v>
      </c>
      <c r="I19" s="581"/>
    </row>
    <row r="20" spans="1:9">
      <c r="A20" s="588" t="s">
        <v>120</v>
      </c>
      <c r="B20" s="586">
        <v>65686</v>
      </c>
      <c r="C20" s="590">
        <v>136164</v>
      </c>
      <c r="D20" s="586">
        <f t="shared" si="2"/>
        <v>201850</v>
      </c>
      <c r="F20" s="577" t="s">
        <v>42</v>
      </c>
      <c r="G20" s="585">
        <v>4785</v>
      </c>
      <c r="H20" s="584">
        <f t="shared" si="0"/>
        <v>2.2039620651377878E-2</v>
      </c>
      <c r="I20" s="581"/>
    </row>
    <row r="21" spans="1:9">
      <c r="A21" s="588" t="s">
        <v>481</v>
      </c>
      <c r="B21" s="586">
        <v>67575</v>
      </c>
      <c r="C21" s="590">
        <v>139389</v>
      </c>
      <c r="D21" s="586">
        <f t="shared" si="2"/>
        <v>206964</v>
      </c>
      <c r="F21" s="577" t="s">
        <v>523</v>
      </c>
      <c r="G21" s="585">
        <v>2700</v>
      </c>
      <c r="H21" s="584">
        <f t="shared" si="0"/>
        <v>1.2436149583849587E-2</v>
      </c>
      <c r="I21" s="581"/>
    </row>
    <row r="22" spans="1:9">
      <c r="A22" s="588" t="s">
        <v>484</v>
      </c>
      <c r="B22" s="586">
        <v>66717</v>
      </c>
      <c r="C22" s="590">
        <v>141012</v>
      </c>
      <c r="D22" s="586">
        <f t="shared" si="2"/>
        <v>207729</v>
      </c>
      <c r="F22" s="577" t="s">
        <v>162</v>
      </c>
      <c r="G22" s="585">
        <v>2688</v>
      </c>
      <c r="H22" s="584">
        <f t="shared" si="0"/>
        <v>1.2380877807921367E-2</v>
      </c>
      <c r="I22" s="581"/>
    </row>
    <row r="23" spans="1:9" ht="15.75" customHeight="1">
      <c r="A23" s="588" t="s">
        <v>487</v>
      </c>
      <c r="B23" s="586">
        <v>68241</v>
      </c>
      <c r="C23" s="586">
        <v>148681</v>
      </c>
      <c r="D23" s="586">
        <f>+SUM(B23:C23)</f>
        <v>216922</v>
      </c>
      <c r="E23" s="589"/>
      <c r="F23" s="577" t="s">
        <v>28</v>
      </c>
      <c r="G23" s="585">
        <v>1050</v>
      </c>
      <c r="H23" s="584">
        <f t="shared" si="0"/>
        <v>4.8362803937192838E-3</v>
      </c>
      <c r="I23" s="581"/>
    </row>
    <row r="24" spans="1:9">
      <c r="A24" s="588" t="s">
        <v>147</v>
      </c>
      <c r="B24" s="586">
        <v>68915</v>
      </c>
      <c r="C24" s="586">
        <v>146663</v>
      </c>
      <c r="D24" s="586">
        <f>+SUM(B24:C24)</f>
        <v>215578</v>
      </c>
      <c r="F24" s="577" t="s">
        <v>264</v>
      </c>
      <c r="G24" s="585">
        <v>946</v>
      </c>
      <c r="H24" s="584">
        <f t="shared" si="0"/>
        <v>4.3572583356747069E-3</v>
      </c>
      <c r="I24" s="581"/>
    </row>
    <row r="25" spans="1:9">
      <c r="A25" s="588" t="s">
        <v>163</v>
      </c>
      <c r="B25" s="586">
        <v>66006</v>
      </c>
      <c r="C25" s="586">
        <v>149979</v>
      </c>
      <c r="D25" s="586">
        <f>+SUM(B25:C25)</f>
        <v>215985</v>
      </c>
      <c r="F25" s="577" t="s">
        <v>528</v>
      </c>
      <c r="G25" s="585">
        <v>88</v>
      </c>
      <c r="H25" s="584">
        <f t="shared" si="0"/>
        <v>4.0532635680694951E-4</v>
      </c>
      <c r="I25" s="581"/>
    </row>
    <row r="26" spans="1:9">
      <c r="A26" s="588" t="s">
        <v>149</v>
      </c>
      <c r="B26" s="586">
        <v>66640</v>
      </c>
      <c r="C26" s="586">
        <v>151022</v>
      </c>
      <c r="D26" s="586">
        <f>+SUM(B26:C26)</f>
        <v>217662</v>
      </c>
      <c r="F26" s="577" t="s">
        <v>263</v>
      </c>
      <c r="G26" s="585">
        <v>43</v>
      </c>
      <c r="H26" s="584">
        <f t="shared" si="0"/>
        <v>1.9805719707612304E-4</v>
      </c>
      <c r="I26" s="581"/>
    </row>
    <row r="27" spans="1:9" ht="15" customHeight="1">
      <c r="A27" s="588" t="s">
        <v>539</v>
      </c>
      <c r="B27" s="586">
        <v>66189</v>
      </c>
      <c r="C27" s="586">
        <v>150920</v>
      </c>
      <c r="D27" s="586">
        <f>+SUM(B27:C27)</f>
        <v>217109</v>
      </c>
      <c r="F27" s="577" t="s">
        <v>265</v>
      </c>
      <c r="G27" s="585">
        <v>27</v>
      </c>
      <c r="H27" s="584">
        <f t="shared" si="0"/>
        <v>1.2436149583849588E-4</v>
      </c>
      <c r="I27" s="581"/>
    </row>
    <row r="28" spans="1:9" ht="18" customHeight="1">
      <c r="A28" s="588"/>
      <c r="B28" s="586"/>
      <c r="C28" s="586"/>
      <c r="D28" s="586"/>
      <c r="F28" s="577" t="s">
        <v>266</v>
      </c>
      <c r="G28" s="585">
        <v>8</v>
      </c>
      <c r="H28" s="584">
        <f t="shared" si="0"/>
        <v>3.6847850618813594E-5</v>
      </c>
      <c r="I28" s="581"/>
    </row>
    <row r="29" spans="1:9">
      <c r="A29" s="828" t="s">
        <v>576</v>
      </c>
      <c r="B29" s="828"/>
      <c r="C29" s="828"/>
      <c r="D29" s="828"/>
      <c r="F29" s="577" t="s">
        <v>267</v>
      </c>
      <c r="G29" s="585">
        <v>5</v>
      </c>
      <c r="H29" s="584">
        <f t="shared" si="0"/>
        <v>2.3029906636758496E-5</v>
      </c>
      <c r="I29" s="581"/>
    </row>
    <row r="30" spans="1:9">
      <c r="A30" s="752">
        <v>43405</v>
      </c>
      <c r="B30" s="586">
        <v>70975</v>
      </c>
      <c r="C30" s="586">
        <v>142532</v>
      </c>
      <c r="D30" s="586">
        <f>+C30+B30</f>
        <v>213507</v>
      </c>
      <c r="F30" s="191" t="s">
        <v>55</v>
      </c>
      <c r="G30" s="222">
        <f>+SUM(G6:G29)</f>
        <v>217109</v>
      </c>
      <c r="H30" s="430">
        <f t="shared" si="0"/>
        <v>1</v>
      </c>
      <c r="I30" s="581"/>
    </row>
    <row r="31" spans="1:9" ht="12.75" customHeight="1">
      <c r="A31" s="752">
        <v>43770</v>
      </c>
      <c r="B31" s="586">
        <f>+B27</f>
        <v>66189</v>
      </c>
      <c r="C31" s="586">
        <f>+C27</f>
        <v>150920</v>
      </c>
      <c r="D31" s="586">
        <f>+C31+B31</f>
        <v>217109</v>
      </c>
      <c r="I31" s="581"/>
    </row>
    <row r="32" spans="1:9" ht="18" customHeight="1">
      <c r="A32" s="221" t="s">
        <v>249</v>
      </c>
      <c r="B32" s="753">
        <f>+B31/B30-1</f>
        <v>-6.7432194434660087E-2</v>
      </c>
      <c r="C32" s="753">
        <f>+C31/C30-1</f>
        <v>5.8849942469059613E-2</v>
      </c>
      <c r="D32" s="753">
        <f>+D31/D30-1</f>
        <v>1.6870641243612594E-2</v>
      </c>
      <c r="I32" s="581"/>
    </row>
    <row r="33" spans="1:14">
      <c r="E33" s="582"/>
      <c r="I33" s="581"/>
    </row>
    <row r="34" spans="1:14" ht="12.75" customHeight="1">
      <c r="E34" s="582"/>
      <c r="I34" s="581"/>
    </row>
    <row r="35" spans="1:14">
      <c r="A35" s="826" t="s">
        <v>577</v>
      </c>
      <c r="B35" s="826"/>
      <c r="C35" s="826"/>
      <c r="D35" s="826"/>
      <c r="E35" s="826"/>
      <c r="F35" s="826"/>
      <c r="G35" s="826"/>
      <c r="H35" s="826"/>
      <c r="I35" s="826"/>
    </row>
    <row r="36" spans="1:14" ht="12.75" customHeight="1"/>
    <row r="37" spans="1:14">
      <c r="A37" s="829" t="s">
        <v>296</v>
      </c>
      <c r="B37" s="829"/>
      <c r="C37" s="829"/>
      <c r="D37" s="829"/>
      <c r="E37" s="829"/>
      <c r="F37" s="829"/>
      <c r="G37" s="829"/>
      <c r="H37" s="829"/>
      <c r="I37" s="829"/>
      <c r="J37" s="829"/>
    </row>
    <row r="38" spans="1:14">
      <c r="A38" s="830"/>
      <c r="B38" s="831"/>
      <c r="C38" s="831"/>
      <c r="D38" s="831"/>
      <c r="E38" s="831"/>
      <c r="F38" s="831"/>
      <c r="G38" s="831"/>
      <c r="H38" s="831"/>
      <c r="I38" s="831"/>
      <c r="J38" s="831"/>
    </row>
    <row r="39" spans="1:14" ht="25.5">
      <c r="A39" s="580" t="s">
        <v>287</v>
      </c>
      <c r="B39" s="580" t="s">
        <v>288</v>
      </c>
      <c r="C39" s="580" t="s">
        <v>289</v>
      </c>
      <c r="D39" s="580" t="s">
        <v>290</v>
      </c>
      <c r="E39" s="580" t="s">
        <v>291</v>
      </c>
      <c r="F39" s="580" t="s">
        <v>292</v>
      </c>
      <c r="G39" s="580" t="s">
        <v>293</v>
      </c>
      <c r="H39" s="580" t="s">
        <v>294</v>
      </c>
      <c r="I39" s="580" t="s">
        <v>295</v>
      </c>
      <c r="J39" s="580" t="s">
        <v>520</v>
      </c>
      <c r="K39" s="580" t="s">
        <v>157</v>
      </c>
      <c r="L39" s="580" t="s">
        <v>158</v>
      </c>
      <c r="M39" s="580" t="s">
        <v>159</v>
      </c>
      <c r="N39" s="580" t="s">
        <v>55</v>
      </c>
    </row>
    <row r="40" spans="1:14">
      <c r="A40" s="722">
        <v>2000</v>
      </c>
      <c r="B40" s="578">
        <v>6</v>
      </c>
      <c r="C40" s="578">
        <v>4</v>
      </c>
      <c r="D40" s="578">
        <v>2</v>
      </c>
      <c r="E40" s="578">
        <v>3</v>
      </c>
      <c r="F40" s="578">
        <v>3</v>
      </c>
      <c r="G40" s="578">
        <v>6</v>
      </c>
      <c r="H40" s="578">
        <v>8</v>
      </c>
      <c r="I40" s="578">
        <v>0</v>
      </c>
      <c r="J40" s="577">
        <v>0</v>
      </c>
      <c r="K40" s="577">
        <v>7</v>
      </c>
      <c r="L40" s="577">
        <v>8</v>
      </c>
      <c r="M40" s="577">
        <v>7</v>
      </c>
      <c r="N40" s="723">
        <v>54</v>
      </c>
    </row>
    <row r="41" spans="1:14">
      <c r="A41" s="722">
        <v>2001</v>
      </c>
      <c r="B41" s="578">
        <v>2</v>
      </c>
      <c r="C41" s="578">
        <v>9</v>
      </c>
      <c r="D41" s="578">
        <v>5</v>
      </c>
      <c r="E41" s="578">
        <v>5</v>
      </c>
      <c r="F41" s="578">
        <v>8</v>
      </c>
      <c r="G41" s="578">
        <v>3</v>
      </c>
      <c r="H41" s="578">
        <v>8</v>
      </c>
      <c r="I41" s="578">
        <v>8</v>
      </c>
      <c r="J41" s="577">
        <v>4</v>
      </c>
      <c r="K41" s="577">
        <v>5</v>
      </c>
      <c r="L41" s="577">
        <v>4</v>
      </c>
      <c r="M41" s="577">
        <v>5</v>
      </c>
      <c r="N41" s="723">
        <v>66</v>
      </c>
    </row>
    <row r="42" spans="1:14">
      <c r="A42" s="722">
        <v>2002</v>
      </c>
      <c r="B42" s="578">
        <v>20</v>
      </c>
      <c r="C42" s="578">
        <v>2</v>
      </c>
      <c r="D42" s="578">
        <v>4</v>
      </c>
      <c r="E42" s="578">
        <v>6</v>
      </c>
      <c r="F42" s="578">
        <v>5</v>
      </c>
      <c r="G42" s="578">
        <v>5</v>
      </c>
      <c r="H42" s="578">
        <v>4</v>
      </c>
      <c r="I42" s="578">
        <v>6</v>
      </c>
      <c r="J42" s="577">
        <v>4</v>
      </c>
      <c r="K42" s="577">
        <v>8</v>
      </c>
      <c r="L42" s="577">
        <v>8</v>
      </c>
      <c r="M42" s="577">
        <v>1</v>
      </c>
      <c r="N42" s="723">
        <v>73</v>
      </c>
    </row>
    <row r="43" spans="1:14">
      <c r="A43" s="722">
        <v>2003</v>
      </c>
      <c r="B43" s="578">
        <v>4</v>
      </c>
      <c r="C43" s="578">
        <v>8</v>
      </c>
      <c r="D43" s="578">
        <v>5</v>
      </c>
      <c r="E43" s="578">
        <v>7</v>
      </c>
      <c r="F43" s="578">
        <v>5</v>
      </c>
      <c r="G43" s="578">
        <v>3</v>
      </c>
      <c r="H43" s="578">
        <v>4</v>
      </c>
      <c r="I43" s="578">
        <v>5</v>
      </c>
      <c r="J43" s="577">
        <v>3</v>
      </c>
      <c r="K43" s="577">
        <v>3</v>
      </c>
      <c r="L43" s="577">
        <v>4</v>
      </c>
      <c r="M43" s="577">
        <v>3</v>
      </c>
      <c r="N43" s="723">
        <v>54</v>
      </c>
    </row>
    <row r="44" spans="1:14">
      <c r="A44" s="722">
        <v>2004</v>
      </c>
      <c r="B44" s="578">
        <v>2</v>
      </c>
      <c r="C44" s="578">
        <v>9</v>
      </c>
      <c r="D44" s="578">
        <v>8</v>
      </c>
      <c r="E44" s="578">
        <v>5</v>
      </c>
      <c r="F44" s="578">
        <v>2</v>
      </c>
      <c r="G44" s="578">
        <v>9</v>
      </c>
      <c r="H44" s="578">
        <v>1</v>
      </c>
      <c r="I44" s="578">
        <v>3</v>
      </c>
      <c r="J44" s="577">
        <v>4</v>
      </c>
      <c r="K44" s="577">
        <v>7</v>
      </c>
      <c r="L44" s="577">
        <v>5</v>
      </c>
      <c r="M44" s="577">
        <v>1</v>
      </c>
      <c r="N44" s="723">
        <v>56</v>
      </c>
    </row>
    <row r="45" spans="1:14">
      <c r="A45" s="722">
        <v>2005</v>
      </c>
      <c r="B45" s="578">
        <v>3</v>
      </c>
      <c r="C45" s="578">
        <v>8</v>
      </c>
      <c r="D45" s="578">
        <v>6</v>
      </c>
      <c r="E45" s="578">
        <v>6</v>
      </c>
      <c r="F45" s="578">
        <v>6</v>
      </c>
      <c r="G45" s="578">
        <v>3</v>
      </c>
      <c r="H45" s="578">
        <v>5</v>
      </c>
      <c r="I45" s="578">
        <v>3</v>
      </c>
      <c r="J45" s="577">
        <v>7</v>
      </c>
      <c r="K45" s="577">
        <v>5</v>
      </c>
      <c r="L45" s="577">
        <v>8</v>
      </c>
      <c r="M45" s="577">
        <v>9</v>
      </c>
      <c r="N45" s="723">
        <v>69</v>
      </c>
    </row>
    <row r="46" spans="1:14">
      <c r="A46" s="722">
        <v>2006</v>
      </c>
      <c r="B46" s="578">
        <v>6</v>
      </c>
      <c r="C46" s="578">
        <v>7</v>
      </c>
      <c r="D46" s="578">
        <v>6</v>
      </c>
      <c r="E46" s="578">
        <v>3</v>
      </c>
      <c r="F46" s="578">
        <v>6</v>
      </c>
      <c r="G46" s="578">
        <v>5</v>
      </c>
      <c r="H46" s="578">
        <v>6</v>
      </c>
      <c r="I46" s="578">
        <v>5</v>
      </c>
      <c r="J46" s="577">
        <v>4</v>
      </c>
      <c r="K46" s="577">
        <v>9</v>
      </c>
      <c r="L46" s="577">
        <v>4</v>
      </c>
      <c r="M46" s="577">
        <v>4</v>
      </c>
      <c r="N46" s="723">
        <v>65</v>
      </c>
    </row>
    <row r="47" spans="1:14">
      <c r="A47" s="722">
        <v>2007</v>
      </c>
      <c r="B47" s="578">
        <v>5</v>
      </c>
      <c r="C47" s="578">
        <v>6</v>
      </c>
      <c r="D47" s="578">
        <v>7</v>
      </c>
      <c r="E47" s="578">
        <v>3</v>
      </c>
      <c r="F47" s="578">
        <v>7</v>
      </c>
      <c r="G47" s="578">
        <v>6</v>
      </c>
      <c r="H47" s="578">
        <v>4</v>
      </c>
      <c r="I47" s="578">
        <v>6</v>
      </c>
      <c r="J47" s="577">
        <v>5</v>
      </c>
      <c r="K47" s="577">
        <v>6</v>
      </c>
      <c r="L47" s="577">
        <v>5</v>
      </c>
      <c r="M47" s="577">
        <v>2</v>
      </c>
      <c r="N47" s="723">
        <v>62</v>
      </c>
    </row>
    <row r="48" spans="1:14">
      <c r="A48" s="722">
        <v>2008</v>
      </c>
      <c r="B48" s="578">
        <v>12</v>
      </c>
      <c r="C48" s="578">
        <v>5</v>
      </c>
      <c r="D48" s="578">
        <v>7</v>
      </c>
      <c r="E48" s="578">
        <v>6</v>
      </c>
      <c r="F48" s="578">
        <v>3</v>
      </c>
      <c r="G48" s="578">
        <v>5</v>
      </c>
      <c r="H48" s="578">
        <v>6</v>
      </c>
      <c r="I48" s="578">
        <v>6</v>
      </c>
      <c r="J48" s="577">
        <v>5</v>
      </c>
      <c r="K48" s="577">
        <v>3</v>
      </c>
      <c r="L48" s="577">
        <v>3</v>
      </c>
      <c r="M48" s="577">
        <v>3</v>
      </c>
      <c r="N48" s="723">
        <v>64</v>
      </c>
    </row>
    <row r="49" spans="1:23">
      <c r="A49" s="722">
        <v>2009</v>
      </c>
      <c r="B49" s="578">
        <v>4</v>
      </c>
      <c r="C49" s="578">
        <v>14</v>
      </c>
      <c r="D49" s="578">
        <v>6</v>
      </c>
      <c r="E49" s="578">
        <v>2</v>
      </c>
      <c r="F49" s="578">
        <v>3</v>
      </c>
      <c r="G49" s="578">
        <v>8</v>
      </c>
      <c r="H49" s="578">
        <v>6</v>
      </c>
      <c r="I49" s="578">
        <v>4</v>
      </c>
      <c r="J49" s="577">
        <v>2</v>
      </c>
      <c r="K49" s="577">
        <v>1</v>
      </c>
      <c r="L49" s="577">
        <v>4</v>
      </c>
      <c r="M49" s="577">
        <v>2</v>
      </c>
      <c r="N49" s="723">
        <v>56</v>
      </c>
    </row>
    <row r="50" spans="1:23">
      <c r="A50" s="722">
        <v>2010</v>
      </c>
      <c r="B50" s="578">
        <v>5</v>
      </c>
      <c r="C50" s="578">
        <v>13</v>
      </c>
      <c r="D50" s="578">
        <v>1</v>
      </c>
      <c r="E50" s="578">
        <v>6</v>
      </c>
      <c r="F50" s="578">
        <v>5</v>
      </c>
      <c r="G50" s="578">
        <v>9</v>
      </c>
      <c r="H50" s="578">
        <v>6</v>
      </c>
      <c r="I50" s="578">
        <v>4</v>
      </c>
      <c r="J50" s="577">
        <v>3</v>
      </c>
      <c r="K50" s="577">
        <v>4</v>
      </c>
      <c r="L50" s="577">
        <v>4</v>
      </c>
      <c r="M50" s="577">
        <v>6</v>
      </c>
      <c r="N50" s="723">
        <v>66</v>
      </c>
    </row>
    <row r="51" spans="1:23">
      <c r="A51" s="722">
        <v>2011</v>
      </c>
      <c r="B51" s="578">
        <v>4</v>
      </c>
      <c r="C51" s="578">
        <v>8</v>
      </c>
      <c r="D51" s="578">
        <v>2</v>
      </c>
      <c r="E51" s="578">
        <v>5</v>
      </c>
      <c r="F51" s="578">
        <v>6</v>
      </c>
      <c r="G51" s="578">
        <v>5</v>
      </c>
      <c r="H51" s="578">
        <v>4</v>
      </c>
      <c r="I51" s="578">
        <v>5</v>
      </c>
      <c r="J51" s="577">
        <v>4</v>
      </c>
      <c r="K51" s="577">
        <v>5</v>
      </c>
      <c r="L51" s="577">
        <v>1</v>
      </c>
      <c r="M51" s="577">
        <v>3</v>
      </c>
      <c r="N51" s="723">
        <v>52</v>
      </c>
    </row>
    <row r="52" spans="1:23">
      <c r="A52" s="579">
        <v>2012</v>
      </c>
      <c r="B52" s="578">
        <v>2</v>
      </c>
      <c r="C52" s="578">
        <v>6</v>
      </c>
      <c r="D52" s="578">
        <v>8</v>
      </c>
      <c r="E52" s="578">
        <v>2</v>
      </c>
      <c r="F52" s="578">
        <v>4</v>
      </c>
      <c r="G52" s="578">
        <v>2</v>
      </c>
      <c r="H52" s="578">
        <v>5</v>
      </c>
      <c r="I52" s="578">
        <v>5</v>
      </c>
      <c r="J52" s="577">
        <v>3</v>
      </c>
      <c r="K52" s="577">
        <v>8</v>
      </c>
      <c r="L52" s="577">
        <v>4</v>
      </c>
      <c r="M52" s="577">
        <v>4</v>
      </c>
      <c r="N52" s="723">
        <v>53</v>
      </c>
    </row>
    <row r="53" spans="1:23">
      <c r="A53" s="579">
        <v>2013</v>
      </c>
      <c r="B53" s="578">
        <v>4</v>
      </c>
      <c r="C53" s="578">
        <v>6</v>
      </c>
      <c r="D53" s="578">
        <v>5</v>
      </c>
      <c r="E53" s="578">
        <v>6</v>
      </c>
      <c r="F53" s="578">
        <v>1</v>
      </c>
      <c r="G53" s="578">
        <v>4</v>
      </c>
      <c r="H53" s="578">
        <v>4</v>
      </c>
      <c r="I53" s="578"/>
      <c r="J53" s="577">
        <v>5</v>
      </c>
      <c r="K53" s="577">
        <v>2</v>
      </c>
      <c r="L53" s="577">
        <v>4</v>
      </c>
      <c r="M53" s="577">
        <v>2</v>
      </c>
      <c r="N53" s="723">
        <v>43</v>
      </c>
    </row>
    <row r="54" spans="1:23">
      <c r="A54" s="579">
        <v>2014</v>
      </c>
      <c r="B54" s="578">
        <v>6</v>
      </c>
      <c r="C54" s="578">
        <v>1</v>
      </c>
      <c r="D54" s="578">
        <v>1</v>
      </c>
      <c r="E54" s="578">
        <v>1</v>
      </c>
      <c r="F54" s="578">
        <v>1</v>
      </c>
      <c r="G54" s="578">
        <v>3</v>
      </c>
      <c r="H54" s="578">
        <v>7</v>
      </c>
      <c r="I54" s="578">
        <v>2</v>
      </c>
      <c r="J54" s="577">
        <v>2</v>
      </c>
      <c r="K54" s="577">
        <v>0</v>
      </c>
      <c r="L54" s="577">
        <v>1</v>
      </c>
      <c r="M54" s="577">
        <v>7</v>
      </c>
      <c r="N54" s="723">
        <v>32</v>
      </c>
    </row>
    <row r="55" spans="1:23">
      <c r="A55" s="579">
        <v>2015</v>
      </c>
      <c r="B55" s="578">
        <v>5</v>
      </c>
      <c r="C55" s="578">
        <v>2</v>
      </c>
      <c r="D55" s="578">
        <v>7</v>
      </c>
      <c r="E55" s="578">
        <v>2</v>
      </c>
      <c r="F55" s="578">
        <v>0</v>
      </c>
      <c r="G55" s="578">
        <v>2</v>
      </c>
      <c r="H55" s="578">
        <v>1</v>
      </c>
      <c r="I55" s="578">
        <v>2</v>
      </c>
      <c r="J55" s="577">
        <v>2</v>
      </c>
      <c r="K55" s="577">
        <v>3</v>
      </c>
      <c r="L55" s="577">
        <v>3</v>
      </c>
      <c r="M55" s="577">
        <v>0</v>
      </c>
      <c r="N55" s="723">
        <v>29</v>
      </c>
    </row>
    <row r="56" spans="1:23">
      <c r="A56" s="579">
        <v>2016</v>
      </c>
      <c r="B56" s="578">
        <v>4</v>
      </c>
      <c r="C56" s="578">
        <v>3</v>
      </c>
      <c r="D56" s="578">
        <v>3</v>
      </c>
      <c r="E56" s="578">
        <v>1</v>
      </c>
      <c r="F56" s="578">
        <v>6</v>
      </c>
      <c r="G56" s="578">
        <v>2</v>
      </c>
      <c r="H56" s="578">
        <v>2</v>
      </c>
      <c r="I56" s="578">
        <v>3</v>
      </c>
      <c r="J56" s="577">
        <v>4</v>
      </c>
      <c r="K56" s="577">
        <v>1</v>
      </c>
      <c r="L56" s="577">
        <v>2</v>
      </c>
      <c r="M56" s="577">
        <v>3</v>
      </c>
      <c r="N56" s="723">
        <v>34</v>
      </c>
    </row>
    <row r="57" spans="1:23">
      <c r="A57" s="579">
        <v>2017</v>
      </c>
      <c r="B57" s="578">
        <v>5</v>
      </c>
      <c r="C57" s="578">
        <v>5</v>
      </c>
      <c r="D57" s="578">
        <v>3</v>
      </c>
      <c r="E57" s="578">
        <v>2</v>
      </c>
      <c r="F57" s="578">
        <v>6</v>
      </c>
      <c r="G57" s="578">
        <v>1</v>
      </c>
      <c r="H57" s="578">
        <v>3</v>
      </c>
      <c r="I57" s="578">
        <v>4</v>
      </c>
      <c r="J57" s="577">
        <v>2</v>
      </c>
      <c r="K57" s="577">
        <v>8</v>
      </c>
      <c r="L57" s="577">
        <v>0</v>
      </c>
      <c r="M57" s="577">
        <v>2</v>
      </c>
      <c r="N57" s="723">
        <v>41</v>
      </c>
    </row>
    <row r="58" spans="1:23">
      <c r="A58" s="579">
        <v>2018</v>
      </c>
      <c r="B58" s="578">
        <v>2</v>
      </c>
      <c r="C58" s="578">
        <v>1</v>
      </c>
      <c r="D58" s="578">
        <v>2</v>
      </c>
      <c r="E58" s="578">
        <v>5</v>
      </c>
      <c r="F58" s="578">
        <v>3</v>
      </c>
      <c r="G58" s="578">
        <v>2</v>
      </c>
      <c r="H58" s="578">
        <v>1</v>
      </c>
      <c r="I58" s="578">
        <v>3</v>
      </c>
      <c r="J58" s="577">
        <v>2</v>
      </c>
      <c r="K58" s="577">
        <v>2</v>
      </c>
      <c r="L58" s="577">
        <v>3</v>
      </c>
      <c r="M58" s="577">
        <v>1</v>
      </c>
      <c r="N58" s="723">
        <v>27</v>
      </c>
    </row>
    <row r="59" spans="1:23">
      <c r="A59" s="223">
        <v>2019</v>
      </c>
      <c r="B59" s="224">
        <v>4</v>
      </c>
      <c r="C59" s="224">
        <v>2</v>
      </c>
      <c r="D59" s="224">
        <v>1</v>
      </c>
      <c r="E59" s="224">
        <v>4</v>
      </c>
      <c r="F59" s="224">
        <v>4</v>
      </c>
      <c r="G59" s="224">
        <v>3</v>
      </c>
      <c r="H59" s="224">
        <v>3</v>
      </c>
      <c r="I59" s="224">
        <v>3</v>
      </c>
      <c r="J59" s="734">
        <v>3</v>
      </c>
      <c r="K59" s="734">
        <v>1</v>
      </c>
      <c r="L59" s="734">
        <v>6</v>
      </c>
      <c r="M59" s="224"/>
      <c r="N59" s="224">
        <f>+SUM(B59:M59)</f>
        <v>34</v>
      </c>
    </row>
    <row r="61" spans="1:23" ht="30.75" customHeight="1">
      <c r="A61" s="826" t="s">
        <v>578</v>
      </c>
      <c r="B61" s="826"/>
      <c r="C61" s="826"/>
      <c r="D61" s="826"/>
      <c r="E61" s="826"/>
      <c r="F61" s="826"/>
      <c r="G61" s="826"/>
      <c r="H61" s="826"/>
      <c r="I61" s="826"/>
      <c r="K61" s="578"/>
      <c r="L61" s="578"/>
      <c r="M61" s="578"/>
      <c r="N61" s="578"/>
      <c r="O61" s="578"/>
      <c r="P61" s="578"/>
      <c r="Q61" s="578"/>
      <c r="R61" s="578"/>
      <c r="W61" s="724"/>
    </row>
  </sheetData>
  <mergeCells count="8">
    <mergeCell ref="A61:I61"/>
    <mergeCell ref="A2:D2"/>
    <mergeCell ref="A4:D4"/>
    <mergeCell ref="F4:H4"/>
    <mergeCell ref="A37:J37"/>
    <mergeCell ref="A29:D29"/>
    <mergeCell ref="A35:I35"/>
    <mergeCell ref="A38:J38"/>
  </mergeCells>
  <printOptions horizontalCentered="1" verticalCentered="1"/>
  <pageMargins left="0" right="0" top="0" bottom="0" header="0.31496062992125984" footer="0.31496062992125984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B050"/>
  </sheetPr>
  <dimension ref="A1:O47"/>
  <sheetViews>
    <sheetView showGridLines="0" view="pageBreakPreview" zoomScaleNormal="100" zoomScaleSheetLayoutView="100" workbookViewId="0">
      <selection activeCell="A33" sqref="A33:K33"/>
    </sheetView>
  </sheetViews>
  <sheetFormatPr baseColWidth="10" defaultColWidth="11.5703125" defaultRowHeight="12"/>
  <cols>
    <col min="1" max="1" width="17" style="140" customWidth="1"/>
    <col min="2" max="3" width="17.28515625" style="141" customWidth="1"/>
    <col min="4" max="10" width="17.28515625" style="139" customWidth="1"/>
    <col min="11" max="11" width="17.28515625" style="140" customWidth="1"/>
    <col min="12" max="12" width="17.85546875" style="140" bestFit="1" customWidth="1"/>
    <col min="13" max="13" width="14.5703125" style="140" customWidth="1"/>
    <col min="14" max="16384" width="11.5703125" style="140"/>
  </cols>
  <sheetData>
    <row r="1" spans="1:15" ht="12.75">
      <c r="A1" s="215" t="s">
        <v>324</v>
      </c>
      <c r="B1" s="203"/>
      <c r="C1" s="203"/>
      <c r="D1" s="204"/>
      <c r="E1" s="204"/>
      <c r="F1" s="204"/>
      <c r="G1" s="204"/>
      <c r="H1" s="204"/>
      <c r="I1" s="204"/>
      <c r="J1" s="204"/>
    </row>
    <row r="2" spans="1:15" ht="31.5" customHeight="1">
      <c r="A2" s="787" t="s">
        <v>325</v>
      </c>
      <c r="B2" s="787"/>
      <c r="C2" s="787"/>
      <c r="D2" s="787"/>
      <c r="E2" s="787"/>
      <c r="F2" s="787"/>
      <c r="G2" s="787"/>
      <c r="H2" s="787"/>
      <c r="I2" s="787"/>
      <c r="J2" s="558"/>
    </row>
    <row r="3" spans="1:15">
      <c r="C3" s="139"/>
    </row>
    <row r="4" spans="1:15" ht="12.75">
      <c r="A4" s="206" t="s">
        <v>297</v>
      </c>
      <c r="B4" s="216">
        <v>2010</v>
      </c>
      <c r="C4" s="216">
        <v>2011</v>
      </c>
      <c r="D4" s="216">
        <v>2012</v>
      </c>
      <c r="E4" s="216">
        <v>2013</v>
      </c>
      <c r="F4" s="216">
        <v>2014</v>
      </c>
      <c r="G4" s="216">
        <v>2015</v>
      </c>
      <c r="H4" s="216">
        <v>2016</v>
      </c>
      <c r="I4" s="216">
        <v>2017</v>
      </c>
      <c r="J4" s="261">
        <v>2018</v>
      </c>
      <c r="K4" s="261" t="s">
        <v>446</v>
      </c>
    </row>
    <row r="5" spans="1:15" ht="12.75">
      <c r="A5" s="207" t="s">
        <v>298</v>
      </c>
      <c r="B5" s="208">
        <v>2917749.7190824146</v>
      </c>
      <c r="C5" s="208">
        <v>2885886.5143818362</v>
      </c>
      <c r="D5" s="208">
        <v>2599069.3519712551</v>
      </c>
      <c r="E5" s="208">
        <v>1825852.0229200001</v>
      </c>
      <c r="F5" s="208">
        <v>1957001.2064799997</v>
      </c>
      <c r="G5" s="208">
        <v>2181241.04</v>
      </c>
      <c r="H5" s="208">
        <v>1553578.77</v>
      </c>
      <c r="I5" s="208">
        <v>1936562.98459</v>
      </c>
      <c r="J5" s="208">
        <v>1963366.5351999998</v>
      </c>
      <c r="K5" s="208">
        <f>'12. TRANSFERENCIAS 2'!K6+'12. TRANSFERENCIAS 2'!K32+'12. TRANSFERENCIAS 2'!K58</f>
        <v>2380588.9750626888</v>
      </c>
      <c r="L5" s="751">
        <f>K5/$K$31</f>
        <v>5.140548784443779E-4</v>
      </c>
      <c r="M5" s="599"/>
      <c r="O5" s="599"/>
    </row>
    <row r="6" spans="1:15" ht="12.75">
      <c r="A6" s="207" t="s">
        <v>299</v>
      </c>
      <c r="B6" s="208">
        <v>794731907.03502786</v>
      </c>
      <c r="C6" s="208">
        <v>770582075.2986815</v>
      </c>
      <c r="D6" s="208">
        <v>1015864460.7110069</v>
      </c>
      <c r="E6" s="208">
        <v>1019235893.7081801</v>
      </c>
      <c r="F6" s="208">
        <v>748108985.37879992</v>
      </c>
      <c r="G6" s="208">
        <v>434978723.07999998</v>
      </c>
      <c r="H6" s="208">
        <v>397241204.52999997</v>
      </c>
      <c r="I6" s="208">
        <v>750902788.65413082</v>
      </c>
      <c r="J6" s="208">
        <v>1516816729.6351998</v>
      </c>
      <c r="K6" s="208">
        <f>'12. TRANSFERENCIAS 2'!K7+'12. TRANSFERENCIAS 2'!K33+'12. TRANSFERENCIAS 2'!K59</f>
        <v>1324249677.2232068</v>
      </c>
      <c r="L6" s="751">
        <f t="shared" ref="L6:L31" si="0">K6/$K$31</f>
        <v>0.28595318804963216</v>
      </c>
      <c r="M6" s="599"/>
      <c r="O6" s="599"/>
    </row>
    <row r="7" spans="1:15" ht="12.75">
      <c r="A7" s="207" t="s">
        <v>300</v>
      </c>
      <c r="B7" s="208">
        <v>7456590.0871504145</v>
      </c>
      <c r="C7" s="208">
        <v>10352473.908096461</v>
      </c>
      <c r="D7" s="208">
        <v>16258265.793091137</v>
      </c>
      <c r="E7" s="208">
        <v>23194328.631980002</v>
      </c>
      <c r="F7" s="208">
        <v>12359816.467359999</v>
      </c>
      <c r="G7" s="208">
        <v>12761019.199999999</v>
      </c>
      <c r="H7" s="208">
        <v>108657238.78999999</v>
      </c>
      <c r="I7" s="208">
        <v>312005052.26177514</v>
      </c>
      <c r="J7" s="208">
        <v>274351742.08719999</v>
      </c>
      <c r="K7" s="208">
        <f>'12. TRANSFERENCIAS 2'!K8+'12. TRANSFERENCIAS 2'!K34+'12. TRANSFERENCIAS 2'!K60</f>
        <v>215298457.95121005</v>
      </c>
      <c r="L7" s="751">
        <f t="shared" si="0"/>
        <v>4.6490689401120507E-2</v>
      </c>
      <c r="M7" s="599"/>
      <c r="O7" s="599"/>
    </row>
    <row r="8" spans="1:15" ht="12.75">
      <c r="A8" s="207" t="s">
        <v>301</v>
      </c>
      <c r="B8" s="208">
        <v>412482426.79868722</v>
      </c>
      <c r="C8" s="208">
        <v>743425104.30328166</v>
      </c>
      <c r="D8" s="208">
        <v>834558660.0002594</v>
      </c>
      <c r="E8" s="208">
        <v>495471646.73208004</v>
      </c>
      <c r="F8" s="208">
        <v>466127959.44327992</v>
      </c>
      <c r="G8" s="208">
        <v>453708276.44</v>
      </c>
      <c r="H8" s="208">
        <v>399551676.36000001</v>
      </c>
      <c r="I8" s="208">
        <v>528519880.00192571</v>
      </c>
      <c r="J8" s="208">
        <v>853908303.20840001</v>
      </c>
      <c r="K8" s="208">
        <f>'12. TRANSFERENCIAS 2'!K9+'12. TRANSFERENCIAS 2'!K35+'12. TRANSFERENCIAS 2'!K61</f>
        <v>1000352923.0336123</v>
      </c>
      <c r="L8" s="751">
        <f t="shared" si="0"/>
        <v>0.2160122161525091</v>
      </c>
      <c r="M8" s="599"/>
      <c r="O8" s="599"/>
    </row>
    <row r="9" spans="1:15" ht="12.75">
      <c r="A9" s="207" t="s">
        <v>302</v>
      </c>
      <c r="B9" s="208">
        <v>56291528.187267631</v>
      </c>
      <c r="C9" s="208">
        <v>93335995.644704983</v>
      </c>
      <c r="D9" s="208">
        <v>103933365.26069061</v>
      </c>
      <c r="E9" s="208">
        <v>35571156.517959997</v>
      </c>
      <c r="F9" s="208">
        <v>22621632.429839998</v>
      </c>
      <c r="G9" s="208">
        <v>31112361.829999998</v>
      </c>
      <c r="H9" s="208">
        <v>39934273.920000002</v>
      </c>
      <c r="I9" s="208">
        <v>39870273.374913946</v>
      </c>
      <c r="J9" s="208">
        <v>64304295.1052</v>
      </c>
      <c r="K9" s="208">
        <f>'12. TRANSFERENCIAS 2'!K10+'12. TRANSFERENCIAS 2'!K36+'12. TRANSFERENCIAS 2'!K62</f>
        <v>46190859.420765407</v>
      </c>
      <c r="L9" s="751">
        <f t="shared" si="0"/>
        <v>9.9742697599267977E-3</v>
      </c>
      <c r="M9" s="599"/>
      <c r="O9" s="599"/>
    </row>
    <row r="10" spans="1:15" ht="12.75">
      <c r="A10" s="207" t="s">
        <v>303</v>
      </c>
      <c r="B10" s="208">
        <v>578828906.18651068</v>
      </c>
      <c r="C10" s="208">
        <v>618864290.54276061</v>
      </c>
      <c r="D10" s="208">
        <v>655256210.66507769</v>
      </c>
      <c r="E10" s="208">
        <v>708936866.67443991</v>
      </c>
      <c r="F10" s="208">
        <v>440433262.44224</v>
      </c>
      <c r="G10" s="208">
        <v>355183970.54999995</v>
      </c>
      <c r="H10" s="208">
        <v>321085333.85000002</v>
      </c>
      <c r="I10" s="208">
        <v>269863128.85069102</v>
      </c>
      <c r="J10" s="208">
        <v>191059453.63999999</v>
      </c>
      <c r="K10" s="208">
        <f>'12. TRANSFERENCIAS 2'!K11+'12. TRANSFERENCIAS 2'!K37+'12. TRANSFERENCIAS 2'!K63</f>
        <v>159827076.66719455</v>
      </c>
      <c r="L10" s="751">
        <f t="shared" si="0"/>
        <v>3.4512420803810291E-2</v>
      </c>
      <c r="M10" s="599"/>
      <c r="O10" s="599"/>
    </row>
    <row r="11" spans="1:15" ht="12.75">
      <c r="A11" s="207" t="s">
        <v>304</v>
      </c>
      <c r="B11" s="208">
        <v>22442.175658171251</v>
      </c>
      <c r="C11" s="208">
        <v>5142.9157128230454</v>
      </c>
      <c r="D11" s="208">
        <v>8691.0249344109852</v>
      </c>
      <c r="E11" s="208">
        <v>17994.093239999998</v>
      </c>
      <c r="F11" s="208">
        <v>16281.536479999999</v>
      </c>
      <c r="G11" s="208">
        <v>47933.94</v>
      </c>
      <c r="H11" s="208">
        <v>33929.919999999998</v>
      </c>
      <c r="I11" s="208">
        <v>24759.048299999999</v>
      </c>
      <c r="J11" s="208">
        <v>31494.890800000001</v>
      </c>
      <c r="K11" s="208">
        <f>'12. TRANSFERENCIAS 2'!K12+'12. TRANSFERENCIAS 2'!K38+'12. TRANSFERENCIAS 2'!K64</f>
        <v>47081.760684894252</v>
      </c>
      <c r="L11" s="751">
        <f t="shared" si="0"/>
        <v>1.0166647421856295E-5</v>
      </c>
      <c r="M11" s="599"/>
      <c r="O11" s="599"/>
    </row>
    <row r="12" spans="1:15" ht="12.75">
      <c r="A12" s="207" t="s">
        <v>305</v>
      </c>
      <c r="B12" s="208">
        <v>130630809.76498613</v>
      </c>
      <c r="C12" s="208">
        <v>219739294.43000156</v>
      </c>
      <c r="D12" s="208">
        <v>396420696.80841982</v>
      </c>
      <c r="E12" s="208">
        <v>68682450.3002</v>
      </c>
      <c r="F12" s="208">
        <v>150877029.19295999</v>
      </c>
      <c r="G12" s="208">
        <v>241732042.68000001</v>
      </c>
      <c r="H12" s="208">
        <v>174060577.88</v>
      </c>
      <c r="I12" s="208">
        <v>220807925.0292407</v>
      </c>
      <c r="J12" s="208">
        <v>379695784.07879996</v>
      </c>
      <c r="K12" s="208">
        <f>'12. TRANSFERENCIAS 2'!K13+'12. TRANSFERENCIAS 2'!K39+'12. TRANSFERENCIAS 2'!K65</f>
        <v>367759833.53971648</v>
      </c>
      <c r="L12" s="751">
        <f t="shared" si="0"/>
        <v>7.9412590122578938E-2</v>
      </c>
      <c r="M12" s="599"/>
      <c r="O12" s="599"/>
    </row>
    <row r="13" spans="1:15" ht="12.75">
      <c r="A13" s="207" t="s">
        <v>306</v>
      </c>
      <c r="B13" s="208">
        <v>22869908.83790103</v>
      </c>
      <c r="C13" s="208">
        <v>37913552.780751623</v>
      </c>
      <c r="D13" s="208">
        <v>33372077.099185344</v>
      </c>
      <c r="E13" s="208">
        <v>24907916.53678</v>
      </c>
      <c r="F13" s="208">
        <v>18203655.44184</v>
      </c>
      <c r="G13" s="208">
        <v>19226095.850000001</v>
      </c>
      <c r="H13" s="208">
        <v>15202766.92</v>
      </c>
      <c r="I13" s="208">
        <v>15521295.794381678</v>
      </c>
      <c r="J13" s="208">
        <v>18083554.416000001</v>
      </c>
      <c r="K13" s="208">
        <f>'12. TRANSFERENCIAS 2'!K14+'12. TRANSFERENCIAS 2'!K40+'12. TRANSFERENCIAS 2'!K66</f>
        <v>17968307.396492016</v>
      </c>
      <c r="L13" s="751">
        <f t="shared" si="0"/>
        <v>3.8800045582466354E-3</v>
      </c>
      <c r="M13" s="599"/>
      <c r="O13" s="599"/>
    </row>
    <row r="14" spans="1:15" ht="12.75">
      <c r="A14" s="207" t="s">
        <v>307</v>
      </c>
      <c r="B14" s="208">
        <v>4586447.4102538563</v>
      </c>
      <c r="C14" s="208">
        <v>8485729.9313526191</v>
      </c>
      <c r="D14" s="208">
        <v>7778782.4031547066</v>
      </c>
      <c r="E14" s="208">
        <v>5030770.7491999995</v>
      </c>
      <c r="F14" s="208">
        <v>4481267.1912000002</v>
      </c>
      <c r="G14" s="208">
        <v>6282684.9800000004</v>
      </c>
      <c r="H14" s="208">
        <v>5384865.1400000006</v>
      </c>
      <c r="I14" s="208">
        <v>11058731.944498029</v>
      </c>
      <c r="J14" s="208">
        <v>23232458.770800002</v>
      </c>
      <c r="K14" s="208">
        <f>'12. TRANSFERENCIAS 2'!K15+'12. TRANSFERENCIAS 2'!K41+'12. TRANSFERENCIAS 2'!K67</f>
        <v>14610172.790556725</v>
      </c>
      <c r="L14" s="751">
        <f t="shared" si="0"/>
        <v>3.1548623792577294E-3</v>
      </c>
      <c r="M14" s="599"/>
      <c r="O14" s="599"/>
    </row>
    <row r="15" spans="1:15" ht="12.75">
      <c r="A15" s="207" t="s">
        <v>308</v>
      </c>
      <c r="B15" s="208">
        <v>83859562.307208538</v>
      </c>
      <c r="C15" s="208">
        <v>235060437.44280097</v>
      </c>
      <c r="D15" s="208">
        <v>401195537.72356755</v>
      </c>
      <c r="E15" s="208">
        <v>230490249.6651406</v>
      </c>
      <c r="F15" s="208">
        <v>288055484.15719998</v>
      </c>
      <c r="G15" s="208">
        <v>145700263.68000001</v>
      </c>
      <c r="H15" s="208">
        <v>73677188.570000008</v>
      </c>
      <c r="I15" s="208">
        <v>121724599.81236839</v>
      </c>
      <c r="J15" s="208">
        <v>185775481.55600002</v>
      </c>
      <c r="K15" s="208">
        <f>'12. TRANSFERENCIAS 2'!K16+'12. TRANSFERENCIAS 2'!K42+'12. TRANSFERENCIAS 2'!K68</f>
        <v>134667419.82111222</v>
      </c>
      <c r="L15" s="751">
        <f t="shared" si="0"/>
        <v>2.9079544957876183E-2</v>
      </c>
      <c r="M15" s="599"/>
      <c r="O15" s="599"/>
    </row>
    <row r="16" spans="1:15" ht="12.75">
      <c r="A16" s="207" t="s">
        <v>309</v>
      </c>
      <c r="B16" s="208">
        <v>104704001.50625034</v>
      </c>
      <c r="C16" s="208">
        <v>136496760.66062248</v>
      </c>
      <c r="D16" s="208">
        <v>129925948.67495766</v>
      </c>
      <c r="E16" s="208">
        <v>93695808.049779996</v>
      </c>
      <c r="F16" s="208">
        <v>45498783.514799997</v>
      </c>
      <c r="G16" s="208">
        <v>66478640.479999997</v>
      </c>
      <c r="H16" s="208">
        <v>60847155.50999999</v>
      </c>
      <c r="I16" s="208">
        <v>102871017.98461364</v>
      </c>
      <c r="J16" s="208">
        <v>186019535.89359999</v>
      </c>
      <c r="K16" s="208">
        <f>'12. TRANSFERENCIAS 2'!K17+'12. TRANSFERENCIAS 2'!K43+'12. TRANSFERENCIAS 2'!K69</f>
        <v>143124614.87690738</v>
      </c>
      <c r="L16" s="751">
        <f t="shared" si="0"/>
        <v>3.0905757891703911E-2</v>
      </c>
      <c r="M16" s="599"/>
      <c r="O16" s="599"/>
    </row>
    <row r="17" spans="1:15" ht="12.75">
      <c r="A17" s="207" t="s">
        <v>310</v>
      </c>
      <c r="B17" s="208">
        <v>475092520.04335213</v>
      </c>
      <c r="C17" s="208">
        <v>533515484.93588352</v>
      </c>
      <c r="D17" s="208">
        <v>607324121.99845195</v>
      </c>
      <c r="E17" s="208">
        <v>601975758.16471994</v>
      </c>
      <c r="F17" s="208">
        <v>408796725.38536</v>
      </c>
      <c r="G17" s="208">
        <v>345426174.19</v>
      </c>
      <c r="H17" s="208">
        <v>310235381.41000003</v>
      </c>
      <c r="I17" s="208">
        <v>317733876.33502603</v>
      </c>
      <c r="J17" s="208">
        <v>313451982.47080004</v>
      </c>
      <c r="K17" s="208">
        <f>'12. TRANSFERENCIAS 2'!K18+'12. TRANSFERENCIAS 2'!K44+'12. TRANSFERENCIAS 2'!K70</f>
        <v>276008908.69233871</v>
      </c>
      <c r="L17" s="751">
        <f t="shared" si="0"/>
        <v>5.9600261739290498E-2</v>
      </c>
      <c r="M17" s="599"/>
      <c r="O17" s="599"/>
    </row>
    <row r="18" spans="1:15" ht="12.75">
      <c r="A18" s="207" t="s">
        <v>311</v>
      </c>
      <c r="B18" s="208">
        <v>1663173.2381679008</v>
      </c>
      <c r="C18" s="208">
        <v>2417239.194722211</v>
      </c>
      <c r="D18" s="208">
        <v>2208583.4198764423</v>
      </c>
      <c r="E18" s="208">
        <v>1739908.2035400001</v>
      </c>
      <c r="F18" s="208">
        <v>2045578.206</v>
      </c>
      <c r="G18" s="208">
        <v>2821838.08</v>
      </c>
      <c r="H18" s="208">
        <v>2970444.14</v>
      </c>
      <c r="I18" s="208">
        <v>2901145.3169399998</v>
      </c>
      <c r="J18" s="208">
        <v>2468555.1771999998</v>
      </c>
      <c r="K18" s="208">
        <f>'12. TRANSFERENCIAS 2'!K19+'12. TRANSFERENCIAS 2'!K45+'12. TRANSFERENCIAS 2'!K71</f>
        <v>2356585.9596547815</v>
      </c>
      <c r="L18" s="751">
        <f t="shared" si="0"/>
        <v>5.0887176313255242E-4</v>
      </c>
      <c r="M18" s="599"/>
      <c r="O18" s="599"/>
    </row>
    <row r="19" spans="1:15" ht="12.75">
      <c r="A19" s="207" t="s">
        <v>312</v>
      </c>
      <c r="B19" s="208">
        <v>117783126.9414579</v>
      </c>
      <c r="C19" s="208">
        <v>186330859.10603899</v>
      </c>
      <c r="D19" s="208">
        <v>199901479.13317117</v>
      </c>
      <c r="E19" s="208">
        <v>145750026.01084</v>
      </c>
      <c r="F19" s="208">
        <v>91464145.697760001</v>
      </c>
      <c r="G19" s="208">
        <v>132132732.88</v>
      </c>
      <c r="H19" s="208">
        <v>87032168.520000011</v>
      </c>
      <c r="I19" s="208">
        <v>130941148.43981849</v>
      </c>
      <c r="J19" s="208">
        <v>161592327.90439999</v>
      </c>
      <c r="K19" s="208">
        <f>'12. TRANSFERENCIAS 2'!K20+'12. TRANSFERENCIAS 2'!K46+'12. TRANSFERENCIAS 2'!K72</f>
        <v>152708018.56077409</v>
      </c>
      <c r="L19" s="751">
        <f t="shared" si="0"/>
        <v>3.2975159820133736E-2</v>
      </c>
      <c r="M19" s="599"/>
      <c r="O19" s="599"/>
    </row>
    <row r="20" spans="1:15" ht="12.75">
      <c r="A20" s="207" t="s">
        <v>313</v>
      </c>
      <c r="B20" s="208">
        <v>114580.23345233868</v>
      </c>
      <c r="C20" s="208">
        <v>488981.38280839717</v>
      </c>
      <c r="D20" s="208">
        <v>589887.75891903555</v>
      </c>
      <c r="E20" s="208">
        <v>414056.74178000004</v>
      </c>
      <c r="F20" s="208">
        <v>465466.93167999998</v>
      </c>
      <c r="G20" s="208">
        <v>486813</v>
      </c>
      <c r="H20" s="208">
        <v>105507</v>
      </c>
      <c r="I20" s="208">
        <v>137411.74225000001</v>
      </c>
      <c r="J20" s="208">
        <v>51408</v>
      </c>
      <c r="K20" s="208">
        <f>'12. TRANSFERENCIAS 2'!K21+'12. TRANSFERENCIAS 2'!K47+'12. TRANSFERENCIAS 2'!K73</f>
        <v>88126.32741691843</v>
      </c>
      <c r="L20" s="751">
        <f t="shared" si="0"/>
        <v>1.9029647285861473E-5</v>
      </c>
      <c r="M20" s="599"/>
      <c r="O20" s="599"/>
    </row>
    <row r="21" spans="1:15" ht="12.75">
      <c r="A21" s="207" t="s">
        <v>314</v>
      </c>
      <c r="B21" s="208">
        <v>1986445.1567431935</v>
      </c>
      <c r="C21" s="208">
        <v>2207435.8189031449</v>
      </c>
      <c r="D21" s="208">
        <v>3050291.1766951731</v>
      </c>
      <c r="E21" s="208">
        <v>5120161.9310600003</v>
      </c>
      <c r="F21" s="208">
        <v>4484740.0181599995</v>
      </c>
      <c r="G21" s="208">
        <v>5576767.3899999997</v>
      </c>
      <c r="H21" s="208">
        <v>7070180.7599999998</v>
      </c>
      <c r="I21" s="208">
        <v>6498758.7072200002</v>
      </c>
      <c r="J21" s="208">
        <v>6204970.2739999993</v>
      </c>
      <c r="K21" s="208">
        <f>'12. TRANSFERENCIAS 2'!K22+'12. TRANSFERENCIAS 2'!K48+'12. TRANSFERENCIAS 2'!K74</f>
        <v>6027139.4045182783</v>
      </c>
      <c r="L21" s="751">
        <f t="shared" si="0"/>
        <v>1.301476418824201E-3</v>
      </c>
      <c r="M21" s="599"/>
      <c r="O21" s="599"/>
    </row>
    <row r="22" spans="1:15" ht="12.75">
      <c r="A22" s="207" t="s">
        <v>315</v>
      </c>
      <c r="B22" s="208">
        <v>345257084.74441558</v>
      </c>
      <c r="C22" s="208">
        <v>500118580.71051222</v>
      </c>
      <c r="D22" s="208">
        <v>421321618.06921977</v>
      </c>
      <c r="E22" s="208">
        <v>362196812.37268001</v>
      </c>
      <c r="F22" s="208">
        <v>303773208.22975999</v>
      </c>
      <c r="G22" s="208">
        <v>287963588.88</v>
      </c>
      <c r="H22" s="208">
        <v>225809459.65000001</v>
      </c>
      <c r="I22" s="208">
        <v>129278778.82423852</v>
      </c>
      <c r="J22" s="208">
        <v>216967621.866</v>
      </c>
      <c r="K22" s="208">
        <f>'12. TRANSFERENCIAS 2'!K23+'12. TRANSFERENCIAS 2'!K49+'12. TRANSFERENCIAS 2'!K75</f>
        <v>257202825.19999278</v>
      </c>
      <c r="L22" s="751">
        <f t="shared" si="0"/>
        <v>5.5539351155842076E-2</v>
      </c>
      <c r="M22" s="599"/>
      <c r="O22" s="599"/>
    </row>
    <row r="23" spans="1:15" ht="12.75">
      <c r="A23" s="207" t="s">
        <v>316</v>
      </c>
      <c r="B23" s="208">
        <v>206278602.87626642</v>
      </c>
      <c r="C23" s="208">
        <v>261270046.13078004</v>
      </c>
      <c r="D23" s="208">
        <v>227450185.27691138</v>
      </c>
      <c r="E23" s="208">
        <v>128872727.13410001</v>
      </c>
      <c r="F23" s="208">
        <v>85954084.441439986</v>
      </c>
      <c r="G23" s="208">
        <v>93811156.810000002</v>
      </c>
      <c r="H23" s="208">
        <v>43139786.120000005</v>
      </c>
      <c r="I23" s="208">
        <v>80428379.951815233</v>
      </c>
      <c r="J23" s="208">
        <v>110838151.89879999</v>
      </c>
      <c r="K23" s="208">
        <f>'12. TRANSFERENCIAS 2'!K24+'12. TRANSFERENCIAS 2'!K50+'12. TRANSFERENCIAS 2'!K76</f>
        <v>102696259.10783182</v>
      </c>
      <c r="L23" s="751">
        <f t="shared" si="0"/>
        <v>2.2175820162730377E-2</v>
      </c>
      <c r="M23" s="599"/>
      <c r="O23" s="599"/>
    </row>
    <row r="24" spans="1:15" ht="12.75">
      <c r="A24" s="207" t="s">
        <v>317</v>
      </c>
      <c r="B24" s="208">
        <v>5306423.1324795112</v>
      </c>
      <c r="C24" s="208">
        <v>5455625.2764978996</v>
      </c>
      <c r="D24" s="208">
        <v>6632227.9950636607</v>
      </c>
      <c r="E24" s="208">
        <v>12665687.461540002</v>
      </c>
      <c r="F24" s="208">
        <v>11693265.65992</v>
      </c>
      <c r="G24" s="208">
        <v>8850417.8399999999</v>
      </c>
      <c r="H24" s="208">
        <v>40099774.140000001</v>
      </c>
      <c r="I24" s="208">
        <v>13834884.511889234</v>
      </c>
      <c r="J24" s="208">
        <v>9555499.3039999995</v>
      </c>
      <c r="K24" s="208">
        <f>'12. TRANSFERENCIAS 2'!K25+'12. TRANSFERENCIAS 2'!K51+'12. TRANSFERENCIAS 2'!K77</f>
        <v>9702510.7895326093</v>
      </c>
      <c r="L24" s="751">
        <f t="shared" si="0"/>
        <v>2.0951214412757288E-3</v>
      </c>
      <c r="M24" s="599"/>
      <c r="O24" s="599"/>
    </row>
    <row r="25" spans="1:15" ht="12.75">
      <c r="A25" s="207" t="s">
        <v>318</v>
      </c>
      <c r="B25" s="208">
        <v>260812911.4911198</v>
      </c>
      <c r="C25" s="208">
        <v>397361014.50526154</v>
      </c>
      <c r="D25" s="208">
        <v>377115469.72351629</v>
      </c>
      <c r="E25" s="208">
        <v>275624663.42460001</v>
      </c>
      <c r="F25" s="208">
        <v>237485100.12136</v>
      </c>
      <c r="G25" s="208">
        <v>177276591.92000002</v>
      </c>
      <c r="H25" s="208">
        <v>122134194.34999999</v>
      </c>
      <c r="I25" s="208">
        <v>136613880.79370436</v>
      </c>
      <c r="J25" s="208">
        <v>134045877.25479999</v>
      </c>
      <c r="K25" s="208">
        <f>'12. TRANSFERENCIAS 2'!K26+'12. TRANSFERENCIAS 2'!K52+'12. TRANSFERENCIAS 2'!K78</f>
        <v>102787877.28392926</v>
      </c>
      <c r="L25" s="751">
        <f t="shared" si="0"/>
        <v>2.219560382587862E-2</v>
      </c>
      <c r="M25" s="599"/>
      <c r="O25" s="599"/>
    </row>
    <row r="26" spans="1:15" ht="12.75">
      <c r="A26" s="207" t="s">
        <v>319</v>
      </c>
      <c r="B26" s="208">
        <v>1383843.2131051037</v>
      </c>
      <c r="C26" s="208">
        <v>1561706.4410984239</v>
      </c>
      <c r="D26" s="208">
        <v>2013543.8280217585</v>
      </c>
      <c r="E26" s="208">
        <v>1576367.9918800001</v>
      </c>
      <c r="F26" s="208">
        <v>3115735.1436799997</v>
      </c>
      <c r="G26" s="208">
        <v>2117818.94</v>
      </c>
      <c r="H26" s="208">
        <v>2559411.2400000002</v>
      </c>
      <c r="I26" s="208">
        <v>2436367.1838600002</v>
      </c>
      <c r="J26" s="208">
        <v>2276929.5</v>
      </c>
      <c r="K26" s="208">
        <f>'12. TRANSFERENCIAS 2'!K27+'12. TRANSFERENCIAS 2'!K53+'12. TRANSFERENCIAS 2'!K79</f>
        <v>2189445.7340111779</v>
      </c>
      <c r="L26" s="751">
        <f t="shared" si="0"/>
        <v>4.7278017013753482E-4</v>
      </c>
      <c r="M26" s="599"/>
      <c r="O26" s="599"/>
    </row>
    <row r="27" spans="1:15" ht="12.75">
      <c r="A27" s="207" t="s">
        <v>320</v>
      </c>
      <c r="B27" s="208">
        <v>278801911.78170145</v>
      </c>
      <c r="C27" s="208">
        <v>459989093.80042839</v>
      </c>
      <c r="D27" s="208">
        <v>386564323.60621232</v>
      </c>
      <c r="E27" s="208">
        <v>304535228.34421998</v>
      </c>
      <c r="F27" s="208">
        <v>279236762.76184005</v>
      </c>
      <c r="G27" s="208">
        <v>259060548.84</v>
      </c>
      <c r="H27" s="208">
        <v>214765362.41</v>
      </c>
      <c r="I27" s="208">
        <v>134555988.48519117</v>
      </c>
      <c r="J27" s="208">
        <v>221975636.05399999</v>
      </c>
      <c r="K27" s="208">
        <f>'12. TRANSFERENCIAS 2'!K28+'12. TRANSFERENCIAS 2'!K54+'12. TRANSFERENCIAS 2'!K80</f>
        <v>292655337.23730856</v>
      </c>
      <c r="L27" s="751">
        <f t="shared" si="0"/>
        <v>6.3194825056123533E-2</v>
      </c>
      <c r="M27" s="599"/>
      <c r="O27" s="599"/>
    </row>
    <row r="28" spans="1:15" ht="12.75">
      <c r="A28" s="207" t="s">
        <v>321</v>
      </c>
      <c r="B28" s="208">
        <v>19463.666679419461</v>
      </c>
      <c r="C28" s="208">
        <v>19455.877442696172</v>
      </c>
      <c r="D28" s="208">
        <v>43553.030509609976</v>
      </c>
      <c r="E28" s="208">
        <v>55096.25740000001</v>
      </c>
      <c r="F28" s="208">
        <v>56406.394079999998</v>
      </c>
      <c r="G28" s="208">
        <v>56161</v>
      </c>
      <c r="H28" s="208">
        <v>68216</v>
      </c>
      <c r="I28" s="208">
        <v>130264.1</v>
      </c>
      <c r="J28" s="208">
        <v>70426.5</v>
      </c>
      <c r="K28" s="208">
        <f>'12. TRANSFERENCIAS 2'!K29+'12. TRANSFERENCIAS 2'!K55+'12. TRANSFERENCIAS 2'!K81</f>
        <v>84816.92</v>
      </c>
      <c r="L28" s="751">
        <f t="shared" si="0"/>
        <v>1.8315027061518831E-5</v>
      </c>
      <c r="M28" s="599"/>
      <c r="O28" s="599"/>
    </row>
    <row r="29" spans="1:15" ht="12.75">
      <c r="A29" s="207" t="s">
        <v>322</v>
      </c>
      <c r="B29" s="208">
        <v>46904.923492221176</v>
      </c>
      <c r="C29" s="208">
        <v>35251.343504267919</v>
      </c>
      <c r="D29" s="208">
        <v>74048.562939078285</v>
      </c>
      <c r="E29" s="208">
        <v>37294.849779999997</v>
      </c>
      <c r="F29" s="208">
        <v>40275</v>
      </c>
      <c r="G29" s="208">
        <v>41360</v>
      </c>
      <c r="H29" s="208">
        <v>20882</v>
      </c>
      <c r="I29" s="208">
        <v>11613.72387</v>
      </c>
      <c r="J29" s="208">
        <v>4536</v>
      </c>
      <c r="K29" s="208">
        <f>'12. TRANSFERENCIAS 2'!K30+'12. TRANSFERENCIAS 2'!K56+'12. TRANSFERENCIAS 2'!K82</f>
        <v>16755.75</v>
      </c>
      <c r="L29" s="751">
        <f t="shared" si="0"/>
        <v>3.6181697553512218E-6</v>
      </c>
      <c r="M29" s="599"/>
      <c r="O29" s="599"/>
    </row>
    <row r="30" spans="1:15" ht="12.75">
      <c r="A30" s="207"/>
      <c r="B30" s="208"/>
      <c r="C30" s="208"/>
      <c r="D30" s="208"/>
      <c r="E30" s="208"/>
      <c r="F30" s="208"/>
      <c r="G30" s="205"/>
      <c r="H30" s="205"/>
      <c r="I30" s="205"/>
      <c r="J30" s="205"/>
      <c r="L30" s="751">
        <f t="shared" si="0"/>
        <v>0</v>
      </c>
      <c r="M30" s="599"/>
      <c r="O30" s="599"/>
    </row>
    <row r="31" spans="1:15" ht="12.75">
      <c r="A31" s="217" t="s">
        <v>323</v>
      </c>
      <c r="B31" s="218">
        <f t="shared" ref="B31:I31" si="1">SUM(B5:B29)</f>
        <v>3893929271.4584174</v>
      </c>
      <c r="C31" s="218">
        <f t="shared" si="1"/>
        <v>5227917518.8970299</v>
      </c>
      <c r="D31" s="218">
        <f t="shared" si="1"/>
        <v>5831461099.0958252</v>
      </c>
      <c r="E31" s="218">
        <f t="shared" si="1"/>
        <v>4547624722.5700397</v>
      </c>
      <c r="F31" s="218">
        <f t="shared" si="1"/>
        <v>3627352652.3935204</v>
      </c>
      <c r="G31" s="218">
        <f t="shared" si="1"/>
        <v>3085015223.5200005</v>
      </c>
      <c r="H31" s="218">
        <f t="shared" si="1"/>
        <v>2653240557.8999996</v>
      </c>
      <c r="I31" s="218">
        <f t="shared" si="1"/>
        <v>3330608513.8572516</v>
      </c>
      <c r="J31" s="218">
        <f>SUM(J5:J29)</f>
        <v>4874746122.0211992</v>
      </c>
      <c r="K31" s="218">
        <f>SUM(K5:K29)</f>
        <v>4631001620.42383</v>
      </c>
      <c r="L31" s="751">
        <f t="shared" si="0"/>
        <v>1</v>
      </c>
      <c r="M31" s="599"/>
    </row>
    <row r="32" spans="1:15" ht="12.75">
      <c r="A32" s="205"/>
      <c r="B32" s="260"/>
      <c r="C32" s="260"/>
      <c r="D32" s="260"/>
      <c r="E32" s="260"/>
      <c r="F32" s="260"/>
      <c r="G32" s="260"/>
      <c r="H32" s="260"/>
      <c r="I32" s="260"/>
      <c r="J32" s="260"/>
      <c r="K32" s="323"/>
    </row>
    <row r="33" spans="1:14" ht="72.75" customHeight="1">
      <c r="A33" s="832" t="s">
        <v>554</v>
      </c>
      <c r="B33" s="832"/>
      <c r="C33" s="832"/>
      <c r="D33" s="832"/>
      <c r="E33" s="832"/>
      <c r="F33" s="832"/>
      <c r="G33" s="832"/>
      <c r="H33" s="832"/>
      <c r="I33" s="832"/>
      <c r="J33" s="832"/>
      <c r="K33" s="832"/>
      <c r="M33" s="290"/>
      <c r="N33" s="290"/>
    </row>
    <row r="34" spans="1:14" ht="12.75">
      <c r="I34" s="207"/>
      <c r="J34" s="207"/>
      <c r="K34" s="208"/>
      <c r="L34" s="207"/>
      <c r="M34" s="330"/>
      <c r="N34" s="290"/>
    </row>
    <row r="35" spans="1:14" ht="12.75">
      <c r="I35" s="207"/>
      <c r="J35" s="207"/>
      <c r="K35" s="208"/>
      <c r="L35" s="207"/>
      <c r="M35" s="330"/>
      <c r="N35" s="290"/>
    </row>
    <row r="36" spans="1:14" ht="12.75">
      <c r="I36" s="207"/>
      <c r="J36" s="207"/>
      <c r="K36" s="208"/>
      <c r="L36" s="207"/>
      <c r="M36" s="330"/>
      <c r="N36" s="290"/>
    </row>
    <row r="37" spans="1:14" ht="12.75">
      <c r="I37" s="207"/>
      <c r="J37" s="207"/>
      <c r="K37" s="208"/>
      <c r="L37" s="207"/>
      <c r="M37" s="330"/>
      <c r="N37" s="290"/>
    </row>
    <row r="38" spans="1:14" ht="12.75">
      <c r="I38" s="207"/>
      <c r="J38" s="207"/>
      <c r="K38" s="208"/>
      <c r="L38" s="207"/>
      <c r="M38" s="330"/>
      <c r="N38" s="290"/>
    </row>
    <row r="39" spans="1:14" ht="12.75">
      <c r="I39" s="207"/>
      <c r="J39" s="207"/>
      <c r="K39" s="208"/>
      <c r="L39" s="207"/>
      <c r="M39" s="330"/>
      <c r="N39" s="290"/>
    </row>
    <row r="40" spans="1:14" ht="12.75">
      <c r="I40" s="207"/>
      <c r="J40" s="207"/>
      <c r="K40" s="208"/>
      <c r="L40" s="207"/>
      <c r="M40" s="330"/>
      <c r="N40" s="290"/>
    </row>
    <row r="41" spans="1:14" ht="12.75">
      <c r="I41" s="207"/>
      <c r="J41" s="207"/>
      <c r="K41" s="208"/>
      <c r="L41" s="207"/>
      <c r="M41" s="330"/>
      <c r="N41" s="290"/>
    </row>
    <row r="42" spans="1:14" ht="12.75">
      <c r="I42" s="207"/>
      <c r="J42" s="207"/>
      <c r="K42" s="208"/>
      <c r="L42" s="207"/>
      <c r="M42" s="330"/>
      <c r="N42" s="290"/>
    </row>
    <row r="43" spans="1:14">
      <c r="M43" s="290"/>
      <c r="N43" s="290"/>
    </row>
    <row r="44" spans="1:14">
      <c r="M44" s="290"/>
      <c r="N44" s="290"/>
    </row>
    <row r="45" spans="1:14">
      <c r="M45" s="290"/>
      <c r="N45" s="290"/>
    </row>
    <row r="46" spans="1:14">
      <c r="M46" s="301"/>
      <c r="N46" s="301"/>
    </row>
    <row r="47" spans="1:14">
      <c r="M47" s="301"/>
      <c r="N47" s="301"/>
    </row>
  </sheetData>
  <sortState ref="A5:K29">
    <sortCondition ref="A5:A29"/>
  </sortState>
  <mergeCells count="2">
    <mergeCell ref="A2:I2"/>
    <mergeCell ref="A33:K33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Q91"/>
  <sheetViews>
    <sheetView view="pageBreakPreview" zoomScale="80" zoomScaleNormal="80" zoomScaleSheetLayoutView="80" workbookViewId="0">
      <pane ySplit="4" topLeftCell="A17" activePane="bottomLeft" state="frozen"/>
      <selection activeCell="J26" sqref="J26"/>
      <selection pane="bottomLeft" activeCell="I76" sqref="I76"/>
    </sheetView>
  </sheetViews>
  <sheetFormatPr baseColWidth="10" defaultColWidth="11.5703125" defaultRowHeight="12"/>
  <cols>
    <col min="1" max="1" width="32.7109375" style="140" customWidth="1"/>
    <col min="2" max="2" width="14.5703125" style="238" bestFit="1" customWidth="1"/>
    <col min="3" max="3" width="15.42578125" style="238" bestFit="1" customWidth="1"/>
    <col min="4" max="4" width="14.5703125" style="238" bestFit="1" customWidth="1"/>
    <col min="5" max="7" width="15.85546875" style="238" bestFit="1" customWidth="1"/>
    <col min="8" max="8" width="15" style="238" bestFit="1" customWidth="1"/>
    <col min="9" max="9" width="15.42578125" style="238" bestFit="1" customWidth="1"/>
    <col min="10" max="10" width="15.42578125" style="140" bestFit="1" customWidth="1"/>
    <col min="11" max="11" width="16.7109375" style="72" customWidth="1"/>
    <col min="12" max="12" width="17.85546875" style="140" customWidth="1"/>
    <col min="13" max="16384" width="11.5703125" style="140"/>
  </cols>
  <sheetData>
    <row r="1" spans="1:17" ht="12.75">
      <c r="A1" s="215" t="s">
        <v>351</v>
      </c>
      <c r="B1" s="208"/>
      <c r="C1" s="208"/>
      <c r="D1" s="208"/>
      <c r="E1" s="208"/>
      <c r="F1" s="208"/>
      <c r="G1" s="208"/>
      <c r="H1" s="208"/>
      <c r="I1" s="208"/>
    </row>
    <row r="2" spans="1:17" ht="31.5" customHeight="1">
      <c r="A2" s="787" t="s">
        <v>325</v>
      </c>
      <c r="B2" s="787"/>
      <c r="C2" s="787"/>
      <c r="D2" s="787"/>
      <c r="E2" s="787"/>
      <c r="F2" s="787"/>
      <c r="G2" s="787"/>
      <c r="H2" s="787"/>
      <c r="I2" s="787"/>
      <c r="K2" s="135"/>
      <c r="L2" s="388"/>
      <c r="M2" s="388"/>
      <c r="N2" s="388"/>
      <c r="O2" s="388"/>
      <c r="P2" s="388"/>
      <c r="Q2" s="388"/>
    </row>
    <row r="3" spans="1:17" ht="15">
      <c r="A3" s="205"/>
      <c r="B3" s="208"/>
      <c r="C3" s="208"/>
      <c r="D3" s="208"/>
      <c r="E3" s="208"/>
      <c r="F3" s="208"/>
      <c r="G3" s="208"/>
      <c r="H3" s="208"/>
      <c r="I3" s="208"/>
      <c r="K3" s="94"/>
      <c r="L3" s="388"/>
      <c r="M3" s="388"/>
      <c r="N3" s="388"/>
      <c r="O3" s="388"/>
      <c r="P3" s="388"/>
      <c r="Q3" s="388"/>
    </row>
    <row r="4" spans="1:17" ht="15.75" thickBot="1">
      <c r="A4" s="206" t="s">
        <v>297</v>
      </c>
      <c r="B4" s="259">
        <v>2010</v>
      </c>
      <c r="C4" s="259">
        <v>2011</v>
      </c>
      <c r="D4" s="259">
        <v>2012</v>
      </c>
      <c r="E4" s="259">
        <v>2013</v>
      </c>
      <c r="F4" s="259">
        <v>2014</v>
      </c>
      <c r="G4" s="259">
        <v>2015</v>
      </c>
      <c r="H4" s="259">
        <v>2016</v>
      </c>
      <c r="I4" s="259">
        <v>2017</v>
      </c>
      <c r="J4" s="259">
        <v>2018</v>
      </c>
      <c r="K4" s="259">
        <v>2019</v>
      </c>
      <c r="L4" s="388"/>
      <c r="M4" s="388"/>
      <c r="N4" s="388"/>
      <c r="O4" s="388"/>
      <c r="P4" s="388"/>
      <c r="Q4" s="388"/>
    </row>
    <row r="5" spans="1:17" ht="15.75" thickBot="1">
      <c r="A5" s="211" t="s">
        <v>326</v>
      </c>
      <c r="B5" s="212">
        <f t="shared" ref="B5:G5" si="0">SUM(B6:B30)</f>
        <v>3184589118.0300002</v>
      </c>
      <c r="C5" s="212">
        <f t="shared" si="0"/>
        <v>4253541800.1999998</v>
      </c>
      <c r="D5" s="212">
        <f>SUM(D6:D30)</f>
        <v>5170174910.0200005</v>
      </c>
      <c r="E5" s="212">
        <f t="shared" si="0"/>
        <v>3896354895.1399999</v>
      </c>
      <c r="F5" s="212">
        <f t="shared" si="0"/>
        <v>3007558571.54</v>
      </c>
      <c r="G5" s="212">
        <f t="shared" si="0"/>
        <v>2349928988.7900004</v>
      </c>
      <c r="H5" s="212">
        <f>SUM(H6:H30)</f>
        <v>1539174853.1900003</v>
      </c>
      <c r="I5" s="212">
        <f>SUM(I6:I30)</f>
        <v>1890777102.5599999</v>
      </c>
      <c r="J5" s="212">
        <f>SUM(J6:J30)</f>
        <v>3185578835.4299998</v>
      </c>
      <c r="K5" s="213">
        <f>SUM(K6:K30)</f>
        <v>2897602461.3299999</v>
      </c>
      <c r="L5" s="600"/>
      <c r="M5" s="388"/>
      <c r="N5" s="388"/>
      <c r="O5" s="388"/>
      <c r="P5" s="388"/>
      <c r="Q5" s="388"/>
    </row>
    <row r="6" spans="1:17" ht="15">
      <c r="A6" s="207" t="s">
        <v>298</v>
      </c>
      <c r="B6" s="208">
        <v>111199.59</v>
      </c>
      <c r="C6" s="208">
        <v>126051.05</v>
      </c>
      <c r="D6" s="208">
        <v>92.62</v>
      </c>
      <c r="E6" s="208">
        <v>12.48</v>
      </c>
      <c r="F6" s="208">
        <v>7.12</v>
      </c>
      <c r="G6" s="208">
        <v>89.12</v>
      </c>
      <c r="H6" s="208">
        <v>14.989999999999998</v>
      </c>
      <c r="I6" s="208">
        <v>0</v>
      </c>
      <c r="J6" s="208">
        <v>0</v>
      </c>
      <c r="K6" s="208">
        <v>6.9499999999999993</v>
      </c>
      <c r="L6" s="600"/>
      <c r="M6" s="388"/>
      <c r="N6" s="388"/>
      <c r="O6" s="388"/>
      <c r="P6" s="388"/>
      <c r="Q6" s="388"/>
    </row>
    <row r="7" spans="1:17" ht="15">
      <c r="A7" s="207" t="s">
        <v>299</v>
      </c>
      <c r="B7" s="208">
        <v>782241866.36999989</v>
      </c>
      <c r="C7" s="208">
        <v>756045883.97000003</v>
      </c>
      <c r="D7" s="208">
        <v>1003300317.11</v>
      </c>
      <c r="E7" s="208">
        <v>1003366246.96</v>
      </c>
      <c r="F7" s="208">
        <v>731629442.54999995</v>
      </c>
      <c r="G7" s="208">
        <v>415256250.88999999</v>
      </c>
      <c r="H7" s="208">
        <v>313663812.89999998</v>
      </c>
      <c r="I7" s="208">
        <v>494474963.68000001</v>
      </c>
      <c r="J7" s="208">
        <v>1085384780.1799998</v>
      </c>
      <c r="K7" s="208">
        <v>1031284773.38</v>
      </c>
      <c r="L7" s="600"/>
      <c r="M7" s="388"/>
      <c r="N7" s="388"/>
      <c r="O7" s="388"/>
      <c r="P7" s="388"/>
      <c r="Q7" s="388"/>
    </row>
    <row r="8" spans="1:17" ht="15">
      <c r="A8" s="207" t="s">
        <v>300</v>
      </c>
      <c r="B8" s="208">
        <v>744744.65999999992</v>
      </c>
      <c r="C8" s="208">
        <v>2003181.67</v>
      </c>
      <c r="D8" s="208">
        <v>7035996.9500000002</v>
      </c>
      <c r="E8" s="208">
        <v>11641850.82</v>
      </c>
      <c r="F8" s="208">
        <v>2259338.4299999997</v>
      </c>
      <c r="G8" s="208">
        <v>659.47</v>
      </c>
      <c r="H8" s="208">
        <v>3207066.32</v>
      </c>
      <c r="I8" s="208">
        <v>16469485.630000001</v>
      </c>
      <c r="J8" s="208">
        <v>11708222.23</v>
      </c>
      <c r="K8" s="208">
        <v>12646510.309999999</v>
      </c>
      <c r="L8" s="600"/>
      <c r="M8" s="388"/>
      <c r="N8" s="388"/>
      <c r="O8" s="388"/>
      <c r="P8" s="388"/>
      <c r="Q8" s="388"/>
    </row>
    <row r="9" spans="1:17" ht="15">
      <c r="A9" s="207" t="s">
        <v>301</v>
      </c>
      <c r="B9" s="208">
        <v>347511926.96000004</v>
      </c>
      <c r="C9" s="208">
        <v>662649336.91999996</v>
      </c>
      <c r="D9" s="208">
        <v>781587277</v>
      </c>
      <c r="E9" s="208">
        <v>445771506.77000004</v>
      </c>
      <c r="F9" s="208">
        <v>383204568.28999996</v>
      </c>
      <c r="G9" s="208">
        <v>356823875.94999999</v>
      </c>
      <c r="H9" s="208">
        <v>21985207.27</v>
      </c>
      <c r="I9" s="208">
        <v>258608519.87</v>
      </c>
      <c r="J9" s="208">
        <v>531759344.56</v>
      </c>
      <c r="K9" s="208">
        <v>409620300.06999999</v>
      </c>
      <c r="L9" s="600"/>
      <c r="M9" s="388"/>
      <c r="N9" s="388"/>
      <c r="O9" s="388"/>
      <c r="P9" s="388"/>
      <c r="Q9" s="388"/>
    </row>
    <row r="10" spans="1:17" ht="15">
      <c r="A10" s="207" t="s">
        <v>302</v>
      </c>
      <c r="B10" s="208">
        <v>34324031.140000001</v>
      </c>
      <c r="C10" s="208">
        <v>57453332.809999995</v>
      </c>
      <c r="D10" s="208">
        <v>83545774.930000007</v>
      </c>
      <c r="E10" s="208">
        <v>16803539.789999999</v>
      </c>
      <c r="F10" s="208">
        <v>3308871.21</v>
      </c>
      <c r="G10" s="208">
        <v>9649463.5899999999</v>
      </c>
      <c r="H10" s="208">
        <v>15023096.52</v>
      </c>
      <c r="I10" s="208">
        <v>10813574.67</v>
      </c>
      <c r="J10" s="208">
        <v>32699667.59</v>
      </c>
      <c r="K10" s="208">
        <v>20710318.760000002</v>
      </c>
      <c r="L10" s="600"/>
      <c r="M10" s="388"/>
      <c r="N10" s="388"/>
      <c r="O10" s="388"/>
      <c r="P10" s="388"/>
      <c r="Q10" s="388"/>
    </row>
    <row r="11" spans="1:17" ht="15">
      <c r="A11" s="373" t="s">
        <v>303</v>
      </c>
      <c r="B11" s="374">
        <v>506654607.15999997</v>
      </c>
      <c r="C11" s="374">
        <v>513843795.47999996</v>
      </c>
      <c r="D11" s="374">
        <v>584763866.48000002</v>
      </c>
      <c r="E11" s="374">
        <v>607648730.89999998</v>
      </c>
      <c r="F11" s="374">
        <v>380280803.22000003</v>
      </c>
      <c r="G11" s="374">
        <v>299686816.41999996</v>
      </c>
      <c r="H11" s="374">
        <v>259240025.05000001</v>
      </c>
      <c r="I11" s="374">
        <v>213290981.33000001</v>
      </c>
      <c r="J11" s="374">
        <v>137435110.44999999</v>
      </c>
      <c r="K11" s="374">
        <v>100126251.73999999</v>
      </c>
      <c r="L11" s="600"/>
      <c r="M11" s="388"/>
      <c r="N11" s="388"/>
      <c r="O11" s="388"/>
      <c r="P11" s="388"/>
      <c r="Q11" s="388"/>
    </row>
    <row r="12" spans="1:17" ht="15">
      <c r="A12" s="207" t="s">
        <v>304</v>
      </c>
      <c r="B12" s="208">
        <v>13.91</v>
      </c>
      <c r="C12" s="208">
        <v>54.879999999999995</v>
      </c>
      <c r="D12" s="208">
        <v>1111.96</v>
      </c>
      <c r="E12" s="208">
        <v>477.55</v>
      </c>
      <c r="F12" s="208">
        <v>2637.24</v>
      </c>
      <c r="G12" s="208">
        <v>15468.939999999999</v>
      </c>
      <c r="H12" s="208">
        <v>5134.92</v>
      </c>
      <c r="I12" s="208">
        <v>8256.16</v>
      </c>
      <c r="J12" s="208">
        <v>2401.39</v>
      </c>
      <c r="K12" s="208">
        <v>4502.2299999999996</v>
      </c>
      <c r="L12" s="600"/>
      <c r="M12" s="388"/>
      <c r="N12" s="388"/>
      <c r="O12" s="388"/>
      <c r="P12" s="388"/>
      <c r="Q12" s="388"/>
    </row>
    <row r="13" spans="1:17" ht="15">
      <c r="A13" s="207" t="s">
        <v>305</v>
      </c>
      <c r="B13" s="208">
        <v>103638879.95</v>
      </c>
      <c r="C13" s="208">
        <v>170082899.13</v>
      </c>
      <c r="D13" s="208">
        <v>357199502.73000002</v>
      </c>
      <c r="E13" s="208">
        <v>34983511.259999998</v>
      </c>
      <c r="F13" s="208">
        <v>100854933.39999999</v>
      </c>
      <c r="G13" s="208">
        <v>137066946.16</v>
      </c>
      <c r="H13" s="208">
        <v>49043314.479999997</v>
      </c>
      <c r="I13" s="208">
        <v>81305449.939999998</v>
      </c>
      <c r="J13" s="208">
        <v>211561342.28</v>
      </c>
      <c r="K13" s="208">
        <v>227958678.31</v>
      </c>
      <c r="L13" s="600"/>
      <c r="M13" s="388"/>
      <c r="N13" s="388"/>
      <c r="O13" s="388"/>
      <c r="P13" s="388"/>
      <c r="Q13" s="388"/>
    </row>
    <row r="14" spans="1:17" ht="15">
      <c r="A14" s="207" t="s">
        <v>306</v>
      </c>
      <c r="B14" s="208">
        <v>5812310.2400000002</v>
      </c>
      <c r="C14" s="208">
        <v>8536206.0899999999</v>
      </c>
      <c r="D14" s="208">
        <v>18430940.420000002</v>
      </c>
      <c r="E14" s="208">
        <v>9866148.8900000006</v>
      </c>
      <c r="F14" s="208">
        <v>3403180.4899999998</v>
      </c>
      <c r="G14" s="208">
        <v>1919372.6</v>
      </c>
      <c r="H14" s="208">
        <v>95516.83</v>
      </c>
      <c r="I14" s="208">
        <v>980189.5</v>
      </c>
      <c r="J14" s="208">
        <v>2789100.56</v>
      </c>
      <c r="K14" s="208">
        <v>2264132.0499999998</v>
      </c>
      <c r="L14" s="600"/>
      <c r="M14" s="388"/>
      <c r="N14" s="388"/>
      <c r="O14" s="388"/>
      <c r="P14" s="388"/>
      <c r="Q14" s="388"/>
    </row>
    <row r="15" spans="1:17" ht="15">
      <c r="A15" s="207" t="s">
        <v>307</v>
      </c>
      <c r="B15" s="208">
        <v>1649753.88</v>
      </c>
      <c r="C15" s="208">
        <v>4322956.87</v>
      </c>
      <c r="D15" s="208">
        <v>4139210.03</v>
      </c>
      <c r="E15" s="208">
        <v>1098254.94</v>
      </c>
      <c r="F15" s="208">
        <v>125513.64</v>
      </c>
      <c r="G15" s="208">
        <v>805950.03</v>
      </c>
      <c r="H15" s="208">
        <v>22759.97</v>
      </c>
      <c r="I15" s="208">
        <v>3631134.7199999997</v>
      </c>
      <c r="J15" s="208">
        <v>12422326.800000001</v>
      </c>
      <c r="K15" s="208">
        <v>7546069.5999999996</v>
      </c>
      <c r="L15" s="600"/>
      <c r="M15" s="388"/>
      <c r="N15" s="388"/>
      <c r="O15" s="388"/>
      <c r="P15" s="388"/>
      <c r="Q15" s="388"/>
    </row>
    <row r="16" spans="1:17" ht="15">
      <c r="A16" s="207" t="s">
        <v>308</v>
      </c>
      <c r="B16" s="208">
        <v>67342320.370000005</v>
      </c>
      <c r="C16" s="208">
        <v>201987826.62</v>
      </c>
      <c r="D16" s="208">
        <v>347064086</v>
      </c>
      <c r="E16" s="208">
        <v>185986109.46000001</v>
      </c>
      <c r="F16" s="208">
        <v>234651200.10999998</v>
      </c>
      <c r="G16" s="208">
        <v>126136074.55</v>
      </c>
      <c r="H16" s="208">
        <v>56638874.040000007</v>
      </c>
      <c r="I16" s="208">
        <v>93245662.599999994</v>
      </c>
      <c r="J16" s="208">
        <v>166903539.21000001</v>
      </c>
      <c r="K16" s="208">
        <v>99776063.209999993</v>
      </c>
      <c r="L16" s="600"/>
      <c r="M16" s="388"/>
      <c r="N16" s="388"/>
      <c r="O16" s="388"/>
      <c r="P16" s="388"/>
      <c r="Q16" s="388"/>
    </row>
    <row r="17" spans="1:17" ht="15">
      <c r="A17" s="207" t="s">
        <v>309</v>
      </c>
      <c r="B17" s="208">
        <v>63002507.140000001</v>
      </c>
      <c r="C17" s="208">
        <v>78663596.210000008</v>
      </c>
      <c r="D17" s="208">
        <v>108067124.84</v>
      </c>
      <c r="E17" s="208">
        <v>63627363.269999996</v>
      </c>
      <c r="F17" s="208">
        <v>32192362.059999999</v>
      </c>
      <c r="G17" s="208">
        <v>15536481.15</v>
      </c>
      <c r="H17" s="208">
        <v>25434253.299999997</v>
      </c>
      <c r="I17" s="208">
        <v>62385858.5</v>
      </c>
      <c r="J17" s="208">
        <v>138938998.34999999</v>
      </c>
      <c r="K17" s="208">
        <v>106827611.59</v>
      </c>
      <c r="L17" s="600"/>
      <c r="M17" s="388"/>
      <c r="N17" s="388"/>
      <c r="O17" s="388"/>
      <c r="P17" s="388"/>
      <c r="Q17" s="388"/>
    </row>
    <row r="18" spans="1:17" ht="15">
      <c r="A18" s="207" t="s">
        <v>310</v>
      </c>
      <c r="B18" s="208">
        <v>422325535.78999996</v>
      </c>
      <c r="C18" s="208">
        <v>459340507.74000001</v>
      </c>
      <c r="D18" s="208">
        <v>547675206.03999996</v>
      </c>
      <c r="E18" s="208">
        <v>545255309.13999999</v>
      </c>
      <c r="F18" s="208">
        <v>358192493.45999998</v>
      </c>
      <c r="G18" s="208">
        <v>288802646.45999998</v>
      </c>
      <c r="H18" s="208">
        <v>253360992.87</v>
      </c>
      <c r="I18" s="208">
        <v>254956497.04999998</v>
      </c>
      <c r="J18" s="208">
        <v>259096897.83000001</v>
      </c>
      <c r="K18" s="208">
        <v>223779154.97999999</v>
      </c>
      <c r="L18" s="600"/>
      <c r="M18" s="388"/>
      <c r="N18" s="388"/>
      <c r="O18" s="388"/>
      <c r="P18" s="388"/>
      <c r="Q18" s="388"/>
    </row>
    <row r="19" spans="1:17" ht="15">
      <c r="A19" s="207" t="s">
        <v>311</v>
      </c>
      <c r="B19" s="208">
        <v>115757.74</v>
      </c>
      <c r="C19" s="208">
        <v>501828.61</v>
      </c>
      <c r="D19" s="208">
        <v>444450.51</v>
      </c>
      <c r="E19" s="208">
        <v>95383.06</v>
      </c>
      <c r="F19" s="208">
        <v>1078.8699999999999</v>
      </c>
      <c r="G19" s="208">
        <v>1429.08</v>
      </c>
      <c r="H19" s="208">
        <v>4315.1399999999994</v>
      </c>
      <c r="I19" s="208">
        <v>6720.92</v>
      </c>
      <c r="J19" s="208">
        <v>5439.07</v>
      </c>
      <c r="K19" s="208">
        <v>2607.8199999999997</v>
      </c>
      <c r="L19" s="600"/>
      <c r="M19" s="388"/>
      <c r="N19" s="388"/>
      <c r="O19" s="388"/>
      <c r="P19" s="388"/>
      <c r="Q19" s="388"/>
    </row>
    <row r="20" spans="1:17" ht="15">
      <c r="A20" s="207" t="s">
        <v>312</v>
      </c>
      <c r="B20" s="208">
        <v>72488136.25</v>
      </c>
      <c r="C20" s="208">
        <v>105630074.91999999</v>
      </c>
      <c r="D20" s="208">
        <v>161777753.31</v>
      </c>
      <c r="E20" s="208">
        <v>103733678.28</v>
      </c>
      <c r="F20" s="208">
        <v>53900588.590000004</v>
      </c>
      <c r="G20" s="208">
        <v>75878391.219999999</v>
      </c>
      <c r="H20" s="208">
        <v>41111915.07</v>
      </c>
      <c r="I20" s="208">
        <v>75575204.480000004</v>
      </c>
      <c r="J20" s="208">
        <v>101580341.20999999</v>
      </c>
      <c r="K20" s="208">
        <v>105260682.23999999</v>
      </c>
      <c r="L20" s="600"/>
      <c r="M20" s="388"/>
      <c r="N20" s="388"/>
      <c r="O20" s="388"/>
      <c r="P20" s="388"/>
      <c r="Q20" s="388"/>
    </row>
    <row r="21" spans="1:17" ht="15">
      <c r="A21" s="207" t="s">
        <v>313</v>
      </c>
      <c r="B21" s="208">
        <v>0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600"/>
      <c r="M21" s="388"/>
      <c r="N21" s="388"/>
      <c r="O21" s="388"/>
      <c r="P21" s="388"/>
      <c r="Q21" s="388"/>
    </row>
    <row r="22" spans="1:17" ht="15">
      <c r="A22" s="207" t="s">
        <v>314</v>
      </c>
      <c r="B22" s="208">
        <v>56577.5</v>
      </c>
      <c r="C22" s="208">
        <v>120121.37</v>
      </c>
      <c r="D22" s="208">
        <v>710522.33</v>
      </c>
      <c r="E22" s="208">
        <v>1670990.4700000002</v>
      </c>
      <c r="F22" s="208">
        <v>789063.23</v>
      </c>
      <c r="G22" s="208">
        <v>99562.389999999985</v>
      </c>
      <c r="H22" s="208">
        <v>582873.76</v>
      </c>
      <c r="I22" s="208">
        <v>884570.42999999993</v>
      </c>
      <c r="J22" s="208">
        <v>1462575.0499999998</v>
      </c>
      <c r="K22" s="208">
        <v>1546136.0499999998</v>
      </c>
      <c r="L22" s="600"/>
      <c r="M22" s="388"/>
      <c r="N22" s="388"/>
      <c r="O22" s="388"/>
      <c r="P22" s="388"/>
      <c r="Q22" s="388"/>
    </row>
    <row r="23" spans="1:17" ht="15">
      <c r="A23" s="207" t="s">
        <v>315</v>
      </c>
      <c r="B23" s="208">
        <v>245490011.28</v>
      </c>
      <c r="C23" s="208">
        <v>392507454.75</v>
      </c>
      <c r="D23" s="208">
        <v>325421341.69</v>
      </c>
      <c r="E23" s="208">
        <v>297492036.81999999</v>
      </c>
      <c r="F23" s="208">
        <v>249401909.13</v>
      </c>
      <c r="G23" s="208">
        <v>233544864.59999999</v>
      </c>
      <c r="H23" s="208">
        <v>189395284.74000001</v>
      </c>
      <c r="I23" s="208">
        <v>87391273.040000007</v>
      </c>
      <c r="J23" s="208">
        <v>162314150.38</v>
      </c>
      <c r="K23" s="208">
        <v>193952100.26999998</v>
      </c>
      <c r="L23" s="600"/>
      <c r="M23" s="388"/>
      <c r="N23" s="388"/>
      <c r="O23" s="388"/>
      <c r="P23" s="388"/>
      <c r="Q23" s="388"/>
    </row>
    <row r="24" spans="1:17" ht="15">
      <c r="A24" s="207" t="s">
        <v>316</v>
      </c>
      <c r="B24" s="208">
        <v>149832539.31</v>
      </c>
      <c r="C24" s="208">
        <v>181704859.61000001</v>
      </c>
      <c r="D24" s="208">
        <v>197004847.94</v>
      </c>
      <c r="E24" s="208">
        <v>90142507.200000003</v>
      </c>
      <c r="F24" s="208">
        <v>64108014.82</v>
      </c>
      <c r="G24" s="208">
        <v>45275011.489999995</v>
      </c>
      <c r="H24" s="208">
        <v>12959532.629999999</v>
      </c>
      <c r="I24" s="208">
        <v>44307510.899999999</v>
      </c>
      <c r="J24" s="208">
        <v>69258149.189999998</v>
      </c>
      <c r="K24" s="208">
        <v>65758505.040000007</v>
      </c>
      <c r="L24" s="600"/>
      <c r="M24" s="388"/>
      <c r="N24" s="388"/>
      <c r="O24" s="388"/>
      <c r="P24" s="388"/>
      <c r="Q24" s="388"/>
    </row>
    <row r="25" spans="1:17" ht="15">
      <c r="A25" s="207" t="s">
        <v>317</v>
      </c>
      <c r="B25" s="208">
        <v>19851.16</v>
      </c>
      <c r="C25" s="208">
        <v>128027.83</v>
      </c>
      <c r="D25" s="208">
        <v>182005.68</v>
      </c>
      <c r="E25" s="208">
        <v>6206028.790000001</v>
      </c>
      <c r="F25" s="208">
        <v>4140435.82</v>
      </c>
      <c r="G25" s="208">
        <v>1851.9</v>
      </c>
      <c r="H25" s="208">
        <v>31623008.73</v>
      </c>
      <c r="I25" s="208">
        <v>5204824.2</v>
      </c>
      <c r="J25" s="208">
        <v>697580.33000000007</v>
      </c>
      <c r="K25" s="208">
        <v>818638.28</v>
      </c>
      <c r="L25" s="600"/>
      <c r="M25" s="388"/>
      <c r="N25" s="388"/>
      <c r="O25" s="388"/>
      <c r="P25" s="388"/>
      <c r="Q25" s="388"/>
    </row>
    <row r="26" spans="1:17" ht="15">
      <c r="A26" s="207" t="s">
        <v>318</v>
      </c>
      <c r="B26" s="208">
        <v>181583871.34999999</v>
      </c>
      <c r="C26" s="208">
        <v>307169985.73000002</v>
      </c>
      <c r="D26" s="208">
        <v>304315338.49000001</v>
      </c>
      <c r="E26" s="208">
        <v>218491749.28</v>
      </c>
      <c r="F26" s="208">
        <v>177457561.19999999</v>
      </c>
      <c r="G26" s="208">
        <v>136941189.25</v>
      </c>
      <c r="H26" s="208">
        <v>87174903.689999998</v>
      </c>
      <c r="I26" s="208">
        <v>91418285.570000008</v>
      </c>
      <c r="J26" s="208">
        <v>91765736.769999996</v>
      </c>
      <c r="K26" s="208">
        <v>67626909.479999989</v>
      </c>
      <c r="L26" s="600"/>
      <c r="M26" s="388"/>
      <c r="N26" s="388"/>
      <c r="O26" s="388"/>
      <c r="P26" s="388"/>
      <c r="Q26" s="388"/>
    </row>
    <row r="27" spans="1:17" ht="15">
      <c r="A27" s="207" t="s">
        <v>319</v>
      </c>
      <c r="B27" s="208">
        <v>436063.37</v>
      </c>
      <c r="C27" s="208">
        <v>622210.17000000004</v>
      </c>
      <c r="D27" s="208">
        <v>960723.89999999991</v>
      </c>
      <c r="E27" s="208">
        <v>554779.19999999995</v>
      </c>
      <c r="F27" s="208">
        <v>853012.37</v>
      </c>
      <c r="G27" s="208">
        <v>806841.22</v>
      </c>
      <c r="H27" s="208">
        <v>943407.78</v>
      </c>
      <c r="I27" s="208">
        <v>1055998.03</v>
      </c>
      <c r="J27" s="208">
        <v>1077439.94</v>
      </c>
      <c r="K27" s="208">
        <v>1062264.6599999999</v>
      </c>
      <c r="L27" s="600"/>
      <c r="M27" s="388"/>
      <c r="N27" s="388"/>
      <c r="O27" s="388"/>
      <c r="P27" s="388"/>
      <c r="Q27" s="388"/>
    </row>
    <row r="28" spans="1:17" ht="15">
      <c r="A28" s="207" t="s">
        <v>320</v>
      </c>
      <c r="B28" s="208">
        <v>199206612.91</v>
      </c>
      <c r="C28" s="208">
        <v>350101607.76999998</v>
      </c>
      <c r="D28" s="208">
        <v>336547419.06</v>
      </c>
      <c r="E28" s="208">
        <v>251918679.81</v>
      </c>
      <c r="F28" s="208">
        <v>226801556.28999999</v>
      </c>
      <c r="G28" s="208">
        <v>205679752.31</v>
      </c>
      <c r="H28" s="208">
        <v>177659542.19</v>
      </c>
      <c r="I28" s="208">
        <v>94715680.090000004</v>
      </c>
      <c r="J28" s="208">
        <v>166692977.56</v>
      </c>
      <c r="K28" s="208">
        <v>219003987.89000002</v>
      </c>
      <c r="L28" s="600"/>
      <c r="M28" s="388"/>
      <c r="N28" s="388"/>
      <c r="O28" s="388"/>
      <c r="P28" s="388"/>
      <c r="Q28" s="388"/>
    </row>
    <row r="29" spans="1:17" ht="15">
      <c r="A29" s="209" t="s">
        <v>321</v>
      </c>
      <c r="B29" s="210">
        <v>0</v>
      </c>
      <c r="C29" s="210">
        <v>0</v>
      </c>
      <c r="D29" s="210">
        <v>0</v>
      </c>
      <c r="E29" s="210">
        <v>0</v>
      </c>
      <c r="F29" s="210">
        <v>0</v>
      </c>
      <c r="G29" s="210">
        <v>0</v>
      </c>
      <c r="H29" s="210">
        <v>0</v>
      </c>
      <c r="I29" s="210">
        <v>46461.25</v>
      </c>
      <c r="J29" s="208">
        <v>22714.5</v>
      </c>
      <c r="K29" s="208">
        <v>26256.42</v>
      </c>
      <c r="L29" s="388"/>
      <c r="M29" s="388"/>
      <c r="N29" s="388"/>
      <c r="O29" s="388"/>
      <c r="P29" s="388"/>
      <c r="Q29" s="388"/>
    </row>
    <row r="30" spans="1:17" ht="15.75" thickBot="1">
      <c r="A30" s="209" t="s">
        <v>322</v>
      </c>
      <c r="B30" s="210">
        <v>0</v>
      </c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  <c r="I30" s="210">
        <v>0</v>
      </c>
      <c r="J30" s="208">
        <v>0</v>
      </c>
      <c r="K30" s="208">
        <v>0</v>
      </c>
      <c r="L30" s="388"/>
      <c r="M30" s="388"/>
      <c r="N30" s="388"/>
      <c r="O30" s="388"/>
      <c r="P30" s="388"/>
      <c r="Q30" s="388"/>
    </row>
    <row r="31" spans="1:17" ht="15.75" thickBot="1">
      <c r="A31" s="214" t="s">
        <v>360</v>
      </c>
      <c r="B31" s="212">
        <f t="shared" ref="B31:G31" si="1">SUM(B32:B56)</f>
        <v>567225961.03000009</v>
      </c>
      <c r="C31" s="212">
        <f t="shared" si="1"/>
        <v>821042472.25999999</v>
      </c>
      <c r="D31" s="212">
        <f t="shared" si="1"/>
        <v>496572184.80000007</v>
      </c>
      <c r="E31" s="212">
        <f>SUM(E32:E56)</f>
        <v>478831009.96999997</v>
      </c>
      <c r="F31" s="212">
        <f t="shared" si="1"/>
        <v>438678534.47000003</v>
      </c>
      <c r="G31" s="212">
        <f t="shared" si="1"/>
        <v>527303728.73000002</v>
      </c>
      <c r="H31" s="212">
        <f>SUM(H32:H56)</f>
        <v>875626109.70999992</v>
      </c>
      <c r="I31" s="212">
        <f>SUM(I32:I56)</f>
        <v>1225004033.9799998</v>
      </c>
      <c r="J31" s="212">
        <f>SUM(J32:J56)</f>
        <v>1474262099.4499998</v>
      </c>
      <c r="K31" s="213">
        <f>SUM(K32:K56)</f>
        <v>1509515890.3800001</v>
      </c>
      <c r="L31" s="600"/>
      <c r="M31" s="600"/>
      <c r="N31" s="388"/>
      <c r="O31" s="388"/>
      <c r="P31" s="388"/>
      <c r="Q31" s="388"/>
    </row>
    <row r="32" spans="1:17" ht="15">
      <c r="A32" s="205" t="s">
        <v>298</v>
      </c>
      <c r="B32" s="208">
        <v>4468.2299999999996</v>
      </c>
      <c r="C32" s="208">
        <v>923.38</v>
      </c>
      <c r="D32" s="208">
        <v>38.97</v>
      </c>
      <c r="E32" s="208">
        <v>47.9</v>
      </c>
      <c r="F32" s="208">
        <v>57.769999999999996</v>
      </c>
      <c r="G32" s="208">
        <v>74.92</v>
      </c>
      <c r="H32" s="208">
        <v>61.78</v>
      </c>
      <c r="I32" s="236">
        <v>63.230000000000004</v>
      </c>
      <c r="J32" s="236">
        <v>14.98</v>
      </c>
      <c r="K32" s="236">
        <v>471.83000000000004</v>
      </c>
      <c r="L32" s="388"/>
      <c r="M32" s="600"/>
      <c r="N32" s="388"/>
      <c r="O32" s="388"/>
      <c r="P32" s="388"/>
      <c r="Q32" s="388"/>
    </row>
    <row r="33" spans="1:17" ht="15">
      <c r="A33" s="205" t="s">
        <v>299</v>
      </c>
      <c r="B33" s="208">
        <v>4392093.68</v>
      </c>
      <c r="C33" s="208">
        <v>5143777.1199999992</v>
      </c>
      <c r="D33" s="208">
        <v>2307836.48</v>
      </c>
      <c r="E33" s="208">
        <v>3591939.01</v>
      </c>
      <c r="F33" s="208">
        <v>2794536.88</v>
      </c>
      <c r="G33" s="208">
        <v>3593649.19</v>
      </c>
      <c r="H33" s="208">
        <v>64479376.629999995</v>
      </c>
      <c r="I33" s="236">
        <v>240450402.25</v>
      </c>
      <c r="J33" s="236">
        <v>415120782.35999995</v>
      </c>
      <c r="K33" s="236">
        <v>274653123.44999999</v>
      </c>
      <c r="L33" s="388"/>
      <c r="M33" s="600"/>
      <c r="N33" s="388"/>
      <c r="O33" s="388"/>
      <c r="P33" s="388"/>
      <c r="Q33" s="388"/>
    </row>
    <row r="34" spans="1:17" ht="15">
      <c r="A34" s="205" t="s">
        <v>300</v>
      </c>
      <c r="B34" s="208">
        <v>140127.43</v>
      </c>
      <c r="C34" s="208">
        <v>630929.86</v>
      </c>
      <c r="D34" s="208">
        <v>1467002.62</v>
      </c>
      <c r="E34" s="208">
        <v>2311447.73</v>
      </c>
      <c r="F34" s="208">
        <v>465200.91</v>
      </c>
      <c r="G34" s="208">
        <v>1873625.73</v>
      </c>
      <c r="H34" s="208">
        <v>92722444.469999999</v>
      </c>
      <c r="I34" s="236">
        <v>284070785.38</v>
      </c>
      <c r="J34" s="236">
        <v>249280680.82999998</v>
      </c>
      <c r="K34" s="236">
        <v>188525606.88999999</v>
      </c>
      <c r="L34" s="388"/>
      <c r="M34" s="600"/>
      <c r="N34" s="388"/>
      <c r="O34" s="388"/>
      <c r="P34" s="388"/>
      <c r="Q34" s="388"/>
    </row>
    <row r="35" spans="1:17" ht="15">
      <c r="A35" s="205" t="s">
        <v>301</v>
      </c>
      <c r="B35" s="208">
        <v>47817208.109999999</v>
      </c>
      <c r="C35" s="208">
        <v>62327358.510000005</v>
      </c>
      <c r="D35" s="208">
        <v>34047457.600000001</v>
      </c>
      <c r="E35" s="208">
        <v>28469309.439999998</v>
      </c>
      <c r="F35" s="208">
        <v>62125280.140000001</v>
      </c>
      <c r="G35" s="208">
        <v>70970669.489999995</v>
      </c>
      <c r="H35" s="208">
        <v>346070142.09000003</v>
      </c>
      <c r="I35" s="236">
        <v>242193346.10000002</v>
      </c>
      <c r="J35" s="236">
        <v>293133900.72000003</v>
      </c>
      <c r="K35" s="236">
        <v>560290132.04999995</v>
      </c>
      <c r="L35" s="388"/>
      <c r="M35" s="600"/>
      <c r="N35" s="388"/>
      <c r="O35" s="388"/>
      <c r="P35" s="388"/>
      <c r="Q35" s="388"/>
    </row>
    <row r="36" spans="1:17" ht="15">
      <c r="A36" s="205" t="s">
        <v>302</v>
      </c>
      <c r="B36" s="208">
        <v>14009727.85</v>
      </c>
      <c r="C36" s="208">
        <v>27428580.689999998</v>
      </c>
      <c r="D36" s="208">
        <v>11305524.5</v>
      </c>
      <c r="E36" s="208">
        <v>8838111.9100000001</v>
      </c>
      <c r="F36" s="208">
        <v>9143439.540000001</v>
      </c>
      <c r="G36" s="208">
        <v>10431709.24</v>
      </c>
      <c r="H36" s="208">
        <v>13828411.4</v>
      </c>
      <c r="I36" s="236">
        <v>17736873.469999999</v>
      </c>
      <c r="J36" s="236">
        <v>19852975.129999999</v>
      </c>
      <c r="K36" s="236">
        <v>14204320.98</v>
      </c>
      <c r="L36" s="388"/>
      <c r="M36" s="600"/>
      <c r="N36" s="388"/>
      <c r="O36" s="388"/>
      <c r="P36" s="388"/>
      <c r="Q36" s="388"/>
    </row>
    <row r="37" spans="1:17" ht="15">
      <c r="A37" s="205" t="s">
        <v>303</v>
      </c>
      <c r="B37" s="208">
        <v>57124731.619999997</v>
      </c>
      <c r="C37" s="208">
        <v>89462978.349999994</v>
      </c>
      <c r="D37" s="208">
        <v>54639954.950000003</v>
      </c>
      <c r="E37" s="208">
        <v>85457657.430000007</v>
      </c>
      <c r="F37" s="208">
        <v>43509723.259999998</v>
      </c>
      <c r="G37" s="208">
        <v>37939895.130000003</v>
      </c>
      <c r="H37" s="208">
        <v>39867955.800000004</v>
      </c>
      <c r="I37" s="236">
        <v>41237929.579999998</v>
      </c>
      <c r="J37" s="236">
        <v>38443327.390000001</v>
      </c>
      <c r="K37" s="236">
        <v>42222791.929999992</v>
      </c>
      <c r="L37" s="388"/>
      <c r="M37" s="600"/>
      <c r="N37" s="388"/>
      <c r="O37" s="388"/>
      <c r="P37" s="388"/>
      <c r="Q37" s="388"/>
    </row>
    <row r="38" spans="1:17" ht="15">
      <c r="A38" s="205" t="s">
        <v>304</v>
      </c>
      <c r="B38" s="208">
        <v>0</v>
      </c>
      <c r="C38" s="208">
        <v>0</v>
      </c>
      <c r="D38" s="208">
        <v>0</v>
      </c>
      <c r="E38" s="208">
        <v>0</v>
      </c>
      <c r="F38" s="208">
        <v>0</v>
      </c>
      <c r="G38" s="208">
        <v>0</v>
      </c>
      <c r="H38" s="208">
        <v>0</v>
      </c>
      <c r="I38" s="236">
        <v>0</v>
      </c>
      <c r="J38" s="236">
        <v>0</v>
      </c>
      <c r="K38" s="236">
        <v>0</v>
      </c>
      <c r="L38" s="388"/>
      <c r="M38" s="600"/>
      <c r="N38" s="388"/>
      <c r="O38" s="388"/>
      <c r="P38" s="388"/>
      <c r="Q38" s="388"/>
    </row>
    <row r="39" spans="1:17" ht="15">
      <c r="A39" s="205" t="s">
        <v>305</v>
      </c>
      <c r="B39" s="208">
        <v>19385829.629999999</v>
      </c>
      <c r="C39" s="208">
        <v>39996698.870000005</v>
      </c>
      <c r="D39" s="208">
        <v>28282071.580000002</v>
      </c>
      <c r="E39" s="208">
        <v>21311416.559999999</v>
      </c>
      <c r="F39" s="208">
        <v>38022771.68</v>
      </c>
      <c r="G39" s="208">
        <v>91040799.520000011</v>
      </c>
      <c r="H39" s="208">
        <v>108135667.40000001</v>
      </c>
      <c r="I39" s="236">
        <v>127249237.69</v>
      </c>
      <c r="J39" s="236">
        <v>154485514.75</v>
      </c>
      <c r="K39" s="236">
        <v>126792167.27000001</v>
      </c>
      <c r="L39" s="388"/>
      <c r="M39" s="600"/>
      <c r="N39" s="388"/>
      <c r="O39" s="388"/>
      <c r="P39" s="388"/>
      <c r="Q39" s="388"/>
    </row>
    <row r="40" spans="1:17" ht="15">
      <c r="A40" s="205" t="s">
        <v>306</v>
      </c>
      <c r="B40" s="208">
        <v>11902859.82</v>
      </c>
      <c r="C40" s="208">
        <v>21536754.890000001</v>
      </c>
      <c r="D40" s="208">
        <v>7169661.9799999995</v>
      </c>
      <c r="E40" s="208">
        <v>6575703.8800000008</v>
      </c>
      <c r="F40" s="208">
        <v>6097305.04</v>
      </c>
      <c r="G40" s="208">
        <v>7386627.25</v>
      </c>
      <c r="H40" s="208">
        <v>4262079.09</v>
      </c>
      <c r="I40" s="236">
        <v>4695094.09</v>
      </c>
      <c r="J40" s="236">
        <v>4887753.33</v>
      </c>
      <c r="K40" s="236">
        <v>4667114.3100000005</v>
      </c>
      <c r="L40" s="388"/>
      <c r="M40" s="600"/>
      <c r="N40" s="388"/>
      <c r="O40" s="388"/>
      <c r="P40" s="388"/>
      <c r="Q40" s="388"/>
    </row>
    <row r="41" spans="1:17" ht="15">
      <c r="A41" s="205" t="s">
        <v>307</v>
      </c>
      <c r="B41" s="208">
        <v>1421239.53</v>
      </c>
      <c r="C41" s="208">
        <v>2460403.2599999998</v>
      </c>
      <c r="D41" s="208">
        <v>1312787.3999999999</v>
      </c>
      <c r="E41" s="208">
        <v>1350610.03</v>
      </c>
      <c r="F41" s="208">
        <v>1417405.4</v>
      </c>
      <c r="G41" s="208">
        <v>1940862.95</v>
      </c>
      <c r="H41" s="208">
        <v>1996555.1700000002</v>
      </c>
      <c r="I41" s="236">
        <v>4386888.4800000004</v>
      </c>
      <c r="J41" s="236">
        <v>7614820.5800000001</v>
      </c>
      <c r="K41" s="236">
        <v>2726944.27</v>
      </c>
      <c r="L41" s="388"/>
      <c r="M41" s="600"/>
      <c r="N41" s="388"/>
      <c r="O41" s="388"/>
      <c r="P41" s="388"/>
      <c r="Q41" s="388"/>
    </row>
    <row r="42" spans="1:17" ht="15">
      <c r="A42" s="205" t="s">
        <v>308</v>
      </c>
      <c r="B42" s="208">
        <v>12491670.52</v>
      </c>
      <c r="C42" s="208">
        <v>28657840.52</v>
      </c>
      <c r="D42" s="208">
        <v>50162705.790000007</v>
      </c>
      <c r="E42" s="208">
        <v>39303661.75</v>
      </c>
      <c r="F42" s="208">
        <v>48393448.119999997</v>
      </c>
      <c r="G42" s="208">
        <v>12316881.129999999</v>
      </c>
      <c r="H42" s="208">
        <v>10090881.529999999</v>
      </c>
      <c r="I42" s="236">
        <v>20748879.640000001</v>
      </c>
      <c r="J42" s="236">
        <v>12522019.559999999</v>
      </c>
      <c r="K42" s="236">
        <v>27835900.800000001</v>
      </c>
      <c r="L42" s="388"/>
      <c r="M42" s="600"/>
      <c r="N42" s="388"/>
      <c r="O42" s="388"/>
      <c r="P42" s="388"/>
      <c r="Q42" s="388"/>
    </row>
    <row r="43" spans="1:17" ht="15">
      <c r="A43" s="205" t="s">
        <v>309</v>
      </c>
      <c r="B43" s="208">
        <v>35561680.090000004</v>
      </c>
      <c r="C43" s="208">
        <v>51439200.920000002</v>
      </c>
      <c r="D43" s="208">
        <v>14513337.109999999</v>
      </c>
      <c r="E43" s="208">
        <v>22211869.530000001</v>
      </c>
      <c r="F43" s="208">
        <v>4771452.43</v>
      </c>
      <c r="G43" s="208">
        <v>42233184.329999998</v>
      </c>
      <c r="H43" s="208">
        <v>23859437.209999997</v>
      </c>
      <c r="I43" s="236">
        <v>28572055.059999999</v>
      </c>
      <c r="J43" s="236">
        <v>36017177.030000001</v>
      </c>
      <c r="K43" s="236">
        <v>26168342.829999998</v>
      </c>
      <c r="L43" s="388"/>
      <c r="M43" s="600"/>
      <c r="N43" s="388"/>
      <c r="O43" s="388"/>
      <c r="P43" s="388"/>
      <c r="Q43" s="388"/>
    </row>
    <row r="44" spans="1:17" ht="15">
      <c r="A44" s="205" t="s">
        <v>310</v>
      </c>
      <c r="B44" s="208">
        <v>41357775.410000004</v>
      </c>
      <c r="C44" s="208">
        <v>62079461.420000002</v>
      </c>
      <c r="D44" s="208">
        <v>46281459.060000002</v>
      </c>
      <c r="E44" s="208">
        <v>43177064.25</v>
      </c>
      <c r="F44" s="208">
        <v>35976682.030000001</v>
      </c>
      <c r="G44" s="208">
        <v>40327207.729999997</v>
      </c>
      <c r="H44" s="208">
        <v>38962430.539999999</v>
      </c>
      <c r="I44" s="236">
        <v>45439583.25</v>
      </c>
      <c r="J44" s="236">
        <v>38929002.57</v>
      </c>
      <c r="K44" s="236">
        <v>36431591.93</v>
      </c>
      <c r="L44" s="388"/>
      <c r="M44" s="600"/>
      <c r="N44" s="388"/>
      <c r="O44" s="388"/>
      <c r="P44" s="388"/>
      <c r="Q44" s="388"/>
    </row>
    <row r="45" spans="1:17" ht="15">
      <c r="A45" s="205" t="s">
        <v>311</v>
      </c>
      <c r="B45" s="208">
        <v>25895.600000000002</v>
      </c>
      <c r="C45" s="208">
        <v>124424.09</v>
      </c>
      <c r="D45" s="208">
        <v>29153.980000000003</v>
      </c>
      <c r="E45" s="208">
        <v>0</v>
      </c>
      <c r="F45" s="208">
        <v>0</v>
      </c>
      <c r="G45" s="208">
        <v>0</v>
      </c>
      <c r="H45" s="208">
        <v>0</v>
      </c>
      <c r="I45" s="236">
        <v>0</v>
      </c>
      <c r="J45" s="236">
        <v>0</v>
      </c>
      <c r="K45" s="236">
        <v>0</v>
      </c>
      <c r="L45" s="388"/>
      <c r="M45" s="600"/>
      <c r="N45" s="388"/>
      <c r="O45" s="388"/>
      <c r="P45" s="388"/>
      <c r="Q45" s="388"/>
    </row>
    <row r="46" spans="1:17" ht="15">
      <c r="A46" s="205" t="s">
        <v>312</v>
      </c>
      <c r="B46" s="208">
        <v>35863622.449999996</v>
      </c>
      <c r="C46" s="208">
        <v>69320654.709999993</v>
      </c>
      <c r="D46" s="208">
        <v>26921423.359999999</v>
      </c>
      <c r="E46" s="208">
        <v>29843264.120000001</v>
      </c>
      <c r="F46" s="208">
        <v>24527570.390000001</v>
      </c>
      <c r="G46" s="208">
        <v>40962473.659999996</v>
      </c>
      <c r="H46" s="208">
        <v>28250435.450000003</v>
      </c>
      <c r="I46" s="236">
        <v>39867900.509999998</v>
      </c>
      <c r="J46" s="236">
        <v>45181109.799999997</v>
      </c>
      <c r="K46" s="236">
        <v>31360946.880000003</v>
      </c>
      <c r="L46" s="388"/>
      <c r="M46" s="600"/>
      <c r="N46" s="388"/>
      <c r="O46" s="388"/>
      <c r="P46" s="388"/>
      <c r="Q46" s="388"/>
    </row>
    <row r="47" spans="1:17" ht="15">
      <c r="A47" s="205" t="s">
        <v>313</v>
      </c>
      <c r="B47" s="208">
        <v>0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208">
        <v>0</v>
      </c>
      <c r="I47" s="236">
        <v>0</v>
      </c>
      <c r="J47" s="236">
        <v>0</v>
      </c>
      <c r="K47" s="236">
        <v>0</v>
      </c>
      <c r="L47" s="388"/>
      <c r="M47" s="600"/>
      <c r="N47" s="388"/>
      <c r="O47" s="388"/>
      <c r="P47" s="388"/>
      <c r="Q47" s="388"/>
    </row>
    <row r="48" spans="1:17" ht="15">
      <c r="A48" s="205" t="s">
        <v>314</v>
      </c>
      <c r="B48" s="208">
        <v>0</v>
      </c>
      <c r="C48" s="208">
        <v>0</v>
      </c>
      <c r="D48" s="208">
        <v>0</v>
      </c>
      <c r="E48" s="208">
        <v>0</v>
      </c>
      <c r="F48" s="208">
        <v>0</v>
      </c>
      <c r="G48" s="208">
        <v>0</v>
      </c>
      <c r="H48" s="208">
        <v>0</v>
      </c>
      <c r="I48" s="236">
        <v>0</v>
      </c>
      <c r="J48" s="236">
        <v>0</v>
      </c>
      <c r="K48" s="236">
        <v>0</v>
      </c>
      <c r="L48" s="388"/>
      <c r="M48" s="600"/>
      <c r="N48" s="388"/>
      <c r="O48" s="388"/>
      <c r="P48" s="388"/>
      <c r="Q48" s="388"/>
    </row>
    <row r="49" spans="1:17" ht="15">
      <c r="A49" s="205" t="s">
        <v>315</v>
      </c>
      <c r="B49" s="208">
        <v>93874113.730000004</v>
      </c>
      <c r="C49" s="208">
        <v>102567807.25</v>
      </c>
      <c r="D49" s="208">
        <v>88816446.790000007</v>
      </c>
      <c r="E49" s="208">
        <v>58598498.910000004</v>
      </c>
      <c r="F49" s="208">
        <v>49229991.390000001</v>
      </c>
      <c r="G49" s="208">
        <v>50191725.279999994</v>
      </c>
      <c r="H49" s="208">
        <v>31014915.91</v>
      </c>
      <c r="I49" s="236">
        <v>35169008.460000001</v>
      </c>
      <c r="J49" s="236">
        <v>48486206.149999999</v>
      </c>
      <c r="K49" s="236">
        <v>55940906.149999999</v>
      </c>
      <c r="L49" s="388"/>
      <c r="M49" s="600"/>
      <c r="N49" s="388"/>
      <c r="O49" s="388"/>
      <c r="P49" s="388"/>
      <c r="Q49" s="388"/>
    </row>
    <row r="50" spans="1:17" ht="15">
      <c r="A50" s="205" t="s">
        <v>316</v>
      </c>
      <c r="B50" s="208">
        <v>52135741.82</v>
      </c>
      <c r="C50" s="208">
        <v>75166609.329999998</v>
      </c>
      <c r="D50" s="208">
        <v>24788149.420000002</v>
      </c>
      <c r="E50" s="208">
        <v>32663589.809999999</v>
      </c>
      <c r="F50" s="208">
        <v>15509637.279999999</v>
      </c>
      <c r="G50" s="208">
        <v>41367240.32</v>
      </c>
      <c r="H50" s="208">
        <v>21140128.490000002</v>
      </c>
      <c r="I50" s="236">
        <v>29268180.289999999</v>
      </c>
      <c r="J50" s="236">
        <v>34976217.259999998</v>
      </c>
      <c r="K50" s="236">
        <v>27821987.16</v>
      </c>
      <c r="L50" s="388"/>
      <c r="M50" s="600"/>
      <c r="N50" s="388"/>
      <c r="O50" s="388"/>
      <c r="P50" s="388"/>
      <c r="Q50" s="388"/>
    </row>
    <row r="51" spans="1:17" ht="15">
      <c r="A51" s="205" t="s">
        <v>317</v>
      </c>
      <c r="B51" s="208">
        <v>1290.54</v>
      </c>
      <c r="C51" s="208">
        <v>168583.92</v>
      </c>
      <c r="D51" s="208">
        <v>127077.22</v>
      </c>
      <c r="E51" s="208">
        <v>172334.72</v>
      </c>
      <c r="F51" s="208">
        <v>288122.63</v>
      </c>
      <c r="G51" s="208">
        <v>296383.94</v>
      </c>
      <c r="H51" s="208">
        <v>617143.41</v>
      </c>
      <c r="I51" s="236">
        <v>433589.57</v>
      </c>
      <c r="J51" s="236">
        <v>730236.75</v>
      </c>
      <c r="K51" s="236">
        <v>973582.39999999991</v>
      </c>
      <c r="L51" s="388"/>
      <c r="M51" s="600"/>
      <c r="N51" s="388"/>
      <c r="O51" s="388"/>
      <c r="P51" s="388"/>
      <c r="Q51" s="388"/>
    </row>
    <row r="52" spans="1:17" ht="15">
      <c r="A52" s="205" t="s">
        <v>318</v>
      </c>
      <c r="B52" s="208">
        <v>64903313.18</v>
      </c>
      <c r="C52" s="208">
        <v>76674844.609999999</v>
      </c>
      <c r="D52" s="208">
        <v>59113704.18</v>
      </c>
      <c r="E52" s="208">
        <v>46641568.82</v>
      </c>
      <c r="F52" s="208">
        <v>49023864.790000007</v>
      </c>
      <c r="G52" s="208">
        <v>26760661.670000002</v>
      </c>
      <c r="H52" s="208">
        <v>19687433.66</v>
      </c>
      <c r="I52" s="236">
        <v>30125057.299999997</v>
      </c>
      <c r="J52" s="236">
        <v>26169499.949999999</v>
      </c>
      <c r="K52" s="236">
        <v>21756712.259999998</v>
      </c>
      <c r="L52" s="388"/>
      <c r="M52" s="600"/>
      <c r="N52" s="388"/>
      <c r="O52" s="388"/>
      <c r="P52" s="388"/>
      <c r="Q52" s="388"/>
    </row>
    <row r="53" spans="1:17" ht="15">
      <c r="A53" s="205" t="s">
        <v>319</v>
      </c>
      <c r="B53" s="208">
        <v>19786.43</v>
      </c>
      <c r="C53" s="208">
        <v>70113.84</v>
      </c>
      <c r="D53" s="208">
        <v>103083.9</v>
      </c>
      <c r="E53" s="208">
        <v>108145.15000000001</v>
      </c>
      <c r="F53" s="208">
        <v>159647.85</v>
      </c>
      <c r="G53" s="208">
        <v>293277.71999999997</v>
      </c>
      <c r="H53" s="208">
        <v>252898.46</v>
      </c>
      <c r="I53" s="236">
        <v>254147.06</v>
      </c>
      <c r="J53" s="236">
        <v>236171.68</v>
      </c>
      <c r="K53" s="236">
        <v>224796.77000000002</v>
      </c>
      <c r="L53" s="388"/>
      <c r="M53" s="600"/>
      <c r="N53" s="388"/>
      <c r="O53" s="388"/>
      <c r="P53" s="388"/>
      <c r="Q53" s="388"/>
    </row>
    <row r="54" spans="1:17" ht="15">
      <c r="A54" s="205" t="s">
        <v>320</v>
      </c>
      <c r="B54" s="208">
        <v>74792785.359999999</v>
      </c>
      <c r="C54" s="208">
        <v>105784526.72</v>
      </c>
      <c r="D54" s="208">
        <v>45183307.909999996</v>
      </c>
      <c r="E54" s="208">
        <v>48204769.019999996</v>
      </c>
      <c r="F54" s="208">
        <v>47222396.940000005</v>
      </c>
      <c r="G54" s="208">
        <v>47376779.530000001</v>
      </c>
      <c r="H54" s="208">
        <v>30387711.219999999</v>
      </c>
      <c r="I54" s="236">
        <v>33105012.57</v>
      </c>
      <c r="J54" s="236">
        <v>48194688.630000003</v>
      </c>
      <c r="K54" s="236">
        <v>66918450.219999999</v>
      </c>
      <c r="L54" s="388"/>
      <c r="M54" s="600"/>
      <c r="N54" s="388"/>
      <c r="O54" s="388"/>
      <c r="P54" s="388"/>
      <c r="Q54" s="388"/>
    </row>
    <row r="55" spans="1:17" ht="15">
      <c r="A55" s="205" t="s">
        <v>321</v>
      </c>
      <c r="B55" s="208">
        <v>0</v>
      </c>
      <c r="C55" s="208">
        <v>0</v>
      </c>
      <c r="D55" s="208">
        <v>0</v>
      </c>
      <c r="E55" s="208">
        <v>0</v>
      </c>
      <c r="F55" s="208">
        <v>0</v>
      </c>
      <c r="G55" s="208">
        <v>0</v>
      </c>
      <c r="H55" s="208">
        <v>0</v>
      </c>
      <c r="I55" s="236">
        <v>0</v>
      </c>
      <c r="J55" s="236">
        <v>0</v>
      </c>
      <c r="K55" s="236">
        <v>0</v>
      </c>
      <c r="L55" s="388"/>
      <c r="M55" s="388"/>
      <c r="N55" s="388"/>
      <c r="O55" s="388"/>
      <c r="P55" s="388"/>
      <c r="Q55" s="388"/>
    </row>
    <row r="56" spans="1:17" ht="15.75" thickBot="1">
      <c r="A56" s="205" t="s">
        <v>322</v>
      </c>
      <c r="B56" s="208">
        <v>0</v>
      </c>
      <c r="C56" s="208">
        <v>0</v>
      </c>
      <c r="D56" s="208">
        <v>0</v>
      </c>
      <c r="E56" s="208">
        <v>0</v>
      </c>
      <c r="F56" s="208">
        <v>0</v>
      </c>
      <c r="G56" s="208">
        <v>0</v>
      </c>
      <c r="H56" s="208">
        <v>0</v>
      </c>
      <c r="I56" s="236">
        <v>0</v>
      </c>
      <c r="J56" s="236">
        <v>0</v>
      </c>
      <c r="K56" s="236">
        <v>0</v>
      </c>
      <c r="L56" s="388"/>
      <c r="M56" s="388"/>
      <c r="N56" s="388"/>
      <c r="O56" s="388"/>
      <c r="P56" s="388"/>
      <c r="Q56" s="388"/>
    </row>
    <row r="57" spans="1:17" ht="15.75" thickBot="1">
      <c r="A57" s="214" t="s">
        <v>327</v>
      </c>
      <c r="B57" s="212">
        <f t="shared" ref="B57:H57" si="2">SUM(B58:B82)</f>
        <v>142114192.39841759</v>
      </c>
      <c r="C57" s="212">
        <f t="shared" si="2"/>
        <v>153333246.43703079</v>
      </c>
      <c r="D57" s="212">
        <f t="shared" si="2"/>
        <v>164714004.27582407</v>
      </c>
      <c r="E57" s="212">
        <f t="shared" si="2"/>
        <v>172438817.46004063</v>
      </c>
      <c r="F57" s="212">
        <f t="shared" si="2"/>
        <v>181115546.38351998</v>
      </c>
      <c r="G57" s="212">
        <f t="shared" si="2"/>
        <v>207782506</v>
      </c>
      <c r="H57" s="212">
        <f t="shared" si="2"/>
        <v>238439595</v>
      </c>
      <c r="I57" s="212">
        <f>SUM(I58:I82)</f>
        <v>214827377.31725195</v>
      </c>
      <c r="J57" s="212">
        <f>SUM(J58:J82)</f>
        <v>214905187.14119998</v>
      </c>
      <c r="K57" s="212">
        <f>SUM(K58:K82)</f>
        <v>223883268.7138305</v>
      </c>
      <c r="L57" s="388"/>
      <c r="M57" s="388"/>
      <c r="N57" s="388"/>
      <c r="O57" s="388"/>
      <c r="P57" s="388"/>
      <c r="Q57" s="388"/>
    </row>
    <row r="58" spans="1:17" ht="15">
      <c r="A58" s="205" t="s">
        <v>298</v>
      </c>
      <c r="B58" s="208">
        <v>2802081.8990824148</v>
      </c>
      <c r="C58" s="208">
        <v>2758912.084381836</v>
      </c>
      <c r="D58" s="208">
        <v>2598937.7619712553</v>
      </c>
      <c r="E58" s="208">
        <v>1825791.6429200002</v>
      </c>
      <c r="F58" s="208">
        <v>1956936.3164799998</v>
      </c>
      <c r="G58" s="208">
        <v>2181077</v>
      </c>
      <c r="H58" s="208">
        <v>1553502</v>
      </c>
      <c r="I58" s="208">
        <v>1936499.75459</v>
      </c>
      <c r="J58" s="208">
        <v>1963351.5551999998</v>
      </c>
      <c r="K58" s="208">
        <v>2380110.195062689</v>
      </c>
      <c r="L58" s="388"/>
      <c r="M58" s="388"/>
      <c r="N58" s="388"/>
      <c r="O58" s="388"/>
      <c r="P58" s="388"/>
      <c r="Q58" s="388"/>
    </row>
    <row r="59" spans="1:17" ht="15">
      <c r="A59" s="205" t="s">
        <v>299</v>
      </c>
      <c r="B59" s="208">
        <v>8097946.9850280313</v>
      </c>
      <c r="C59" s="208">
        <v>9392414.2086814065</v>
      </c>
      <c r="D59" s="208">
        <v>10256307.121006878</v>
      </c>
      <c r="E59" s="208">
        <v>12277707.738180002</v>
      </c>
      <c r="F59" s="208">
        <v>13685005.948799999</v>
      </c>
      <c r="G59" s="208">
        <v>16128823</v>
      </c>
      <c r="H59" s="208">
        <v>19098015</v>
      </c>
      <c r="I59" s="208">
        <v>15977422.724130755</v>
      </c>
      <c r="J59" s="208">
        <v>16311167.095199998</v>
      </c>
      <c r="K59" s="208">
        <v>18311780.393206801</v>
      </c>
      <c r="L59" s="388"/>
      <c r="M59" s="388"/>
      <c r="N59" s="388"/>
      <c r="O59" s="388"/>
      <c r="P59" s="388"/>
      <c r="Q59" s="388"/>
    </row>
    <row r="60" spans="1:17" ht="15">
      <c r="A60" s="205" t="s">
        <v>300</v>
      </c>
      <c r="B60" s="208">
        <v>6571717.9971504146</v>
      </c>
      <c r="C60" s="208">
        <v>7718362.3780964613</v>
      </c>
      <c r="D60" s="208">
        <v>7755266.2230911357</v>
      </c>
      <c r="E60" s="208">
        <v>9241030.0819799993</v>
      </c>
      <c r="F60" s="208">
        <v>9635277.1273599993</v>
      </c>
      <c r="G60" s="208">
        <v>10886734</v>
      </c>
      <c r="H60" s="208">
        <v>12727728</v>
      </c>
      <c r="I60" s="208">
        <v>11464781.251775123</v>
      </c>
      <c r="J60" s="208">
        <v>13362839.027199998</v>
      </c>
      <c r="K60" s="208">
        <v>14126340.751210058</v>
      </c>
      <c r="L60" s="388"/>
      <c r="M60" s="388"/>
      <c r="N60" s="388"/>
      <c r="O60" s="388"/>
      <c r="P60" s="388"/>
      <c r="Q60" s="388"/>
    </row>
    <row r="61" spans="1:17" ht="15">
      <c r="A61" s="205" t="s">
        <v>301</v>
      </c>
      <c r="B61" s="208">
        <v>17153291.72868719</v>
      </c>
      <c r="C61" s="208">
        <v>18448408.87328168</v>
      </c>
      <c r="D61" s="208">
        <v>18923925.400259413</v>
      </c>
      <c r="E61" s="208">
        <v>21230830.52208</v>
      </c>
      <c r="F61" s="208">
        <v>20798111.013280001</v>
      </c>
      <c r="G61" s="208">
        <v>25913731</v>
      </c>
      <c r="H61" s="208">
        <v>31496327</v>
      </c>
      <c r="I61" s="208">
        <v>27718014.031925693</v>
      </c>
      <c r="J61" s="208">
        <v>29015057.928399999</v>
      </c>
      <c r="K61" s="208">
        <v>30442490.913612414</v>
      </c>
      <c r="L61" s="388"/>
      <c r="M61" s="388"/>
      <c r="N61" s="388"/>
      <c r="O61" s="388"/>
      <c r="P61" s="388"/>
      <c r="Q61" s="388"/>
    </row>
    <row r="62" spans="1:17" ht="15">
      <c r="A62" s="205" t="s">
        <v>302</v>
      </c>
      <c r="B62" s="208">
        <v>7957769.1972676329</v>
      </c>
      <c r="C62" s="208">
        <v>8454082.1447049789</v>
      </c>
      <c r="D62" s="208">
        <v>9082065.8306906074</v>
      </c>
      <c r="E62" s="208">
        <v>9929504.8179599997</v>
      </c>
      <c r="F62" s="208">
        <v>10169321.679839998</v>
      </c>
      <c r="G62" s="208">
        <v>11031189</v>
      </c>
      <c r="H62" s="208">
        <v>11082766</v>
      </c>
      <c r="I62" s="208">
        <v>11319825.234913943</v>
      </c>
      <c r="J62" s="208">
        <v>11751652.385199999</v>
      </c>
      <c r="K62" s="208">
        <v>11276219.680765407</v>
      </c>
      <c r="L62" s="388"/>
      <c r="M62" s="388"/>
      <c r="N62" s="388"/>
      <c r="O62" s="388"/>
      <c r="P62" s="388"/>
      <c r="Q62" s="388"/>
    </row>
    <row r="63" spans="1:17" ht="15">
      <c r="A63" s="205" t="s">
        <v>303</v>
      </c>
      <c r="B63" s="208">
        <v>15049567.406510746</v>
      </c>
      <c r="C63" s="208">
        <v>15557516.712760732</v>
      </c>
      <c r="D63" s="208">
        <v>15852389.235077644</v>
      </c>
      <c r="E63" s="208">
        <v>15830478.344440002</v>
      </c>
      <c r="F63" s="208">
        <v>16642735.962239999</v>
      </c>
      <c r="G63" s="208">
        <v>17557259</v>
      </c>
      <c r="H63" s="208">
        <v>21977353</v>
      </c>
      <c r="I63" s="208">
        <v>15334217.940691018</v>
      </c>
      <c r="J63" s="208">
        <v>15181015.800000001</v>
      </c>
      <c r="K63" s="208">
        <v>17478032.997194547</v>
      </c>
      <c r="L63" s="388"/>
      <c r="M63" s="388"/>
      <c r="N63" s="388"/>
      <c r="O63" s="388"/>
      <c r="P63" s="388"/>
      <c r="Q63" s="388"/>
    </row>
    <row r="64" spans="1:17" ht="15">
      <c r="A64" s="205" t="s">
        <v>304</v>
      </c>
      <c r="B64" s="208">
        <v>22428.265658171251</v>
      </c>
      <c r="C64" s="208">
        <v>5088.0357128230453</v>
      </c>
      <c r="D64" s="208">
        <v>7579.0649344109852</v>
      </c>
      <c r="E64" s="208">
        <v>17516.543239999999</v>
      </c>
      <c r="F64" s="208">
        <v>13644.296479999999</v>
      </c>
      <c r="G64" s="208">
        <v>32465</v>
      </c>
      <c r="H64" s="208">
        <v>28795</v>
      </c>
      <c r="I64" s="208">
        <v>16502.888299999999</v>
      </c>
      <c r="J64" s="208">
        <v>29093.500800000002</v>
      </c>
      <c r="K64" s="208">
        <v>42579.530684894256</v>
      </c>
      <c r="L64" s="388"/>
      <c r="M64" s="388"/>
      <c r="N64" s="388"/>
      <c r="O64" s="388"/>
      <c r="P64" s="388"/>
      <c r="Q64" s="388"/>
    </row>
    <row r="65" spans="1:17" ht="15">
      <c r="A65" s="205" t="s">
        <v>305</v>
      </c>
      <c r="B65" s="208">
        <v>7606100.1849861285</v>
      </c>
      <c r="C65" s="208">
        <v>9659696.4300015625</v>
      </c>
      <c r="D65" s="208">
        <v>10939122.498419806</v>
      </c>
      <c r="E65" s="208">
        <v>12387522.480200002</v>
      </c>
      <c r="F65" s="208">
        <v>11999324.112959998</v>
      </c>
      <c r="G65" s="208">
        <v>13624297</v>
      </c>
      <c r="H65" s="208">
        <v>16881596</v>
      </c>
      <c r="I65" s="208">
        <v>12253237.399240695</v>
      </c>
      <c r="J65" s="208">
        <v>13648927.048799999</v>
      </c>
      <c r="K65" s="208">
        <v>13008987.959716422</v>
      </c>
      <c r="L65" s="388"/>
      <c r="M65" s="388"/>
      <c r="N65" s="388"/>
      <c r="O65" s="388"/>
      <c r="P65" s="388"/>
      <c r="Q65" s="388"/>
    </row>
    <row r="66" spans="1:17" ht="15">
      <c r="A66" s="205" t="s">
        <v>306</v>
      </c>
      <c r="B66" s="208">
        <v>5154738.7779010274</v>
      </c>
      <c r="C66" s="208">
        <v>7840591.8007516256</v>
      </c>
      <c r="D66" s="208">
        <v>7771474.6991853416</v>
      </c>
      <c r="E66" s="208">
        <v>8466063.7667800002</v>
      </c>
      <c r="F66" s="208">
        <v>8703169.9118399993</v>
      </c>
      <c r="G66" s="208">
        <v>9920096</v>
      </c>
      <c r="H66" s="208">
        <v>10845171</v>
      </c>
      <c r="I66" s="208">
        <v>9846012.2043816783</v>
      </c>
      <c r="J66" s="208">
        <v>10406700.525999999</v>
      </c>
      <c r="K66" s="208">
        <v>11037061.036492016</v>
      </c>
      <c r="L66" s="388"/>
      <c r="M66" s="388"/>
      <c r="N66" s="388"/>
      <c r="O66" s="388"/>
      <c r="P66" s="388"/>
      <c r="Q66" s="388"/>
    </row>
    <row r="67" spans="1:17" ht="15">
      <c r="A67" s="205" t="s">
        <v>307</v>
      </c>
      <c r="B67" s="208">
        <v>1515454.0002538557</v>
      </c>
      <c r="C67" s="208">
        <v>1702369.8013526185</v>
      </c>
      <c r="D67" s="208">
        <v>2326784.9731547069</v>
      </c>
      <c r="E67" s="208">
        <v>2581905.7791999998</v>
      </c>
      <c r="F67" s="208">
        <v>2938348.1512000002</v>
      </c>
      <c r="G67" s="208">
        <v>3535872</v>
      </c>
      <c r="H67" s="208">
        <v>3365550</v>
      </c>
      <c r="I67" s="208">
        <v>3040708.7444980284</v>
      </c>
      <c r="J67" s="208">
        <v>3195311.3908000002</v>
      </c>
      <c r="K67" s="208">
        <v>4337158.9205567269</v>
      </c>
      <c r="L67" s="388"/>
      <c r="M67" s="388"/>
      <c r="N67" s="388"/>
      <c r="O67" s="388"/>
      <c r="P67" s="388"/>
      <c r="Q67" s="388"/>
    </row>
    <row r="68" spans="1:17" ht="15">
      <c r="A68" s="205" t="s">
        <v>308</v>
      </c>
      <c r="B68" s="208">
        <v>4025571.4172085314</v>
      </c>
      <c r="C68" s="208">
        <v>4414770.3028009674</v>
      </c>
      <c r="D68" s="208">
        <v>3968745.9335675007</v>
      </c>
      <c r="E68" s="208">
        <v>5200478.4551406</v>
      </c>
      <c r="F68" s="208">
        <v>5010835.9271999998</v>
      </c>
      <c r="G68" s="208">
        <v>7247308</v>
      </c>
      <c r="H68" s="208">
        <v>6947433</v>
      </c>
      <c r="I68" s="208">
        <v>7730057.5723683983</v>
      </c>
      <c r="J68" s="208">
        <v>6349922.7860000003</v>
      </c>
      <c r="K68" s="208">
        <v>7055455.8111122334</v>
      </c>
      <c r="L68" s="388"/>
      <c r="M68" s="388"/>
      <c r="N68" s="388"/>
      <c r="O68" s="388"/>
      <c r="P68" s="388"/>
      <c r="Q68" s="388"/>
    </row>
    <row r="69" spans="1:17" ht="15">
      <c r="A69" s="205" t="s">
        <v>309</v>
      </c>
      <c r="B69" s="208">
        <v>6139814.2762503335</v>
      </c>
      <c r="C69" s="208">
        <v>6393963.5306224655</v>
      </c>
      <c r="D69" s="208">
        <v>7345486.7249576561</v>
      </c>
      <c r="E69" s="208">
        <v>7856575.2497799993</v>
      </c>
      <c r="F69" s="208">
        <v>8534969.0248000007</v>
      </c>
      <c r="G69" s="208">
        <v>8708975</v>
      </c>
      <c r="H69" s="208">
        <v>11553465</v>
      </c>
      <c r="I69" s="208">
        <v>11913104.424613645</v>
      </c>
      <c r="J69" s="208">
        <v>11063360.513599999</v>
      </c>
      <c r="K69" s="208">
        <v>10128660.456907369</v>
      </c>
      <c r="L69" s="388"/>
      <c r="M69" s="388"/>
      <c r="N69" s="388"/>
      <c r="O69" s="388"/>
      <c r="P69" s="388"/>
      <c r="Q69" s="388"/>
    </row>
    <row r="70" spans="1:17" ht="15">
      <c r="A70" s="205" t="s">
        <v>310</v>
      </c>
      <c r="B70" s="208">
        <v>11409208.843352167</v>
      </c>
      <c r="C70" s="208">
        <v>12095515.775883485</v>
      </c>
      <c r="D70" s="208">
        <v>13367456.898452088</v>
      </c>
      <c r="E70" s="208">
        <v>13543384.77472</v>
      </c>
      <c r="F70" s="208">
        <v>14627549.89536</v>
      </c>
      <c r="G70" s="208">
        <v>16296320</v>
      </c>
      <c r="H70" s="208">
        <v>17911958</v>
      </c>
      <c r="I70" s="208">
        <v>17337796.035026044</v>
      </c>
      <c r="J70" s="208">
        <v>15426082.070800001</v>
      </c>
      <c r="K70" s="208">
        <v>15798161.782338722</v>
      </c>
      <c r="L70" s="388"/>
      <c r="M70" s="388"/>
      <c r="N70" s="388"/>
      <c r="O70" s="388"/>
      <c r="P70" s="388"/>
      <c r="Q70" s="388"/>
    </row>
    <row r="71" spans="1:17" ht="15">
      <c r="A71" s="205" t="s">
        <v>311</v>
      </c>
      <c r="B71" s="208">
        <v>1521519.8981679007</v>
      </c>
      <c r="C71" s="208">
        <v>1790986.4947222113</v>
      </c>
      <c r="D71" s="208">
        <v>1734978.9298764425</v>
      </c>
      <c r="E71" s="208">
        <v>1644525.1435400001</v>
      </c>
      <c r="F71" s="208">
        <v>2044499.3359999999</v>
      </c>
      <c r="G71" s="208">
        <v>2820409</v>
      </c>
      <c r="H71" s="208">
        <v>2966129</v>
      </c>
      <c r="I71" s="208">
        <v>2894424.3969399999</v>
      </c>
      <c r="J71" s="208">
        <v>2463116.1072</v>
      </c>
      <c r="K71" s="208">
        <v>2353978.1396547817</v>
      </c>
      <c r="L71" s="388"/>
      <c r="M71" s="388"/>
      <c r="N71" s="388"/>
      <c r="O71" s="388"/>
      <c r="P71" s="388"/>
      <c r="Q71" s="388"/>
    </row>
    <row r="72" spans="1:17" ht="15">
      <c r="A72" s="205" t="s">
        <v>312</v>
      </c>
      <c r="B72" s="208">
        <v>9431368.2414579075</v>
      </c>
      <c r="C72" s="208">
        <v>11380129.476038987</v>
      </c>
      <c r="D72" s="208">
        <v>11202302.463171164</v>
      </c>
      <c r="E72" s="208">
        <v>12173083.610840002</v>
      </c>
      <c r="F72" s="208">
        <v>13035986.717759999</v>
      </c>
      <c r="G72" s="208">
        <v>15291868</v>
      </c>
      <c r="H72" s="208">
        <v>17669818</v>
      </c>
      <c r="I72" s="208">
        <v>15498043.449818473</v>
      </c>
      <c r="J72" s="208">
        <v>14830876.894399999</v>
      </c>
      <c r="K72" s="208">
        <v>16086389.440774078</v>
      </c>
      <c r="L72" s="388"/>
      <c r="M72" s="388"/>
      <c r="N72" s="388"/>
      <c r="O72" s="388"/>
      <c r="P72" s="388"/>
      <c r="Q72" s="388"/>
    </row>
    <row r="73" spans="1:17" ht="15">
      <c r="A73" s="205" t="s">
        <v>313</v>
      </c>
      <c r="B73" s="208">
        <v>114580.23345233868</v>
      </c>
      <c r="C73" s="208">
        <v>488981.38280839717</v>
      </c>
      <c r="D73" s="208">
        <v>589887.75891903555</v>
      </c>
      <c r="E73" s="208">
        <v>414056.74178000004</v>
      </c>
      <c r="F73" s="208">
        <v>465466.93167999998</v>
      </c>
      <c r="G73" s="208">
        <v>486813</v>
      </c>
      <c r="H73" s="208">
        <v>105507</v>
      </c>
      <c r="I73" s="208">
        <v>137411.74225000001</v>
      </c>
      <c r="J73" s="208">
        <v>51408</v>
      </c>
      <c r="K73" s="208">
        <v>88126.32741691843</v>
      </c>
      <c r="L73" s="388"/>
      <c r="M73" s="388"/>
      <c r="N73" s="388"/>
      <c r="O73" s="388"/>
      <c r="P73" s="388"/>
      <c r="Q73" s="388"/>
    </row>
    <row r="74" spans="1:17" ht="15">
      <c r="A74" s="205" t="s">
        <v>314</v>
      </c>
      <c r="B74" s="208">
        <v>1929867.6567431935</v>
      </c>
      <c r="C74" s="208">
        <v>2087314.4489031448</v>
      </c>
      <c r="D74" s="208">
        <v>2339768.8466951731</v>
      </c>
      <c r="E74" s="208">
        <v>3449171.4610600001</v>
      </c>
      <c r="F74" s="208">
        <v>3695676.7881599995</v>
      </c>
      <c r="G74" s="208">
        <v>5477205</v>
      </c>
      <c r="H74" s="208">
        <v>6487307</v>
      </c>
      <c r="I74" s="208">
        <v>5614188.2772200005</v>
      </c>
      <c r="J74" s="208">
        <v>4742395.2239999995</v>
      </c>
      <c r="K74" s="208">
        <v>4481003.3545182785</v>
      </c>
      <c r="L74" s="388"/>
      <c r="M74" s="388"/>
      <c r="N74" s="388"/>
      <c r="O74" s="388"/>
      <c r="P74" s="388"/>
      <c r="Q74" s="388"/>
    </row>
    <row r="75" spans="1:17" ht="15">
      <c r="A75" s="205" t="s">
        <v>315</v>
      </c>
      <c r="B75" s="208">
        <v>5892959.7344155908</v>
      </c>
      <c r="C75" s="208">
        <v>5043318.7105122404</v>
      </c>
      <c r="D75" s="208">
        <v>7083829.589219776</v>
      </c>
      <c r="E75" s="208">
        <v>6106276.6426799996</v>
      </c>
      <c r="F75" s="208">
        <v>5141307.7097599991</v>
      </c>
      <c r="G75" s="208">
        <v>4226999</v>
      </c>
      <c r="H75" s="208">
        <v>5399259</v>
      </c>
      <c r="I75" s="208">
        <v>6718497.3242385183</v>
      </c>
      <c r="J75" s="208">
        <v>6167265.3360000001</v>
      </c>
      <c r="K75" s="208">
        <v>7309818.77999279</v>
      </c>
      <c r="L75" s="388"/>
      <c r="M75" s="388"/>
      <c r="N75" s="388"/>
      <c r="O75" s="388"/>
      <c r="P75" s="388"/>
      <c r="Q75" s="388"/>
    </row>
    <row r="76" spans="1:17" ht="15">
      <c r="A76" s="205" t="s">
        <v>316</v>
      </c>
      <c r="B76" s="208">
        <v>4310321.7462664228</v>
      </c>
      <c r="C76" s="208">
        <v>4398577.190780038</v>
      </c>
      <c r="D76" s="208">
        <v>5657187.9169113589</v>
      </c>
      <c r="E76" s="208">
        <v>6066630.1240999997</v>
      </c>
      <c r="F76" s="208">
        <v>6336432.3414399996</v>
      </c>
      <c r="G76" s="208">
        <v>7168905</v>
      </c>
      <c r="H76" s="208">
        <v>9040125</v>
      </c>
      <c r="I76" s="208">
        <v>6852688.7618152322</v>
      </c>
      <c r="J76" s="208">
        <v>6603785.4487999994</v>
      </c>
      <c r="K76" s="208">
        <v>9115766.9078318216</v>
      </c>
      <c r="L76" s="388"/>
      <c r="M76" s="388"/>
      <c r="N76" s="388"/>
      <c r="O76" s="388"/>
      <c r="P76" s="388"/>
      <c r="Q76" s="388"/>
    </row>
    <row r="77" spans="1:17" ht="15">
      <c r="A77" s="205" t="s">
        <v>317</v>
      </c>
      <c r="B77" s="208">
        <v>5285281.432479511</v>
      </c>
      <c r="C77" s="208">
        <v>5159013.5264978996</v>
      </c>
      <c r="D77" s="208">
        <v>6323145.0950636603</v>
      </c>
      <c r="E77" s="208">
        <v>6287323.9515400007</v>
      </c>
      <c r="F77" s="208">
        <v>7264707.2099199994</v>
      </c>
      <c r="G77" s="208">
        <v>8552182</v>
      </c>
      <c r="H77" s="208">
        <v>7859622</v>
      </c>
      <c r="I77" s="208">
        <v>8196470.7418892337</v>
      </c>
      <c r="J77" s="208">
        <v>8127682.2239999995</v>
      </c>
      <c r="K77" s="208">
        <v>7910290.1095326096</v>
      </c>
      <c r="L77" s="388"/>
      <c r="M77" s="388"/>
      <c r="N77" s="388"/>
      <c r="O77" s="388"/>
      <c r="P77" s="388"/>
      <c r="Q77" s="388"/>
    </row>
    <row r="78" spans="1:17" ht="15">
      <c r="A78" s="205" t="s">
        <v>318</v>
      </c>
      <c r="B78" s="208">
        <v>14325726.961119816</v>
      </c>
      <c r="C78" s="208">
        <v>13516184.16526149</v>
      </c>
      <c r="D78" s="208">
        <v>13686427.053516259</v>
      </c>
      <c r="E78" s="208">
        <v>10491345.324599998</v>
      </c>
      <c r="F78" s="208">
        <v>11003674.13136</v>
      </c>
      <c r="G78" s="208">
        <v>13574741</v>
      </c>
      <c r="H78" s="208">
        <v>15271857</v>
      </c>
      <c r="I78" s="208">
        <v>15070537.92370435</v>
      </c>
      <c r="J78" s="208">
        <v>16110640.534799999</v>
      </c>
      <c r="K78" s="208">
        <v>13404255.543929284</v>
      </c>
      <c r="L78" s="388"/>
      <c r="M78" s="388"/>
      <c r="N78" s="388"/>
      <c r="O78" s="388"/>
      <c r="P78" s="388"/>
      <c r="Q78" s="388"/>
    </row>
    <row r="79" spans="1:17" ht="15">
      <c r="A79" s="205" t="s">
        <v>319</v>
      </c>
      <c r="B79" s="208">
        <v>927993.41310510365</v>
      </c>
      <c r="C79" s="208">
        <v>869382.4310984239</v>
      </c>
      <c r="D79" s="208">
        <v>949736.02802175866</v>
      </c>
      <c r="E79" s="208">
        <v>913443.64188000001</v>
      </c>
      <c r="F79" s="208">
        <v>2103074.92368</v>
      </c>
      <c r="G79" s="208">
        <v>1017700</v>
      </c>
      <c r="H79" s="208">
        <v>1363105</v>
      </c>
      <c r="I79" s="208">
        <v>1126222.0938600001</v>
      </c>
      <c r="J79" s="208">
        <v>963317.88</v>
      </c>
      <c r="K79" s="208">
        <v>902384.30401117809</v>
      </c>
      <c r="L79" s="388"/>
      <c r="M79" s="388"/>
      <c r="N79" s="388"/>
      <c r="O79" s="388"/>
      <c r="P79" s="388"/>
      <c r="Q79" s="388"/>
    </row>
    <row r="80" spans="1:17" ht="15">
      <c r="A80" s="205" t="s">
        <v>320</v>
      </c>
      <c r="B80" s="208">
        <v>4802513.511701487</v>
      </c>
      <c r="C80" s="208">
        <v>4102959.3104283637</v>
      </c>
      <c r="D80" s="208">
        <v>4833596.6362122968</v>
      </c>
      <c r="E80" s="208">
        <v>4411779.5142200002</v>
      </c>
      <c r="F80" s="208">
        <v>5212809.5318400003</v>
      </c>
      <c r="G80" s="208">
        <v>6004017</v>
      </c>
      <c r="H80" s="208">
        <v>6718109</v>
      </c>
      <c r="I80" s="208">
        <v>6735295.82519117</v>
      </c>
      <c r="J80" s="208">
        <v>7087969.8639999991</v>
      </c>
      <c r="K80" s="208">
        <v>6732899.1273085196</v>
      </c>
      <c r="L80" s="388"/>
      <c r="M80" s="388"/>
      <c r="N80" s="388"/>
      <c r="O80" s="388"/>
      <c r="P80" s="388"/>
      <c r="Q80" s="388"/>
    </row>
    <row r="81" spans="1:17" ht="15">
      <c r="A81" s="205" t="s">
        <v>321</v>
      </c>
      <c r="B81" s="208">
        <v>19463.666679419461</v>
      </c>
      <c r="C81" s="208">
        <v>19455.877442696172</v>
      </c>
      <c r="D81" s="208">
        <v>43553.030509609976</v>
      </c>
      <c r="E81" s="208">
        <v>55096.25740000001</v>
      </c>
      <c r="F81" s="208">
        <v>56406.394079999998</v>
      </c>
      <c r="G81" s="208">
        <v>56161</v>
      </c>
      <c r="H81" s="208">
        <v>68216</v>
      </c>
      <c r="I81" s="208">
        <v>83802.850000000006</v>
      </c>
      <c r="J81" s="208">
        <v>47712</v>
      </c>
      <c r="K81" s="208">
        <v>58560.5</v>
      </c>
      <c r="L81" s="388"/>
      <c r="M81" s="388"/>
      <c r="N81" s="388"/>
      <c r="O81" s="388"/>
      <c r="P81" s="388"/>
      <c r="Q81" s="388"/>
    </row>
    <row r="82" spans="1:17" ht="15">
      <c r="A82" s="205" t="s">
        <v>322</v>
      </c>
      <c r="B82" s="208">
        <v>46904.923492221176</v>
      </c>
      <c r="C82" s="208">
        <v>35251.343504267919</v>
      </c>
      <c r="D82" s="208">
        <v>74048.562939078285</v>
      </c>
      <c r="E82" s="208">
        <v>37294.849779999997</v>
      </c>
      <c r="F82" s="208">
        <v>40275</v>
      </c>
      <c r="G82" s="208">
        <v>41360</v>
      </c>
      <c r="H82" s="208">
        <v>20882</v>
      </c>
      <c r="I82" s="208">
        <v>11613.72387</v>
      </c>
      <c r="J82" s="208">
        <v>4536</v>
      </c>
      <c r="K82" s="208">
        <v>16755.75</v>
      </c>
      <c r="L82" s="388"/>
      <c r="M82" s="388"/>
      <c r="N82" s="388"/>
      <c r="O82" s="388"/>
      <c r="P82" s="388"/>
      <c r="Q82" s="388"/>
    </row>
    <row r="83" spans="1:17" ht="15">
      <c r="A83" s="205"/>
      <c r="B83" s="208"/>
      <c r="C83" s="208"/>
      <c r="D83" s="208"/>
      <c r="E83" s="208"/>
      <c r="F83" s="208"/>
      <c r="G83" s="208"/>
      <c r="H83" s="208"/>
      <c r="I83" s="208"/>
      <c r="J83" s="208"/>
      <c r="K83" s="237"/>
      <c r="L83" s="388"/>
      <c r="M83" s="388"/>
      <c r="N83" s="388"/>
      <c r="O83" s="388"/>
      <c r="P83" s="388"/>
      <c r="Q83" s="388"/>
    </row>
    <row r="84" spans="1:17" ht="77.25" customHeight="1">
      <c r="A84" s="833" t="s">
        <v>555</v>
      </c>
      <c r="B84" s="833"/>
      <c r="C84" s="833"/>
      <c r="D84" s="833"/>
      <c r="E84" s="833"/>
      <c r="F84" s="833"/>
      <c r="G84" s="833"/>
      <c r="H84" s="833"/>
      <c r="I84" s="833"/>
      <c r="J84" s="833"/>
      <c r="L84" s="388"/>
      <c r="M84" s="388"/>
      <c r="N84" s="388"/>
      <c r="O84" s="388"/>
      <c r="P84" s="388"/>
      <c r="Q84" s="388"/>
    </row>
    <row r="85" spans="1:17" ht="12.75">
      <c r="A85" s="553" t="s">
        <v>522</v>
      </c>
      <c r="B85" s="554"/>
      <c r="C85" s="554"/>
      <c r="D85" s="554"/>
      <c r="E85" s="208"/>
      <c r="F85" s="208"/>
      <c r="G85" s="208"/>
      <c r="H85" s="208"/>
      <c r="I85" s="208"/>
      <c r="J85" s="208"/>
    </row>
    <row r="86" spans="1:17" ht="18.75" customHeight="1">
      <c r="A86" s="370" t="s">
        <v>361</v>
      </c>
      <c r="B86" s="366"/>
      <c r="C86" s="366"/>
      <c r="D86" s="366"/>
      <c r="E86" s="237"/>
      <c r="F86" s="237"/>
      <c r="G86" s="237"/>
      <c r="H86" s="237"/>
      <c r="I86" s="237"/>
      <c r="J86" s="237"/>
      <c r="K86" s="371"/>
    </row>
    <row r="91" spans="1:17" ht="10.5" customHeight="1"/>
  </sheetData>
  <mergeCells count="2">
    <mergeCell ref="A2:I2"/>
    <mergeCell ref="A84:J84"/>
  </mergeCells>
  <printOptions horizontalCentered="1" verticalCentered="1"/>
  <pageMargins left="0" right="0" top="0" bottom="0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8"/>
  <sheetViews>
    <sheetView showGridLines="0" view="pageBreakPreview" zoomScaleNormal="100" zoomScaleSheetLayoutView="100" workbookViewId="0">
      <pane ySplit="5" topLeftCell="A9" activePane="bottomLeft" state="frozen"/>
      <selection activeCell="K42" sqref="K42"/>
      <selection pane="bottomLeft" activeCell="E51" sqref="E51"/>
    </sheetView>
  </sheetViews>
  <sheetFormatPr baseColWidth="10" defaultColWidth="11.5703125" defaultRowHeight="12" customHeight="1"/>
  <cols>
    <col min="1" max="1" width="51.7109375" style="388" customWidth="1"/>
    <col min="2" max="2" width="10.7109375" style="388" bestFit="1" customWidth="1"/>
    <col min="3" max="3" width="10.7109375" style="388" customWidth="1"/>
    <col min="4" max="4" width="6.7109375" style="388" bestFit="1" customWidth="1"/>
    <col min="5" max="5" width="13.140625" style="388" bestFit="1" customWidth="1"/>
    <col min="6" max="6" width="12.28515625" style="388" customWidth="1"/>
    <col min="7" max="7" width="6.7109375" style="388" bestFit="1" customWidth="1"/>
    <col min="8" max="8" width="7.7109375" style="388" bestFit="1" customWidth="1"/>
    <col min="9" max="16384" width="11.5703125" style="388"/>
  </cols>
  <sheetData>
    <row r="1" spans="1:8" ht="12" customHeight="1">
      <c r="A1" s="169" t="s">
        <v>218</v>
      </c>
      <c r="B1" s="137"/>
      <c r="C1" s="137"/>
      <c r="D1" s="138"/>
      <c r="E1" s="137"/>
      <c r="F1" s="137"/>
      <c r="G1" s="138"/>
      <c r="H1" s="138"/>
    </row>
    <row r="2" spans="1:8" ht="15.75">
      <c r="A2" s="136" t="s">
        <v>217</v>
      </c>
      <c r="B2" s="137"/>
      <c r="C2" s="137"/>
      <c r="D2" s="138"/>
      <c r="E2" s="137"/>
      <c r="F2" s="137"/>
      <c r="G2" s="138"/>
      <c r="H2" s="138"/>
    </row>
    <row r="3" spans="1:8" ht="12" customHeight="1" thickBot="1">
      <c r="A3" s="546"/>
      <c r="B3" s="263"/>
      <c r="C3" s="263"/>
      <c r="D3" s="264"/>
      <c r="E3" s="263"/>
      <c r="F3" s="263"/>
      <c r="G3" s="264"/>
      <c r="H3" s="264"/>
    </row>
    <row r="4" spans="1:8" ht="12" customHeight="1">
      <c r="A4" s="545"/>
      <c r="B4" s="789" t="s">
        <v>582</v>
      </c>
      <c r="C4" s="790"/>
      <c r="D4" s="791"/>
      <c r="E4" s="792" t="s">
        <v>583</v>
      </c>
      <c r="F4" s="792"/>
      <c r="G4" s="792"/>
      <c r="H4" s="793"/>
    </row>
    <row r="5" spans="1:8" ht="12" customHeight="1">
      <c r="A5" s="544" t="s">
        <v>46</v>
      </c>
      <c r="B5" s="265">
        <v>2018</v>
      </c>
      <c r="C5" s="266">
        <v>2019</v>
      </c>
      <c r="D5" s="267" t="s">
        <v>211</v>
      </c>
      <c r="E5" s="266">
        <v>2018</v>
      </c>
      <c r="F5" s="266">
        <v>2019</v>
      </c>
      <c r="G5" s="379" t="s">
        <v>211</v>
      </c>
      <c r="H5" s="268" t="s">
        <v>212</v>
      </c>
    </row>
    <row r="6" spans="1:8" ht="12.75" customHeight="1">
      <c r="A6" s="380" t="s">
        <v>454</v>
      </c>
      <c r="B6" s="269">
        <f>SUM(B7:B17)</f>
        <v>214252.57313399998</v>
      </c>
      <c r="C6" s="270">
        <f>SUM(C7:C17)</f>
        <v>211345.96853400004</v>
      </c>
      <c r="D6" s="335">
        <f>(C6-B6)/B6</f>
        <v>-1.356625293915166E-2</v>
      </c>
      <c r="E6" s="270">
        <f>SUM(E7:E17)</f>
        <v>2206647.2160940003</v>
      </c>
      <c r="F6" s="270">
        <f>SUM(F7:F17)</f>
        <v>2230053.2019580007</v>
      </c>
      <c r="G6" s="381">
        <f t="shared" ref="G6:G69" si="0">(F6-E6)/E6</f>
        <v>1.0607035729721888E-2</v>
      </c>
      <c r="H6" s="539">
        <f>SUM(H7:H17)</f>
        <v>1</v>
      </c>
    </row>
    <row r="7" spans="1:8" ht="12.75" customHeight="1">
      <c r="A7" s="271" t="s">
        <v>22</v>
      </c>
      <c r="B7" s="151">
        <v>37906.605487000001</v>
      </c>
      <c r="C7" s="537">
        <v>39872.983532999999</v>
      </c>
      <c r="D7" s="331">
        <f t="shared" ref="D7:D70" si="1">(C7-B7)/B7</f>
        <v>5.1874284725240395E-2</v>
      </c>
      <c r="E7" s="537">
        <v>451213.77030700003</v>
      </c>
      <c r="F7" s="537">
        <v>428547.09795199998</v>
      </c>
      <c r="G7" s="534">
        <f t="shared" si="0"/>
        <v>-5.0234886093077198E-2</v>
      </c>
      <c r="H7" s="339">
        <f t="shared" ref="H7:H17" si="2">(F7/$F$6)</f>
        <v>0.19216900187660677</v>
      </c>
    </row>
    <row r="8" spans="1:8" ht="12.75" customHeight="1">
      <c r="A8" s="271" t="s">
        <v>415</v>
      </c>
      <c r="B8" s="151">
        <v>36656.177817000003</v>
      </c>
      <c r="C8" s="537">
        <v>43506.271839999994</v>
      </c>
      <c r="D8" s="331">
        <f t="shared" si="1"/>
        <v>0.18687420322975212</v>
      </c>
      <c r="E8" s="537">
        <v>411004.53851200006</v>
      </c>
      <c r="F8" s="537">
        <v>419460.05099700001</v>
      </c>
      <c r="G8" s="534">
        <f t="shared" si="0"/>
        <v>2.057279590053257E-2</v>
      </c>
      <c r="H8" s="339">
        <f t="shared" si="2"/>
        <v>0.18809419014250936</v>
      </c>
    </row>
    <row r="9" spans="1:8" ht="12.75" customHeight="1">
      <c r="A9" s="271" t="s">
        <v>416</v>
      </c>
      <c r="B9" s="151">
        <v>30336.335784999999</v>
      </c>
      <c r="C9" s="537">
        <v>35055.582347000003</v>
      </c>
      <c r="D9" s="331">
        <f t="shared" si="1"/>
        <v>0.15556415894939646</v>
      </c>
      <c r="E9" s="537">
        <v>297535.50910600001</v>
      </c>
      <c r="F9" s="537">
        <v>376767.21988300001</v>
      </c>
      <c r="G9" s="534">
        <f t="shared" si="0"/>
        <v>0.26629329391663603</v>
      </c>
      <c r="H9" s="339">
        <f t="shared" si="2"/>
        <v>0.16894987955991186</v>
      </c>
    </row>
    <row r="10" spans="1:8" ht="12.75" customHeight="1">
      <c r="A10" s="538" t="s">
        <v>160</v>
      </c>
      <c r="B10" s="151">
        <v>42478.001499999998</v>
      </c>
      <c r="C10" s="537">
        <v>34579.081277999998</v>
      </c>
      <c r="D10" s="331">
        <f t="shared" si="1"/>
        <v>-0.18595319796295032</v>
      </c>
      <c r="E10" s="537">
        <v>346143.903918</v>
      </c>
      <c r="F10" s="537">
        <v>348583.85187999997</v>
      </c>
      <c r="G10" s="534">
        <f t="shared" si="0"/>
        <v>7.0489410166760863E-3</v>
      </c>
      <c r="H10" s="339">
        <f t="shared" si="2"/>
        <v>0.156311899453314</v>
      </c>
    </row>
    <row r="11" spans="1:8" ht="12.75" customHeight="1">
      <c r="A11" s="538" t="s">
        <v>417</v>
      </c>
      <c r="B11" s="151">
        <v>17015.985954</v>
      </c>
      <c r="C11" s="537">
        <v>15651.826677000001</v>
      </c>
      <c r="D11" s="331">
        <f t="shared" si="1"/>
        <v>-8.0169276155245162E-2</v>
      </c>
      <c r="E11" s="537">
        <v>187279.81832999998</v>
      </c>
      <c r="F11" s="537">
        <v>181939.86257899998</v>
      </c>
      <c r="G11" s="534">
        <f t="shared" si="0"/>
        <v>-2.8513247175361044E-2</v>
      </c>
      <c r="H11" s="339">
        <f t="shared" si="2"/>
        <v>8.1585435907652631E-2</v>
      </c>
    </row>
    <row r="12" spans="1:8" ht="12.75" customHeight="1">
      <c r="A12" s="538" t="s">
        <v>412</v>
      </c>
      <c r="B12" s="151">
        <v>21408.272778999999</v>
      </c>
      <c r="C12" s="537">
        <v>17556.1806</v>
      </c>
      <c r="D12" s="331">
        <f t="shared" si="1"/>
        <v>-0.17993474853228839</v>
      </c>
      <c r="E12" s="537">
        <v>191190.32152900001</v>
      </c>
      <c r="F12" s="537">
        <v>167891.201309</v>
      </c>
      <c r="G12" s="534">
        <f t="shared" si="0"/>
        <v>-0.12186349200979804</v>
      </c>
      <c r="H12" s="339">
        <f t="shared" si="2"/>
        <v>7.5285738098799834E-2</v>
      </c>
    </row>
    <row r="13" spans="1:8" ht="12.75" customHeight="1">
      <c r="A13" s="538" t="s">
        <v>413</v>
      </c>
      <c r="B13" s="151">
        <v>9874.5880550000002</v>
      </c>
      <c r="C13" s="537">
        <v>6818.3131370000001</v>
      </c>
      <c r="D13" s="331">
        <f t="shared" si="1"/>
        <v>-0.3095091056940299</v>
      </c>
      <c r="E13" s="537">
        <v>112253.133287</v>
      </c>
      <c r="F13" s="537">
        <v>103509.904775</v>
      </c>
      <c r="G13" s="534">
        <f t="shared" si="0"/>
        <v>-7.7888503028650441E-2</v>
      </c>
      <c r="H13" s="339">
        <f t="shared" si="2"/>
        <v>4.6415890295405354E-2</v>
      </c>
    </row>
    <row r="14" spans="1:8" ht="12.75" customHeight="1">
      <c r="A14" s="538" t="s">
        <v>23</v>
      </c>
      <c r="B14" s="151">
        <v>3587.1807999999996</v>
      </c>
      <c r="C14" s="537">
        <v>3469.2344400000002</v>
      </c>
      <c r="D14" s="331">
        <f t="shared" si="1"/>
        <v>-3.2879959660800893E-2</v>
      </c>
      <c r="E14" s="537">
        <v>42130.504181999997</v>
      </c>
      <c r="F14" s="537">
        <v>39187.636580999999</v>
      </c>
      <c r="G14" s="534">
        <f t="shared" si="0"/>
        <v>-6.9851231504068273E-2</v>
      </c>
      <c r="H14" s="339">
        <f t="shared" si="2"/>
        <v>1.757251196814184E-2</v>
      </c>
    </row>
    <row r="15" spans="1:8" ht="12.75" customHeight="1">
      <c r="A15" s="538" t="s">
        <v>433</v>
      </c>
      <c r="B15" s="151">
        <v>2911.799951</v>
      </c>
      <c r="C15" s="537">
        <v>3658.9362639999999</v>
      </c>
      <c r="D15" s="331">
        <f t="shared" si="1"/>
        <v>0.25658916325739028</v>
      </c>
      <c r="E15" s="537">
        <v>36374.806207000001</v>
      </c>
      <c r="F15" s="537">
        <v>36196.765705999998</v>
      </c>
      <c r="G15" s="534">
        <f t="shared" si="0"/>
        <v>-4.8946102966657412E-3</v>
      </c>
      <c r="H15" s="339">
        <f t="shared" si="2"/>
        <v>1.6231346263048348E-2</v>
      </c>
    </row>
    <row r="16" spans="1:8" ht="12.75" customHeight="1">
      <c r="A16" s="538" t="s">
        <v>25</v>
      </c>
      <c r="B16" s="152">
        <v>2989.2995839999999</v>
      </c>
      <c r="C16" s="543">
        <v>2366.6213200000002</v>
      </c>
      <c r="D16" s="331">
        <f t="shared" si="1"/>
        <v>-0.20830239542829299</v>
      </c>
      <c r="E16" s="543">
        <v>30133.836910000002</v>
      </c>
      <c r="F16" s="543">
        <v>29647.113937999999</v>
      </c>
      <c r="G16" s="534">
        <f t="shared" si="0"/>
        <v>-1.615204109100633E-2</v>
      </c>
      <c r="H16" s="339">
        <f t="shared" si="2"/>
        <v>1.3294352758925055E-2</v>
      </c>
    </row>
    <row r="17" spans="1:8" ht="12.75" customHeight="1">
      <c r="A17" s="538" t="s">
        <v>26</v>
      </c>
      <c r="B17" s="151">
        <v>9088.3254219999944</v>
      </c>
      <c r="C17" s="537">
        <v>8810.9370980000822</v>
      </c>
      <c r="D17" s="331">
        <f t="shared" si="1"/>
        <v>-3.0521389928274557E-2</v>
      </c>
      <c r="E17" s="537">
        <v>101387.07380600041</v>
      </c>
      <c r="F17" s="537">
        <v>98322.496358000673</v>
      </c>
      <c r="G17" s="534">
        <f t="shared" si="0"/>
        <v>-3.0226510470789059E-2</v>
      </c>
      <c r="H17" s="339">
        <f t="shared" si="2"/>
        <v>4.4089753675684913E-2</v>
      </c>
    </row>
    <row r="18" spans="1:8" ht="12.75" customHeight="1">
      <c r="A18" s="380" t="s">
        <v>455</v>
      </c>
      <c r="B18" s="269">
        <f>SUM(B19:B29)</f>
        <v>11482606.657252487</v>
      </c>
      <c r="C18" s="270">
        <f>SUM(C19:C29)</f>
        <v>10294803.962579692</v>
      </c>
      <c r="D18" s="335">
        <f t="shared" si="1"/>
        <v>-0.10344364569194499</v>
      </c>
      <c r="E18" s="270">
        <f>SUM(E19:E29)</f>
        <v>128536043.7276061</v>
      </c>
      <c r="F18" s="270">
        <f>SUM(F19:F29)</f>
        <v>118118694.07416858</v>
      </c>
      <c r="G18" s="381">
        <f t="shared" si="0"/>
        <v>-8.1046135786736972E-2</v>
      </c>
      <c r="H18" s="539">
        <f>SUM(H19:H29)</f>
        <v>1</v>
      </c>
    </row>
    <row r="19" spans="1:8" ht="12.75" customHeight="1">
      <c r="A19" s="538" t="s">
        <v>24</v>
      </c>
      <c r="B19" s="151">
        <v>1512365.6642</v>
      </c>
      <c r="C19" s="746">
        <v>1111522.8533000001</v>
      </c>
      <c r="D19" s="331">
        <f t="shared" si="1"/>
        <v>-0.26504358065549893</v>
      </c>
      <c r="E19" s="537">
        <v>14807053.9416</v>
      </c>
      <c r="F19" s="537">
        <v>15333763.233899999</v>
      </c>
      <c r="G19" s="534">
        <f t="shared" si="0"/>
        <v>3.5571511684726428E-2</v>
      </c>
      <c r="H19" s="339">
        <f t="shared" ref="H19:H29" si="3">(F19/$F$18)</f>
        <v>0.1298165659050691</v>
      </c>
    </row>
    <row r="20" spans="1:8" ht="12.75" customHeight="1">
      <c r="A20" s="538" t="s">
        <v>418</v>
      </c>
      <c r="B20" s="151">
        <v>745732.29532000003</v>
      </c>
      <c r="C20" s="746">
        <v>864433.24063999997</v>
      </c>
      <c r="D20" s="331">
        <f t="shared" si="1"/>
        <v>0.1591736687078362</v>
      </c>
      <c r="E20" s="537">
        <v>7875702.4072329989</v>
      </c>
      <c r="F20" s="537">
        <v>8565712.8294319995</v>
      </c>
      <c r="G20" s="534">
        <f t="shared" si="0"/>
        <v>8.7612556508648562E-2</v>
      </c>
      <c r="H20" s="339">
        <f t="shared" si="3"/>
        <v>7.2517842298979826E-2</v>
      </c>
    </row>
    <row r="21" spans="1:8" ht="12.75" customHeight="1">
      <c r="A21" s="538" t="s">
        <v>414</v>
      </c>
      <c r="B21" s="151">
        <v>498260.49882999994</v>
      </c>
      <c r="C21" s="746">
        <v>550403.89678999991</v>
      </c>
      <c r="D21" s="331">
        <f t="shared" si="1"/>
        <v>0.10465087656445074</v>
      </c>
      <c r="E21" s="537">
        <v>6174452.4246520009</v>
      </c>
      <c r="F21" s="537">
        <v>6341462.6038100012</v>
      </c>
      <c r="G21" s="534">
        <f t="shared" si="0"/>
        <v>2.7048581424192149E-2</v>
      </c>
      <c r="H21" s="339">
        <f t="shared" si="3"/>
        <v>5.3687205514040798E-2</v>
      </c>
    </row>
    <row r="22" spans="1:8" ht="12.75" customHeight="1">
      <c r="A22" s="538" t="s">
        <v>27</v>
      </c>
      <c r="B22" s="151">
        <v>741813.93674000003</v>
      </c>
      <c r="C22" s="746">
        <v>284852.70753999997</v>
      </c>
      <c r="D22" s="331">
        <f t="shared" si="1"/>
        <v>-0.61600518211908628</v>
      </c>
      <c r="E22" s="537">
        <v>9529036.3386100009</v>
      </c>
      <c r="F22" s="537">
        <v>5482550.9260499999</v>
      </c>
      <c r="G22" s="534">
        <f t="shared" si="0"/>
        <v>-0.42464791493808712</v>
      </c>
      <c r="H22" s="339">
        <f t="shared" si="3"/>
        <v>4.6415607360232244E-2</v>
      </c>
    </row>
    <row r="23" spans="1:8" ht="12.75" customHeight="1">
      <c r="A23" s="538" t="s">
        <v>29</v>
      </c>
      <c r="B23" s="151">
        <v>370585.00281500001</v>
      </c>
      <c r="C23" s="746">
        <v>468484.59491400002</v>
      </c>
      <c r="D23" s="331">
        <f t="shared" si="1"/>
        <v>0.26417580677940311</v>
      </c>
      <c r="E23" s="537">
        <v>5164684.2731079999</v>
      </c>
      <c r="F23" s="537">
        <v>5036348.8133220002</v>
      </c>
      <c r="G23" s="534">
        <f t="shared" si="0"/>
        <v>-2.4848655406532742E-2</v>
      </c>
      <c r="H23" s="339">
        <f t="shared" si="3"/>
        <v>4.2638033317229172E-2</v>
      </c>
    </row>
    <row r="24" spans="1:8" ht="12.75" customHeight="1">
      <c r="A24" s="538" t="s">
        <v>269</v>
      </c>
      <c r="B24" s="151">
        <v>200041.708916</v>
      </c>
      <c r="C24" s="746">
        <v>467302.42135199998</v>
      </c>
      <c r="D24" s="331">
        <f t="shared" si="1"/>
        <v>1.3360249414197221</v>
      </c>
      <c r="E24" s="537">
        <v>2365855.0950429998</v>
      </c>
      <c r="F24" s="537">
        <v>4706709.181531</v>
      </c>
      <c r="G24" s="534">
        <f t="shared" si="0"/>
        <v>0.98943256981064376</v>
      </c>
      <c r="H24" s="339">
        <f t="shared" si="3"/>
        <v>3.9847284279790493E-2</v>
      </c>
    </row>
    <row r="25" spans="1:8" ht="12.75" customHeight="1">
      <c r="A25" s="538" t="s">
        <v>25</v>
      </c>
      <c r="B25" s="151">
        <v>485623.80650000001</v>
      </c>
      <c r="C25" s="746">
        <v>339710.58799999999</v>
      </c>
      <c r="D25" s="331">
        <f t="shared" si="1"/>
        <v>-0.30046553844143142</v>
      </c>
      <c r="E25" s="537">
        <v>4331273.8795999996</v>
      </c>
      <c r="F25" s="537">
        <v>4495988.9106999999</v>
      </c>
      <c r="G25" s="534">
        <f t="shared" si="0"/>
        <v>3.8029234742184434E-2</v>
      </c>
      <c r="H25" s="339">
        <f t="shared" si="3"/>
        <v>3.8063313736578376E-2</v>
      </c>
    </row>
    <row r="26" spans="1:8" ht="12.75" customHeight="1">
      <c r="A26" s="538" t="s">
        <v>430</v>
      </c>
      <c r="B26" s="151">
        <v>493052.82250000001</v>
      </c>
      <c r="C26" s="746">
        <v>521326.33020000003</v>
      </c>
      <c r="D26" s="331">
        <f t="shared" si="1"/>
        <v>5.7343770098791019E-2</v>
      </c>
      <c r="E26" s="537">
        <v>4904604.2513100002</v>
      </c>
      <c r="F26" s="537">
        <v>4478601.8926039999</v>
      </c>
      <c r="G26" s="534">
        <f t="shared" si="0"/>
        <v>-8.6857641692949378E-2</v>
      </c>
      <c r="H26" s="339">
        <f t="shared" si="3"/>
        <v>3.7916114190966382E-2</v>
      </c>
    </row>
    <row r="27" spans="1:8" ht="12.75" customHeight="1">
      <c r="A27" s="538" t="s">
        <v>359</v>
      </c>
      <c r="B27" s="151">
        <v>400827.77100000001</v>
      </c>
      <c r="C27" s="746">
        <v>365367.26699999999</v>
      </c>
      <c r="D27" s="331">
        <f t="shared" si="1"/>
        <v>-8.8468181512303484E-2</v>
      </c>
      <c r="E27" s="537">
        <v>4826600.568</v>
      </c>
      <c r="F27" s="537">
        <v>4400012.5829999996</v>
      </c>
      <c r="G27" s="534">
        <f t="shared" si="0"/>
        <v>-8.8382698959645983E-2</v>
      </c>
      <c r="H27" s="339">
        <f t="shared" si="3"/>
        <v>3.7250772348000755E-2</v>
      </c>
    </row>
    <row r="28" spans="1:8" ht="12.75" customHeight="1">
      <c r="A28" s="538" t="s">
        <v>475</v>
      </c>
      <c r="B28" s="151">
        <v>240578.48826700001</v>
      </c>
      <c r="C28" s="746">
        <v>215888.60755699998</v>
      </c>
      <c r="D28" s="331">
        <f t="shared" si="1"/>
        <v>-0.10262713382170138</v>
      </c>
      <c r="E28" s="537">
        <v>3299499.6890989998</v>
      </c>
      <c r="F28" s="537">
        <v>4213526.1729349997</v>
      </c>
      <c r="G28" s="534">
        <f t="shared" si="0"/>
        <v>0.27701972115826889</v>
      </c>
      <c r="H28" s="339">
        <f t="shared" si="3"/>
        <v>3.5671967134086845E-2</v>
      </c>
    </row>
    <row r="29" spans="1:8" ht="12.75" customHeight="1">
      <c r="A29" s="538" t="s">
        <v>26</v>
      </c>
      <c r="B29" s="151">
        <v>5793724.6621644879</v>
      </c>
      <c r="C29" s="746">
        <v>5105511.4552866928</v>
      </c>
      <c r="D29" s="331">
        <f t="shared" si="1"/>
        <v>-0.11878597051256562</v>
      </c>
      <c r="E29" s="537">
        <v>65257280.859351113</v>
      </c>
      <c r="F29" s="537">
        <v>55064016.926884584</v>
      </c>
      <c r="G29" s="534">
        <f t="shared" si="0"/>
        <v>-0.15620117476908132</v>
      </c>
      <c r="H29" s="339">
        <f t="shared" si="3"/>
        <v>0.46617529391502605</v>
      </c>
    </row>
    <row r="30" spans="1:8" ht="12.75" customHeight="1">
      <c r="A30" s="380" t="s">
        <v>456</v>
      </c>
      <c r="B30" s="269">
        <f>SUM(B31:B41)</f>
        <v>112982.503254</v>
      </c>
      <c r="C30" s="270">
        <f>SUM(C31:C41)</f>
        <v>113415.40477299997</v>
      </c>
      <c r="D30" s="335">
        <f t="shared" si="1"/>
        <v>3.8315801697786419E-3</v>
      </c>
      <c r="E30" s="270">
        <f>SUM(E31:E41)</f>
        <v>1354112.3470159997</v>
      </c>
      <c r="F30" s="270">
        <f>SUM(F31:F41)</f>
        <v>1271838.2379949999</v>
      </c>
      <c r="G30" s="381">
        <f t="shared" si="0"/>
        <v>-6.0758702335374053E-2</v>
      </c>
      <c r="H30" s="539">
        <f>SUM(H31:H41)</f>
        <v>1</v>
      </c>
    </row>
    <row r="31" spans="1:8" ht="12.75" customHeight="1">
      <c r="A31" s="538" t="s">
        <v>415</v>
      </c>
      <c r="B31" s="151">
        <v>34647.245701</v>
      </c>
      <c r="C31" s="537">
        <v>19584.980116000002</v>
      </c>
      <c r="D31" s="331">
        <f t="shared" si="1"/>
        <v>-0.43473197595516994</v>
      </c>
      <c r="E31" s="537">
        <v>444677.59533399995</v>
      </c>
      <c r="F31" s="537">
        <v>330138.411272</v>
      </c>
      <c r="G31" s="534">
        <f t="shared" si="0"/>
        <v>-0.25757804140316287</v>
      </c>
      <c r="H31" s="339">
        <f t="shared" ref="H31:H41" si="4">(F31/$F$30)</f>
        <v>0.25957578677021809</v>
      </c>
    </row>
    <row r="32" spans="1:8" ht="12.75" customHeight="1">
      <c r="A32" s="538" t="s">
        <v>31</v>
      </c>
      <c r="B32" s="151">
        <v>12105.217163000001</v>
      </c>
      <c r="C32" s="537">
        <v>11749.12119</v>
      </c>
      <c r="D32" s="331">
        <f t="shared" si="1"/>
        <v>-2.9416735627711042E-2</v>
      </c>
      <c r="E32" s="537">
        <v>136747.699976</v>
      </c>
      <c r="F32" s="537">
        <v>131862.87229</v>
      </c>
      <c r="G32" s="534">
        <f t="shared" si="0"/>
        <v>-3.572146139830739E-2</v>
      </c>
      <c r="H32" s="339">
        <f t="shared" si="4"/>
        <v>0.10367896510005575</v>
      </c>
    </row>
    <row r="33" spans="1:8" ht="12.75" customHeight="1">
      <c r="A33" s="538" t="s">
        <v>433</v>
      </c>
      <c r="B33" s="151">
        <v>12571.997531999999</v>
      </c>
      <c r="C33" s="537">
        <v>9228.1789740000004</v>
      </c>
      <c r="D33" s="331">
        <f t="shared" si="1"/>
        <v>-0.2659735296231841</v>
      </c>
      <c r="E33" s="537">
        <v>121334.657186</v>
      </c>
      <c r="F33" s="537">
        <v>120577.599863</v>
      </c>
      <c r="G33" s="534">
        <f t="shared" si="0"/>
        <v>-6.2394153538462603E-3</v>
      </c>
      <c r="H33" s="339">
        <f t="shared" si="4"/>
        <v>9.4805767165080337E-2</v>
      </c>
    </row>
    <row r="34" spans="1:8" ht="12.75" customHeight="1">
      <c r="A34" s="538" t="s">
        <v>419</v>
      </c>
      <c r="B34" s="151">
        <v>7658.2873</v>
      </c>
      <c r="C34" s="537">
        <v>6848.0027060000002</v>
      </c>
      <c r="D34" s="331">
        <f t="shared" si="1"/>
        <v>-0.10580493552389968</v>
      </c>
      <c r="E34" s="537">
        <v>78319.507792999997</v>
      </c>
      <c r="F34" s="537">
        <v>75082.35629299999</v>
      </c>
      <c r="G34" s="534">
        <f t="shared" si="0"/>
        <v>-4.1332633353057611E-2</v>
      </c>
      <c r="H34" s="339">
        <f t="shared" si="4"/>
        <v>5.9034517165771176E-2</v>
      </c>
    </row>
    <row r="35" spans="1:8" ht="12.75" customHeight="1">
      <c r="A35" s="538" t="s">
        <v>435</v>
      </c>
      <c r="B35" s="151">
        <v>4929.4494370000002</v>
      </c>
      <c r="C35" s="537">
        <v>4923.2034000000003</v>
      </c>
      <c r="D35" s="331">
        <f t="shared" si="1"/>
        <v>-1.2670861279390961E-3</v>
      </c>
      <c r="E35" s="537">
        <v>54667.185230000003</v>
      </c>
      <c r="F35" s="537">
        <v>52516.229350000001</v>
      </c>
      <c r="G35" s="534">
        <f t="shared" si="0"/>
        <v>-3.9346380666030883E-2</v>
      </c>
      <c r="H35" s="339">
        <f t="shared" si="4"/>
        <v>4.1291594938039966E-2</v>
      </c>
    </row>
    <row r="36" spans="1:8" ht="12.75" customHeight="1">
      <c r="A36" s="538" t="s">
        <v>23</v>
      </c>
      <c r="B36" s="151">
        <v>2416.8517999999999</v>
      </c>
      <c r="C36" s="537">
        <v>7449.5510519999998</v>
      </c>
      <c r="D36" s="331">
        <f t="shared" si="1"/>
        <v>2.0823367208531365</v>
      </c>
      <c r="E36" s="537">
        <v>44412.470005000003</v>
      </c>
      <c r="F36" s="537">
        <v>46194.228713999997</v>
      </c>
      <c r="G36" s="534">
        <f t="shared" si="0"/>
        <v>4.0118433151756748E-2</v>
      </c>
      <c r="H36" s="339">
        <f t="shared" si="4"/>
        <v>3.6320836513630286E-2</v>
      </c>
    </row>
    <row r="37" spans="1:8" ht="12.75" customHeight="1">
      <c r="A37" s="538" t="s">
        <v>33</v>
      </c>
      <c r="B37" s="151">
        <v>0</v>
      </c>
      <c r="C37" s="537">
        <v>4111.9610730000004</v>
      </c>
      <c r="D37" s="331" t="s">
        <v>64</v>
      </c>
      <c r="E37" s="537">
        <v>33064.163006000002</v>
      </c>
      <c r="F37" s="537">
        <v>44351.196346999997</v>
      </c>
      <c r="G37" s="534">
        <f t="shared" si="0"/>
        <v>0.341367580935038</v>
      </c>
      <c r="H37" s="339">
        <f t="shared" si="4"/>
        <v>3.4871727411591127E-2</v>
      </c>
    </row>
    <row r="38" spans="1:8" ht="12.75" customHeight="1">
      <c r="A38" s="538" t="s">
        <v>420</v>
      </c>
      <c r="B38" s="151">
        <v>3356.7129199999999</v>
      </c>
      <c r="C38" s="537">
        <v>3618.4857699999998</v>
      </c>
      <c r="D38" s="331">
        <f t="shared" si="1"/>
        <v>7.7984878730707724E-2</v>
      </c>
      <c r="E38" s="537">
        <v>43249.046179999998</v>
      </c>
      <c r="F38" s="537">
        <v>38414.065690000003</v>
      </c>
      <c r="G38" s="534">
        <f t="shared" si="0"/>
        <v>-0.1117939218792731</v>
      </c>
      <c r="H38" s="339">
        <f t="shared" si="4"/>
        <v>3.0203578208623592E-2</v>
      </c>
    </row>
    <row r="39" spans="1:8" ht="12.75" customHeight="1">
      <c r="A39" s="538" t="s">
        <v>32</v>
      </c>
      <c r="B39" s="151">
        <v>2773.4063820000001</v>
      </c>
      <c r="C39" s="537">
        <v>4020.8133640000001</v>
      </c>
      <c r="D39" s="331">
        <f t="shared" si="1"/>
        <v>0.44977432448989002</v>
      </c>
      <c r="E39" s="537">
        <v>34791.678388</v>
      </c>
      <c r="F39" s="537">
        <v>35692.210513999999</v>
      </c>
      <c r="G39" s="534">
        <f t="shared" si="0"/>
        <v>2.588354939239151E-2</v>
      </c>
      <c r="H39" s="339">
        <f t="shared" si="4"/>
        <v>2.8063482798148361E-2</v>
      </c>
    </row>
    <row r="40" spans="1:8" ht="12.75" customHeight="1">
      <c r="A40" s="538" t="s">
        <v>423</v>
      </c>
      <c r="B40" s="151">
        <v>2788.5506</v>
      </c>
      <c r="C40" s="537">
        <v>3435.3775000000001</v>
      </c>
      <c r="D40" s="331">
        <f t="shared" si="1"/>
        <v>0.23195810038376211</v>
      </c>
      <c r="E40" s="537">
        <v>28145.919300000001</v>
      </c>
      <c r="F40" s="537">
        <v>35677.344024999999</v>
      </c>
      <c r="G40" s="534">
        <f t="shared" si="0"/>
        <v>0.26758496124161052</v>
      </c>
      <c r="H40" s="339">
        <f t="shared" si="4"/>
        <v>2.8051793820292624E-2</v>
      </c>
    </row>
    <row r="41" spans="1:8" ht="12.75" customHeight="1">
      <c r="A41" s="538" t="s">
        <v>26</v>
      </c>
      <c r="B41" s="151">
        <v>29734.784418999974</v>
      </c>
      <c r="C41" s="537">
        <v>38445.729627999957</v>
      </c>
      <c r="D41" s="331">
        <f t="shared" si="1"/>
        <v>0.29295471210592838</v>
      </c>
      <c r="E41" s="537">
        <v>334702.42461799982</v>
      </c>
      <c r="F41" s="537">
        <v>361331.72363699996</v>
      </c>
      <c r="G41" s="534">
        <f t="shared" si="0"/>
        <v>7.9561117758237057E-2</v>
      </c>
      <c r="H41" s="339">
        <f t="shared" si="4"/>
        <v>0.28410195010854872</v>
      </c>
    </row>
    <row r="42" spans="1:8" ht="12.75" customHeight="1">
      <c r="A42" s="380" t="s">
        <v>457</v>
      </c>
      <c r="B42" s="269">
        <f>SUM(B43:B53)</f>
        <v>23908.247582000004</v>
      </c>
      <c r="C42" s="270">
        <f>SUM(C43:C53)</f>
        <v>26091.907391999997</v>
      </c>
      <c r="D42" s="335">
        <f t="shared" si="1"/>
        <v>9.1335000715151674E-2</v>
      </c>
      <c r="E42" s="270">
        <f>SUM(E43:E53)</f>
        <v>260684.81389800008</v>
      </c>
      <c r="F42" s="270">
        <f>SUM(F43:F53)</f>
        <v>280593.01909299992</v>
      </c>
      <c r="G42" s="381">
        <f t="shared" si="0"/>
        <v>7.6368872038666047E-2</v>
      </c>
      <c r="H42" s="539">
        <f>SUM(H43:H53)</f>
        <v>0.99999999999999978</v>
      </c>
    </row>
    <row r="43" spans="1:8" ht="12.75" customHeight="1">
      <c r="A43" s="538" t="s">
        <v>23</v>
      </c>
      <c r="B43" s="151">
        <v>1046.5980999999999</v>
      </c>
      <c r="C43" s="537">
        <v>2734.6479479999998</v>
      </c>
      <c r="D43" s="331">
        <f t="shared" si="1"/>
        <v>1.6128921388257824</v>
      </c>
      <c r="E43" s="537">
        <v>20908.802435000001</v>
      </c>
      <c r="F43" s="537">
        <v>25361.806068999998</v>
      </c>
      <c r="G43" s="534">
        <f t="shared" si="0"/>
        <v>0.21297267731345307</v>
      </c>
      <c r="H43" s="339">
        <f t="shared" ref="H43:H53" si="5">(F43/$F$42)</f>
        <v>9.0386447071921144E-2</v>
      </c>
    </row>
    <row r="44" spans="1:8" ht="12.75" customHeight="1">
      <c r="A44" s="538" t="s">
        <v>125</v>
      </c>
      <c r="B44" s="151">
        <v>2403.8490930000003</v>
      </c>
      <c r="C44" s="537">
        <v>2192.3314849999997</v>
      </c>
      <c r="D44" s="331">
        <f t="shared" si="1"/>
        <v>-8.7991217342194672E-2</v>
      </c>
      <c r="E44" s="537">
        <v>24827.376305999998</v>
      </c>
      <c r="F44" s="537">
        <v>25088.062957000002</v>
      </c>
      <c r="G44" s="534">
        <f t="shared" si="0"/>
        <v>1.0499967768926265E-2</v>
      </c>
      <c r="H44" s="339">
        <f t="shared" si="5"/>
        <v>8.9410859322500813E-2</v>
      </c>
    </row>
    <row r="45" spans="1:8" ht="12.75" customHeight="1">
      <c r="A45" s="538" t="s">
        <v>419</v>
      </c>
      <c r="B45" s="151">
        <v>2033.587133</v>
      </c>
      <c r="C45" s="537">
        <v>2185.6441140000002</v>
      </c>
      <c r="D45" s="331">
        <f t="shared" si="1"/>
        <v>7.4772788700566681E-2</v>
      </c>
      <c r="E45" s="537">
        <v>22599.282259</v>
      </c>
      <c r="F45" s="537">
        <v>21166.753126</v>
      </c>
      <c r="G45" s="534">
        <f t="shared" si="0"/>
        <v>-6.3388257935913239E-2</v>
      </c>
      <c r="H45" s="339">
        <f t="shared" si="5"/>
        <v>7.5435779530154595E-2</v>
      </c>
    </row>
    <row r="46" spans="1:8" ht="12.75" customHeight="1">
      <c r="A46" s="538" t="s">
        <v>31</v>
      </c>
      <c r="B46" s="151">
        <v>1763.7602370000002</v>
      </c>
      <c r="C46" s="537">
        <v>1805.585094</v>
      </c>
      <c r="D46" s="331">
        <f t="shared" si="1"/>
        <v>2.3713459529590152E-2</v>
      </c>
      <c r="E46" s="537">
        <v>18806.762556999998</v>
      </c>
      <c r="F46" s="537">
        <v>20345.588261000001</v>
      </c>
      <c r="G46" s="534">
        <f t="shared" si="0"/>
        <v>8.1822998473878306E-2</v>
      </c>
      <c r="H46" s="339">
        <f t="shared" si="5"/>
        <v>7.2509246048835754E-2</v>
      </c>
    </row>
    <row r="47" spans="1:8" ht="12.75" customHeight="1">
      <c r="A47" s="538" t="s">
        <v>435</v>
      </c>
      <c r="B47" s="151">
        <v>1683.36537</v>
      </c>
      <c r="C47" s="537">
        <v>1479.7288000000001</v>
      </c>
      <c r="D47" s="331">
        <f t="shared" si="1"/>
        <v>-0.12096991754083659</v>
      </c>
      <c r="E47" s="537">
        <v>16917.718537000001</v>
      </c>
      <c r="F47" s="537">
        <v>17399.114237000002</v>
      </c>
      <c r="G47" s="534">
        <f t="shared" si="0"/>
        <v>2.8455119344086587E-2</v>
      </c>
      <c r="H47" s="339">
        <f t="shared" si="5"/>
        <v>6.2008364617343631E-2</v>
      </c>
    </row>
    <row r="48" spans="1:8" ht="12.75" customHeight="1">
      <c r="A48" s="538" t="s">
        <v>434</v>
      </c>
      <c r="B48" s="151">
        <v>1395.8092019999999</v>
      </c>
      <c r="C48" s="537">
        <v>1275.703221</v>
      </c>
      <c r="D48" s="331">
        <f t="shared" si="1"/>
        <v>-8.6047563540851288E-2</v>
      </c>
      <c r="E48" s="537">
        <v>14501.208234</v>
      </c>
      <c r="F48" s="537">
        <v>15597.490903</v>
      </c>
      <c r="G48" s="534">
        <f t="shared" si="0"/>
        <v>7.5599401878087683E-2</v>
      </c>
      <c r="H48" s="339">
        <f t="shared" si="5"/>
        <v>5.5587594279494022E-2</v>
      </c>
    </row>
    <row r="49" spans="1:8" ht="12.75" customHeight="1">
      <c r="A49" s="538" t="s">
        <v>420</v>
      </c>
      <c r="B49" s="151">
        <v>1384.9923699999999</v>
      </c>
      <c r="C49" s="537">
        <v>1049.2913699999999</v>
      </c>
      <c r="D49" s="331">
        <f t="shared" si="1"/>
        <v>-0.24238472880540132</v>
      </c>
      <c r="E49" s="537">
        <v>17982.757119999998</v>
      </c>
      <c r="F49" s="537">
        <v>15144.99814</v>
      </c>
      <c r="G49" s="534">
        <f t="shared" si="0"/>
        <v>-0.15780444350460088</v>
      </c>
      <c r="H49" s="339">
        <f t="shared" si="5"/>
        <v>5.3974964127601235E-2</v>
      </c>
    </row>
    <row r="50" spans="1:8" ht="12.75" customHeight="1">
      <c r="A50" s="538" t="s">
        <v>32</v>
      </c>
      <c r="B50" s="151">
        <v>1130.3574699999999</v>
      </c>
      <c r="C50" s="537">
        <v>1595.7627319999999</v>
      </c>
      <c r="D50" s="331">
        <f t="shared" si="1"/>
        <v>0.41173281404510026</v>
      </c>
      <c r="E50" s="537">
        <v>11838.780038999999</v>
      </c>
      <c r="F50" s="537">
        <v>15057.183972999999</v>
      </c>
      <c r="G50" s="534">
        <f t="shared" si="0"/>
        <v>0.27185266753818771</v>
      </c>
      <c r="H50" s="339">
        <f t="shared" si="5"/>
        <v>5.3662004926820495E-2</v>
      </c>
    </row>
    <row r="51" spans="1:8" ht="12.75" customHeight="1">
      <c r="A51" s="538" t="s">
        <v>273</v>
      </c>
      <c r="B51" s="151">
        <v>988.29908399999999</v>
      </c>
      <c r="C51" s="537">
        <v>1130.914798</v>
      </c>
      <c r="D51" s="331">
        <f t="shared" si="1"/>
        <v>0.14430420538566444</v>
      </c>
      <c r="E51" s="537">
        <v>12049.363092</v>
      </c>
      <c r="F51" s="537">
        <v>13263.533646</v>
      </c>
      <c r="G51" s="534">
        <f t="shared" si="0"/>
        <v>0.10076636787600261</v>
      </c>
      <c r="H51" s="339">
        <f t="shared" si="5"/>
        <v>4.7269649433451966E-2</v>
      </c>
    </row>
    <row r="52" spans="1:8" ht="12.75" customHeight="1">
      <c r="A52" s="538" t="s">
        <v>433</v>
      </c>
      <c r="B52" s="151">
        <v>1445.478695</v>
      </c>
      <c r="C52" s="537">
        <v>1011.786206</v>
      </c>
      <c r="D52" s="331">
        <f t="shared" si="1"/>
        <v>-0.30003381613313923</v>
      </c>
      <c r="E52" s="537">
        <v>13178.693450000001</v>
      </c>
      <c r="F52" s="537">
        <v>12978.38697</v>
      </c>
      <c r="G52" s="534">
        <f t="shared" si="0"/>
        <v>-1.5199266965269694E-2</v>
      </c>
      <c r="H52" s="339">
        <f t="shared" si="5"/>
        <v>4.6253420744221847E-2</v>
      </c>
    </row>
    <row r="53" spans="1:8" ht="12.75" customHeight="1" thickBot="1">
      <c r="A53" s="538" t="s">
        <v>26</v>
      </c>
      <c r="B53" s="151">
        <v>8632.1508280000016</v>
      </c>
      <c r="C53" s="537">
        <v>9630.5116239999988</v>
      </c>
      <c r="D53" s="331">
        <f t="shared" si="1"/>
        <v>0.11565608802404455</v>
      </c>
      <c r="E53" s="537">
        <v>87074.069869000057</v>
      </c>
      <c r="F53" s="537">
        <v>99190.100810999924</v>
      </c>
      <c r="G53" s="534">
        <f t="shared" si="0"/>
        <v>0.13914625743608883</v>
      </c>
      <c r="H53" s="339">
        <f t="shared" si="5"/>
        <v>0.35350166989765447</v>
      </c>
    </row>
    <row r="54" spans="1:8" ht="12.75" customHeight="1">
      <c r="A54" s="542" t="s">
        <v>458</v>
      </c>
      <c r="B54" s="269">
        <f>SUM(B55:B65)</f>
        <v>332902.7387070001</v>
      </c>
      <c r="C54" s="270">
        <f>SUM(C55:C65)</f>
        <v>333030.38478200015</v>
      </c>
      <c r="D54" s="778">
        <f t="shared" si="1"/>
        <v>3.8343353826356211E-4</v>
      </c>
      <c r="E54" s="270">
        <f>SUM(E55:E65)</f>
        <v>3824278.7341689998</v>
      </c>
      <c r="F54" s="270">
        <f>SUM(F55:F65)</f>
        <v>3511983.4848119994</v>
      </c>
      <c r="G54" s="381">
        <f t="shared" si="0"/>
        <v>-8.1661215372906368E-2</v>
      </c>
      <c r="H54" s="539">
        <f>SUM(H55:H65)</f>
        <v>1</v>
      </c>
    </row>
    <row r="55" spans="1:8" ht="12.75" customHeight="1">
      <c r="A55" s="538" t="s">
        <v>415</v>
      </c>
      <c r="B55" s="151">
        <v>40663.577854000003</v>
      </c>
      <c r="C55" s="537">
        <v>40501.257094999994</v>
      </c>
      <c r="D55" s="331">
        <f t="shared" si="1"/>
        <v>-3.9917972683764244E-3</v>
      </c>
      <c r="E55" s="537">
        <v>499071.43561799999</v>
      </c>
      <c r="F55" s="537">
        <v>445082.65349600004</v>
      </c>
      <c r="G55" s="534">
        <f t="shared" si="0"/>
        <v>-0.10817846558408148</v>
      </c>
      <c r="H55" s="339">
        <f t="shared" ref="H55:H65" si="6">(F55/$F$54)</f>
        <v>0.12673255880069317</v>
      </c>
    </row>
    <row r="56" spans="1:8" ht="12.75" customHeight="1">
      <c r="A56" s="538" t="s">
        <v>125</v>
      </c>
      <c r="B56" s="151">
        <v>47229.712395000002</v>
      </c>
      <c r="C56" s="537">
        <v>44278.595350000003</v>
      </c>
      <c r="D56" s="331">
        <f t="shared" si="1"/>
        <v>-6.2484332327046324E-2</v>
      </c>
      <c r="E56" s="537">
        <v>612213.10207000002</v>
      </c>
      <c r="F56" s="537">
        <v>425616.83845899999</v>
      </c>
      <c r="G56" s="534">
        <f t="shared" si="0"/>
        <v>-0.30478972596320675</v>
      </c>
      <c r="H56" s="339">
        <f t="shared" si="6"/>
        <v>0.12118987469606048</v>
      </c>
    </row>
    <row r="57" spans="1:8" ht="12.75" customHeight="1">
      <c r="A57" s="538" t="s">
        <v>414</v>
      </c>
      <c r="B57" s="151">
        <v>45771.469070000006</v>
      </c>
      <c r="C57" s="537">
        <v>33332.198817999997</v>
      </c>
      <c r="D57" s="331">
        <f t="shared" si="1"/>
        <v>-0.27176908464476357</v>
      </c>
      <c r="E57" s="537">
        <v>477618.10184900003</v>
      </c>
      <c r="F57" s="537">
        <v>390547.11284500005</v>
      </c>
      <c r="G57" s="534">
        <f t="shared" si="0"/>
        <v>-0.18230253138840966</v>
      </c>
      <c r="H57" s="339">
        <f t="shared" si="6"/>
        <v>0.11120414276831558</v>
      </c>
    </row>
    <row r="58" spans="1:8" ht="12.75" customHeight="1">
      <c r="A58" s="538" t="s">
        <v>31</v>
      </c>
      <c r="B58" s="151">
        <v>18787.423886</v>
      </c>
      <c r="C58" s="537">
        <v>18080.523691999999</v>
      </c>
      <c r="D58" s="331">
        <f t="shared" si="1"/>
        <v>-3.7626243932611166E-2</v>
      </c>
      <c r="E58" s="537">
        <v>220890.678009</v>
      </c>
      <c r="F58" s="537">
        <v>196015.57147700002</v>
      </c>
      <c r="G58" s="534">
        <f t="shared" si="0"/>
        <v>-0.11261274923963274</v>
      </c>
      <c r="H58" s="339">
        <f t="shared" si="6"/>
        <v>5.5813352290719265E-2</v>
      </c>
    </row>
    <row r="59" spans="1:8" ht="12.75" customHeight="1">
      <c r="A59" s="538" t="s">
        <v>412</v>
      </c>
      <c r="B59" s="151">
        <v>12365.396542</v>
      </c>
      <c r="C59" s="537">
        <v>22847.934222</v>
      </c>
      <c r="D59" s="331">
        <f t="shared" si="1"/>
        <v>0.84773162303329863</v>
      </c>
      <c r="E59" s="537">
        <v>140122.10686699999</v>
      </c>
      <c r="F59" s="537">
        <v>183355.10691900001</v>
      </c>
      <c r="G59" s="534">
        <f t="shared" si="0"/>
        <v>0.3085380388480426</v>
      </c>
      <c r="H59" s="339">
        <f t="shared" si="6"/>
        <v>5.2208419462090733E-2</v>
      </c>
    </row>
    <row r="60" spans="1:8" ht="12.75" customHeight="1">
      <c r="A60" s="538" t="s">
        <v>416</v>
      </c>
      <c r="B60" s="151">
        <v>12785.652177</v>
      </c>
      <c r="C60" s="537">
        <v>15049.995923</v>
      </c>
      <c r="D60" s="331">
        <f t="shared" si="1"/>
        <v>0.17710037115457505</v>
      </c>
      <c r="E60" s="537">
        <v>123680.83416</v>
      </c>
      <c r="F60" s="537">
        <v>159334.13409800001</v>
      </c>
      <c r="G60" s="534">
        <f t="shared" si="0"/>
        <v>0.28826859213996758</v>
      </c>
      <c r="H60" s="339">
        <f t="shared" si="6"/>
        <v>4.5368702554285885E-2</v>
      </c>
    </row>
    <row r="61" spans="1:8" ht="12.75" customHeight="1">
      <c r="A61" s="538" t="s">
        <v>23</v>
      </c>
      <c r="B61" s="151">
        <v>6867.5189540000001</v>
      </c>
      <c r="C61" s="537">
        <v>13561.668898</v>
      </c>
      <c r="D61" s="331">
        <f t="shared" si="1"/>
        <v>0.97475521929225672</v>
      </c>
      <c r="E61" s="537">
        <v>107762.90394600001</v>
      </c>
      <c r="F61" s="537">
        <v>127003.78400300001</v>
      </c>
      <c r="G61" s="534">
        <f t="shared" si="0"/>
        <v>0.17854826988182879</v>
      </c>
      <c r="H61" s="339">
        <f t="shared" si="6"/>
        <v>3.6162978713380443E-2</v>
      </c>
    </row>
    <row r="62" spans="1:8" ht="12.75" customHeight="1">
      <c r="A62" s="538" t="s">
        <v>419</v>
      </c>
      <c r="B62" s="151">
        <v>15470.738655000001</v>
      </c>
      <c r="C62" s="537">
        <v>11098.182435999999</v>
      </c>
      <c r="D62" s="331">
        <f t="shared" si="1"/>
        <v>-0.28263396574066174</v>
      </c>
      <c r="E62" s="537">
        <v>152967.039185</v>
      </c>
      <c r="F62" s="537">
        <v>123864.08250199999</v>
      </c>
      <c r="G62" s="534">
        <f t="shared" si="0"/>
        <v>-0.19025639012207446</v>
      </c>
      <c r="H62" s="339">
        <f t="shared" si="6"/>
        <v>3.5268982054632463E-2</v>
      </c>
    </row>
    <row r="63" spans="1:8" ht="12.75" customHeight="1">
      <c r="A63" s="538" t="s">
        <v>433</v>
      </c>
      <c r="B63" s="151">
        <v>9820.4417580000008</v>
      </c>
      <c r="C63" s="537">
        <v>9847.6209500000004</v>
      </c>
      <c r="D63" s="331">
        <f t="shared" si="1"/>
        <v>2.7676139902625754E-3</v>
      </c>
      <c r="E63" s="537">
        <v>110863.99124</v>
      </c>
      <c r="F63" s="537">
        <v>110063.07548299999</v>
      </c>
      <c r="G63" s="534">
        <f t="shared" si="0"/>
        <v>-7.2243092463284628E-3</v>
      </c>
      <c r="H63" s="339">
        <f t="shared" si="6"/>
        <v>3.1339291872806686E-2</v>
      </c>
    </row>
    <row r="64" spans="1:8" ht="12.75" customHeight="1">
      <c r="A64" s="538" t="s">
        <v>274</v>
      </c>
      <c r="B64" s="151">
        <v>9794.7750639999995</v>
      </c>
      <c r="C64" s="537">
        <v>10235.326385</v>
      </c>
      <c r="D64" s="331">
        <f t="shared" si="1"/>
        <v>4.4978196857140287E-2</v>
      </c>
      <c r="E64" s="537">
        <v>99565.616399000006</v>
      </c>
      <c r="F64" s="537">
        <v>109343.86442500001</v>
      </c>
      <c r="G64" s="534">
        <f t="shared" si="0"/>
        <v>9.8209084417401449E-2</v>
      </c>
      <c r="H64" s="339">
        <f t="shared" si="6"/>
        <v>3.1134504162069917E-2</v>
      </c>
    </row>
    <row r="65" spans="1:8" ht="12.75" customHeight="1">
      <c r="A65" s="538" t="s">
        <v>26</v>
      </c>
      <c r="B65" s="151">
        <v>113346.0323520001</v>
      </c>
      <c r="C65" s="537">
        <v>114197.08101300013</v>
      </c>
      <c r="D65" s="331">
        <f t="shared" si="1"/>
        <v>7.5084115724234216E-3</v>
      </c>
      <c r="E65" s="537">
        <v>1279522.9248259999</v>
      </c>
      <c r="F65" s="537">
        <v>1241757.2611049996</v>
      </c>
      <c r="G65" s="534">
        <f t="shared" si="0"/>
        <v>-2.9515425623293148E-2</v>
      </c>
      <c r="H65" s="339">
        <f t="shared" si="6"/>
        <v>0.35357719262494547</v>
      </c>
    </row>
    <row r="66" spans="1:8" ht="12.75" customHeight="1">
      <c r="A66" s="540" t="s">
        <v>460</v>
      </c>
      <c r="B66" s="269">
        <f>SUM(B67:B68)</f>
        <v>569214.25865600002</v>
      </c>
      <c r="C66" s="270">
        <f>SUM(C67:C68)</f>
        <v>1108329.293818</v>
      </c>
      <c r="D66" s="335">
        <f t="shared" si="1"/>
        <v>0.94712145200812647</v>
      </c>
      <c r="E66" s="270">
        <f>SUM(E67:E68)</f>
        <v>8637928.6116070002</v>
      </c>
      <c r="F66" s="270">
        <f>SUM(F67:F68)</f>
        <v>8946909.5863930006</v>
      </c>
      <c r="G66" s="381">
        <f t="shared" si="0"/>
        <v>3.5770262603330022E-2</v>
      </c>
      <c r="H66" s="539">
        <f>SUM(H67:H68)</f>
        <v>1</v>
      </c>
    </row>
    <row r="67" spans="1:8" ht="12.75" customHeight="1">
      <c r="A67" s="538" t="s">
        <v>421</v>
      </c>
      <c r="B67" s="151">
        <v>532174.48560000001</v>
      </c>
      <c r="C67" s="537">
        <v>1068180.8764</v>
      </c>
      <c r="D67" s="331">
        <f t="shared" si="1"/>
        <v>1.0072004677106601</v>
      </c>
      <c r="E67" s="537">
        <v>8245309.3712999998</v>
      </c>
      <c r="F67" s="537">
        <v>8518374.3383000009</v>
      </c>
      <c r="G67" s="534">
        <f t="shared" si="0"/>
        <v>3.3117613263909371E-2</v>
      </c>
      <c r="H67" s="339">
        <f>(F67/$F$66)</f>
        <v>0.95210242777631937</v>
      </c>
    </row>
    <row r="68" spans="1:8" ht="12.75" customHeight="1">
      <c r="A68" s="272" t="s">
        <v>431</v>
      </c>
      <c r="B68" s="536">
        <v>37039.773055999998</v>
      </c>
      <c r="C68" s="535">
        <v>40148.417417999997</v>
      </c>
      <c r="D68" s="331">
        <f t="shared" si="1"/>
        <v>8.3927197861068864E-2</v>
      </c>
      <c r="E68" s="535">
        <v>392619.240307</v>
      </c>
      <c r="F68" s="535">
        <v>428535.24809299997</v>
      </c>
      <c r="G68" s="534">
        <f t="shared" si="0"/>
        <v>9.1477961594333065E-2</v>
      </c>
      <c r="H68" s="339">
        <f>(F68/$F$66)</f>
        <v>4.7897572223680698E-2</v>
      </c>
    </row>
    <row r="69" spans="1:8" ht="12.75" customHeight="1">
      <c r="A69" s="540" t="s">
        <v>461</v>
      </c>
      <c r="B69" s="269">
        <f>SUM(B70)</f>
        <v>1597.1046999999999</v>
      </c>
      <c r="C69" s="270">
        <f>SUM(C70)</f>
        <v>1609.0544</v>
      </c>
      <c r="D69" s="335">
        <f t="shared" si="1"/>
        <v>7.4821018308944441E-3</v>
      </c>
      <c r="E69" s="270">
        <f>SUM(E70)</f>
        <v>16905.014808</v>
      </c>
      <c r="F69" s="270">
        <f>SUM(F70)</f>
        <v>18083.327699999998</v>
      </c>
      <c r="G69" s="381">
        <f t="shared" si="0"/>
        <v>6.9701973371971399E-2</v>
      </c>
      <c r="H69" s="539">
        <f>SUM(H70)</f>
        <v>1</v>
      </c>
    </row>
    <row r="70" spans="1:8" ht="12.75" customHeight="1">
      <c r="A70" s="538" t="s">
        <v>161</v>
      </c>
      <c r="B70" s="151">
        <v>1597.1046999999999</v>
      </c>
      <c r="C70" s="537">
        <v>1609.0544</v>
      </c>
      <c r="D70" s="331">
        <f t="shared" si="1"/>
        <v>7.4821018308944441E-3</v>
      </c>
      <c r="E70" s="414">
        <v>16905.014808</v>
      </c>
      <c r="F70" s="537">
        <v>18083.327699999998</v>
      </c>
      <c r="G70" s="534">
        <f t="shared" ref="G70:G77" si="7">(F70-E70)/E70</f>
        <v>6.9701973371971399E-2</v>
      </c>
      <c r="H70" s="541">
        <f>(F70/$F$69)</f>
        <v>1</v>
      </c>
    </row>
    <row r="71" spans="1:8" ht="12.75" customHeight="1">
      <c r="A71" s="540" t="s">
        <v>462</v>
      </c>
      <c r="B71" s="269">
        <f>SUM(B72:B77)</f>
        <v>2174.1320480000004</v>
      </c>
      <c r="C71" s="270">
        <f>SUM(C72:C77)</f>
        <v>3420.6002710000002</v>
      </c>
      <c r="D71" s="335">
        <f t="shared" ref="D71:D77" si="8">(C71-B71)/B71</f>
        <v>0.57331762536991937</v>
      </c>
      <c r="E71" s="270">
        <f>SUM(E72:E77)</f>
        <v>25640.521302999998</v>
      </c>
      <c r="F71" s="270">
        <f>SUM(F72:F77)</f>
        <v>27048.861208000006</v>
      </c>
      <c r="G71" s="381">
        <f t="shared" si="7"/>
        <v>5.4926336651167432E-2</v>
      </c>
      <c r="H71" s="539">
        <f>SUM(H72:H77)</f>
        <v>0.99999999999999967</v>
      </c>
    </row>
    <row r="72" spans="1:8" ht="12.75" customHeight="1">
      <c r="A72" s="538" t="s">
        <v>22</v>
      </c>
      <c r="B72" s="151">
        <v>920.98792500000002</v>
      </c>
      <c r="C72" s="537">
        <v>1111.100416</v>
      </c>
      <c r="D72" s="331">
        <f t="shared" si="8"/>
        <v>0.20642234913123314</v>
      </c>
      <c r="E72" s="537">
        <v>11476.603290999999</v>
      </c>
      <c r="F72" s="537">
        <v>11690.869239</v>
      </c>
      <c r="G72" s="534">
        <f t="shared" si="7"/>
        <v>1.8669805217370234E-2</v>
      </c>
      <c r="H72" s="339">
        <f t="shared" ref="H72:H77" si="9">(F72/$F$71)</f>
        <v>0.43221299222542847</v>
      </c>
    </row>
    <row r="73" spans="1:8" ht="12.75" customHeight="1">
      <c r="A73" s="538" t="s">
        <v>416</v>
      </c>
      <c r="B73" s="151">
        <v>605.71164599999997</v>
      </c>
      <c r="C73" s="537">
        <v>1246.7947410000002</v>
      </c>
      <c r="D73" s="331">
        <f t="shared" si="8"/>
        <v>1.0583965146346224</v>
      </c>
      <c r="E73" s="537">
        <v>6651.1264940000001</v>
      </c>
      <c r="F73" s="537">
        <v>9331.9801630000002</v>
      </c>
      <c r="G73" s="534">
        <f t="shared" si="7"/>
        <v>0.40306761139160496</v>
      </c>
      <c r="H73" s="339">
        <f t="shared" si="9"/>
        <v>0.34500454903587446</v>
      </c>
    </row>
    <row r="74" spans="1:8" ht="12.75" customHeight="1">
      <c r="A74" s="272" t="s">
        <v>415</v>
      </c>
      <c r="B74" s="536">
        <v>346.927502</v>
      </c>
      <c r="C74" s="535">
        <v>769.93614500000001</v>
      </c>
      <c r="D74" s="331">
        <f t="shared" si="8"/>
        <v>1.2192998265095742</v>
      </c>
      <c r="E74" s="535">
        <v>4238.4687919999997</v>
      </c>
      <c r="F74" s="535">
        <v>2926.1957560000001</v>
      </c>
      <c r="G74" s="534">
        <f t="shared" si="7"/>
        <v>-0.30961016829400301</v>
      </c>
      <c r="H74" s="339">
        <f t="shared" si="9"/>
        <v>0.10818184667732128</v>
      </c>
    </row>
    <row r="75" spans="1:8" ht="12.75" customHeight="1">
      <c r="A75" s="272" t="s">
        <v>160</v>
      </c>
      <c r="B75" s="536">
        <v>150.638936</v>
      </c>
      <c r="C75" s="535">
        <v>143.668384</v>
      </c>
      <c r="D75" s="331">
        <f t="shared" si="8"/>
        <v>-4.6273242397304223E-2</v>
      </c>
      <c r="E75" s="535">
        <v>1809.134294</v>
      </c>
      <c r="F75" s="535">
        <v>1752.022508</v>
      </c>
      <c r="G75" s="534">
        <f t="shared" si="7"/>
        <v>-3.1568571879606377E-2</v>
      </c>
      <c r="H75" s="339">
        <f t="shared" si="9"/>
        <v>6.4772505375635545E-2</v>
      </c>
    </row>
    <row r="76" spans="1:8" ht="12.75" customHeight="1">
      <c r="A76" s="272" t="s">
        <v>413</v>
      </c>
      <c r="B76" s="536">
        <v>109.658106</v>
      </c>
      <c r="C76" s="535">
        <v>125.733885</v>
      </c>
      <c r="D76" s="331">
        <f t="shared" si="8"/>
        <v>0.14659909409706562</v>
      </c>
      <c r="E76" s="535">
        <v>812.75219200000004</v>
      </c>
      <c r="F76" s="535">
        <v>1093.1111089999999</v>
      </c>
      <c r="G76" s="534">
        <f t="shared" si="7"/>
        <v>0.3449500595133429</v>
      </c>
      <c r="H76" s="339">
        <f t="shared" si="9"/>
        <v>4.0412463230677528E-2</v>
      </c>
    </row>
    <row r="77" spans="1:8" ht="12.75" customHeight="1" thickBot="1">
      <c r="A77" s="272" t="s">
        <v>412</v>
      </c>
      <c r="B77" s="536">
        <v>40.207932999999997</v>
      </c>
      <c r="C77" s="643">
        <v>23.366700000000002</v>
      </c>
      <c r="D77" s="331">
        <f t="shared" si="8"/>
        <v>-0.4188534884397066</v>
      </c>
      <c r="E77" s="643">
        <v>652.43624</v>
      </c>
      <c r="F77" s="643">
        <v>254.682433</v>
      </c>
      <c r="G77" s="534">
        <f t="shared" si="7"/>
        <v>-0.60964395080199718</v>
      </c>
      <c r="H77" s="339">
        <f t="shared" si="9"/>
        <v>9.4156434550625289E-3</v>
      </c>
    </row>
    <row r="78" spans="1:8" ht="44.25" customHeight="1" thickBot="1">
      <c r="A78" s="794" t="s">
        <v>581</v>
      </c>
      <c r="B78" s="795"/>
      <c r="C78" s="795"/>
      <c r="D78" s="795"/>
      <c r="E78" s="795"/>
      <c r="F78" s="795"/>
      <c r="G78" s="795"/>
      <c r="H78" s="796"/>
    </row>
  </sheetData>
  <mergeCells count="3">
    <mergeCell ref="B4:D4"/>
    <mergeCell ref="E4:H4"/>
    <mergeCell ref="A78:H78"/>
  </mergeCells>
  <printOptions horizontalCentered="1" verticalCentered="1"/>
  <pageMargins left="0" right="0" top="0" bottom="0" header="0.31496062992125984" footer="0.31496062992125984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</sheetPr>
  <dimension ref="A1:N45"/>
  <sheetViews>
    <sheetView showGridLines="0" zoomScaleNormal="100" zoomScaleSheetLayoutView="100" workbookViewId="0">
      <selection activeCell="Q43" sqref="Q43"/>
    </sheetView>
  </sheetViews>
  <sheetFormatPr baseColWidth="10" defaultColWidth="11.42578125" defaultRowHeight="15"/>
  <cols>
    <col min="1" max="1" width="11.42578125" style="388"/>
    <col min="2" max="14" width="10.5703125" style="388" customWidth="1"/>
    <col min="15" max="16384" width="11.42578125" style="388"/>
  </cols>
  <sheetData>
    <row r="1" spans="1:14">
      <c r="A1" s="169" t="s">
        <v>329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5.75">
      <c r="A2" s="202" t="s">
        <v>330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5.75">
      <c r="A3" s="202" t="s">
        <v>328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ht="15.75" thickBot="1">
      <c r="A4" s="176" t="s">
        <v>258</v>
      </c>
      <c r="B4" s="192" t="s">
        <v>117</v>
      </c>
      <c r="C4" s="192" t="s">
        <v>118</v>
      </c>
      <c r="D4" s="192" t="s">
        <v>124</v>
      </c>
      <c r="E4" s="192" t="s">
        <v>126</v>
      </c>
      <c r="F4" s="192" t="s">
        <v>127</v>
      </c>
      <c r="G4" s="192" t="s">
        <v>152</v>
      </c>
      <c r="H4" s="192" t="s">
        <v>153</v>
      </c>
      <c r="I4" s="192" t="s">
        <v>155</v>
      </c>
      <c r="J4" s="192" t="s">
        <v>156</v>
      </c>
      <c r="K4" s="192" t="s">
        <v>157</v>
      </c>
      <c r="L4" s="192" t="s">
        <v>158</v>
      </c>
      <c r="M4" s="192" t="s">
        <v>159</v>
      </c>
      <c r="N4" s="192" t="s">
        <v>55</v>
      </c>
    </row>
    <row r="5" spans="1:14" ht="15.75" thickBot="1">
      <c r="A5" s="195" t="s">
        <v>385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7"/>
    </row>
    <row r="6" spans="1:14">
      <c r="A6" s="198">
        <v>2008</v>
      </c>
      <c r="B6" s="360">
        <v>709</v>
      </c>
      <c r="C6" s="360">
        <v>1674</v>
      </c>
      <c r="D6" s="360">
        <v>642</v>
      </c>
      <c r="E6" s="360">
        <v>807</v>
      </c>
      <c r="F6" s="360">
        <v>1007</v>
      </c>
      <c r="G6" s="360">
        <v>649</v>
      </c>
      <c r="H6" s="360">
        <v>856</v>
      </c>
      <c r="I6" s="360">
        <v>1094</v>
      </c>
      <c r="J6" s="360">
        <v>812</v>
      </c>
      <c r="K6" s="360">
        <v>686</v>
      </c>
      <c r="L6" s="360">
        <v>511</v>
      </c>
      <c r="M6" s="360">
        <v>346</v>
      </c>
      <c r="N6" s="360">
        <v>9793</v>
      </c>
    </row>
    <row r="7" spans="1:14">
      <c r="A7" s="198">
        <v>2009</v>
      </c>
      <c r="B7" s="360">
        <v>353</v>
      </c>
      <c r="C7" s="360">
        <v>717</v>
      </c>
      <c r="D7" s="360">
        <v>601</v>
      </c>
      <c r="E7" s="360">
        <v>338</v>
      </c>
      <c r="F7" s="360">
        <v>507</v>
      </c>
      <c r="G7" s="360">
        <v>281</v>
      </c>
      <c r="H7" s="360">
        <v>304</v>
      </c>
      <c r="I7" s="360">
        <v>586</v>
      </c>
      <c r="J7" s="360">
        <v>415</v>
      </c>
      <c r="K7" s="360">
        <v>439</v>
      </c>
      <c r="L7" s="360">
        <v>404</v>
      </c>
      <c r="M7" s="360">
        <v>290</v>
      </c>
      <c r="N7" s="360">
        <v>5235</v>
      </c>
    </row>
    <row r="8" spans="1:14">
      <c r="A8" s="198">
        <v>2010</v>
      </c>
      <c r="B8" s="360">
        <v>514</v>
      </c>
      <c r="C8" s="360">
        <v>1556</v>
      </c>
      <c r="D8" s="360">
        <v>512</v>
      </c>
      <c r="E8" s="360">
        <v>467</v>
      </c>
      <c r="F8" s="360">
        <v>697</v>
      </c>
      <c r="G8" s="360">
        <v>476</v>
      </c>
      <c r="H8" s="360">
        <v>686</v>
      </c>
      <c r="I8" s="360">
        <v>686</v>
      </c>
      <c r="J8" s="360">
        <v>526</v>
      </c>
      <c r="K8" s="360">
        <v>859</v>
      </c>
      <c r="L8" s="360">
        <v>949</v>
      </c>
      <c r="M8" s="360">
        <v>1710</v>
      </c>
      <c r="N8" s="360">
        <v>9638</v>
      </c>
    </row>
    <row r="9" spans="1:14">
      <c r="A9" s="198">
        <v>2011</v>
      </c>
      <c r="B9" s="360">
        <v>1388</v>
      </c>
      <c r="C9" s="360">
        <v>1930</v>
      </c>
      <c r="D9" s="360">
        <v>961</v>
      </c>
      <c r="E9" s="360">
        <v>782</v>
      </c>
      <c r="F9" s="360">
        <v>898</v>
      </c>
      <c r="G9" s="360">
        <v>494</v>
      </c>
      <c r="H9" s="360">
        <v>545</v>
      </c>
      <c r="I9" s="360">
        <v>600</v>
      </c>
      <c r="J9" s="360">
        <v>691</v>
      </c>
      <c r="K9" s="360">
        <v>451</v>
      </c>
      <c r="L9" s="360">
        <v>739</v>
      </c>
      <c r="M9" s="360">
        <v>463</v>
      </c>
      <c r="N9" s="360">
        <v>9942</v>
      </c>
    </row>
    <row r="10" spans="1:14">
      <c r="A10" s="198">
        <v>2012</v>
      </c>
      <c r="B10" s="360">
        <v>1391</v>
      </c>
      <c r="C10" s="360">
        <v>462</v>
      </c>
      <c r="D10" s="360">
        <v>474</v>
      </c>
      <c r="E10" s="360">
        <v>345</v>
      </c>
      <c r="F10" s="360">
        <v>1279</v>
      </c>
      <c r="G10" s="360">
        <v>523</v>
      </c>
      <c r="H10" s="360">
        <v>450</v>
      </c>
      <c r="I10" s="360">
        <v>611</v>
      </c>
      <c r="J10" s="360">
        <v>384</v>
      </c>
      <c r="K10" s="360">
        <v>371</v>
      </c>
      <c r="L10" s="360">
        <v>739</v>
      </c>
      <c r="M10" s="360">
        <v>218</v>
      </c>
      <c r="N10" s="360">
        <v>7247</v>
      </c>
    </row>
    <row r="11" spans="1:14">
      <c r="A11" s="198">
        <v>2013</v>
      </c>
      <c r="B11" s="360">
        <v>1121</v>
      </c>
      <c r="C11" s="360">
        <v>319</v>
      </c>
      <c r="D11" s="360">
        <v>318</v>
      </c>
      <c r="E11" s="360">
        <v>418</v>
      </c>
      <c r="F11" s="360">
        <v>1035</v>
      </c>
      <c r="G11" s="360">
        <v>376</v>
      </c>
      <c r="H11" s="360">
        <v>360</v>
      </c>
      <c r="I11" s="360">
        <v>451</v>
      </c>
      <c r="J11" s="360">
        <v>310</v>
      </c>
      <c r="K11" s="360">
        <v>271</v>
      </c>
      <c r="L11" s="360">
        <v>650</v>
      </c>
      <c r="M11" s="360">
        <v>168</v>
      </c>
      <c r="N11" s="360">
        <v>5797</v>
      </c>
    </row>
    <row r="12" spans="1:14">
      <c r="A12" s="198">
        <v>2014</v>
      </c>
      <c r="B12" s="360">
        <v>2039</v>
      </c>
      <c r="C12" s="360">
        <v>358</v>
      </c>
      <c r="D12" s="360">
        <v>236</v>
      </c>
      <c r="E12" s="360">
        <v>250</v>
      </c>
      <c r="F12" s="360">
        <v>670</v>
      </c>
      <c r="G12" s="360">
        <v>477</v>
      </c>
      <c r="H12" s="360">
        <v>206</v>
      </c>
      <c r="I12" s="360">
        <v>389</v>
      </c>
      <c r="J12" s="360">
        <v>403</v>
      </c>
      <c r="K12" s="360">
        <v>288</v>
      </c>
      <c r="L12" s="360">
        <v>402</v>
      </c>
      <c r="M12" s="360">
        <v>372</v>
      </c>
      <c r="N12" s="360">
        <v>6090</v>
      </c>
    </row>
    <row r="13" spans="1:14">
      <c r="A13" s="198">
        <v>2015</v>
      </c>
      <c r="B13" s="360">
        <v>2176</v>
      </c>
      <c r="C13" s="360">
        <v>325</v>
      </c>
      <c r="D13" s="360">
        <v>232</v>
      </c>
      <c r="E13" s="360">
        <v>246</v>
      </c>
      <c r="F13" s="360">
        <v>771</v>
      </c>
      <c r="G13" s="360">
        <v>353</v>
      </c>
      <c r="H13" s="360">
        <v>214</v>
      </c>
      <c r="I13" s="360">
        <v>571</v>
      </c>
      <c r="J13" s="360">
        <v>192</v>
      </c>
      <c r="K13" s="360">
        <v>184</v>
      </c>
      <c r="L13" s="360">
        <v>392</v>
      </c>
      <c r="M13" s="360">
        <v>140</v>
      </c>
      <c r="N13" s="360">
        <v>5796</v>
      </c>
    </row>
    <row r="14" spans="1:14">
      <c r="A14" s="198">
        <v>2016</v>
      </c>
      <c r="B14" s="360">
        <v>1917</v>
      </c>
      <c r="C14" s="360">
        <v>223</v>
      </c>
      <c r="D14" s="360">
        <v>205</v>
      </c>
      <c r="E14" s="360">
        <v>271</v>
      </c>
      <c r="F14" s="361">
        <v>0</v>
      </c>
      <c r="G14" s="361">
        <v>0</v>
      </c>
      <c r="H14" s="360">
        <v>879</v>
      </c>
      <c r="I14" s="360">
        <v>292</v>
      </c>
      <c r="J14" s="360">
        <v>330</v>
      </c>
      <c r="K14" s="360">
        <v>307</v>
      </c>
      <c r="L14" s="360">
        <v>582</v>
      </c>
      <c r="M14" s="360">
        <v>300</v>
      </c>
      <c r="N14" s="360">
        <v>5306</v>
      </c>
    </row>
    <row r="15" spans="1:14">
      <c r="A15" s="198">
        <v>2017</v>
      </c>
      <c r="B15" s="360">
        <v>2287</v>
      </c>
      <c r="C15" s="360">
        <v>70</v>
      </c>
      <c r="D15" s="360">
        <v>83</v>
      </c>
      <c r="E15" s="360">
        <v>55</v>
      </c>
      <c r="F15" s="360">
        <v>130</v>
      </c>
      <c r="G15" s="360">
        <v>34</v>
      </c>
      <c r="H15" s="360">
        <v>53</v>
      </c>
      <c r="I15" s="360">
        <v>98</v>
      </c>
      <c r="J15" s="360">
        <v>62</v>
      </c>
      <c r="K15" s="360">
        <v>1661</v>
      </c>
      <c r="L15" s="360">
        <v>895</v>
      </c>
      <c r="M15" s="360">
        <v>403</v>
      </c>
      <c r="N15" s="360">
        <v>5831</v>
      </c>
    </row>
    <row r="16" spans="1:14">
      <c r="A16" s="198">
        <v>2018</v>
      </c>
      <c r="B16" s="360">
        <v>699</v>
      </c>
      <c r="C16" s="360">
        <v>372</v>
      </c>
      <c r="D16" s="433">
        <v>349</v>
      </c>
      <c r="E16" s="360">
        <v>596</v>
      </c>
      <c r="F16" s="360">
        <v>1556</v>
      </c>
      <c r="G16" s="360">
        <v>403</v>
      </c>
      <c r="H16" s="360">
        <v>525</v>
      </c>
      <c r="I16" s="360">
        <v>876</v>
      </c>
      <c r="J16" s="360">
        <v>445</v>
      </c>
      <c r="K16" s="360">
        <v>328</v>
      </c>
      <c r="L16" s="360">
        <v>558</v>
      </c>
      <c r="M16" s="360">
        <v>237</v>
      </c>
      <c r="N16" s="360">
        <f>SUM(B16:M16)</f>
        <v>6944</v>
      </c>
    </row>
    <row r="17" spans="1:14" ht="15.75" thickBot="1">
      <c r="A17" s="198">
        <v>2019</v>
      </c>
      <c r="B17" s="360">
        <v>362</v>
      </c>
      <c r="C17" s="360">
        <v>586</v>
      </c>
      <c r="D17" s="360">
        <v>328</v>
      </c>
      <c r="E17" s="360">
        <v>388</v>
      </c>
      <c r="F17" s="360">
        <v>1488</v>
      </c>
      <c r="G17" s="360">
        <v>278</v>
      </c>
      <c r="H17" s="360">
        <v>403</v>
      </c>
      <c r="I17" s="360">
        <v>456</v>
      </c>
      <c r="J17" s="360">
        <v>340</v>
      </c>
      <c r="K17" s="360">
        <v>329</v>
      </c>
      <c r="L17" s="360">
        <v>1068</v>
      </c>
      <c r="M17" s="360" t="s">
        <v>374</v>
      </c>
      <c r="N17" s="360">
        <f>SUM(B17:M17)</f>
        <v>6026</v>
      </c>
    </row>
    <row r="18" spans="1:14" ht="15.75" thickBot="1">
      <c r="A18" s="199" t="s">
        <v>362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</row>
    <row r="19" spans="1:14">
      <c r="A19" s="198">
        <v>2008</v>
      </c>
      <c r="B19" s="360">
        <v>2</v>
      </c>
      <c r="C19" s="360">
        <v>182</v>
      </c>
      <c r="D19" s="360">
        <v>355</v>
      </c>
      <c r="E19" s="360">
        <v>252</v>
      </c>
      <c r="F19" s="360">
        <v>746</v>
      </c>
      <c r="G19" s="360">
        <v>431</v>
      </c>
      <c r="H19" s="360">
        <v>128</v>
      </c>
      <c r="I19" s="360">
        <v>580</v>
      </c>
      <c r="J19" s="360">
        <v>700</v>
      </c>
      <c r="K19" s="360">
        <v>829</v>
      </c>
      <c r="L19" s="360">
        <v>510</v>
      </c>
      <c r="M19" s="360">
        <v>748</v>
      </c>
      <c r="N19" s="360">
        <v>5463</v>
      </c>
    </row>
    <row r="20" spans="1:14">
      <c r="A20" s="198">
        <v>2009</v>
      </c>
      <c r="B20" s="360">
        <v>137</v>
      </c>
      <c r="C20" s="360">
        <v>418</v>
      </c>
      <c r="D20" s="360">
        <v>429</v>
      </c>
      <c r="E20" s="360">
        <v>93</v>
      </c>
      <c r="F20" s="360">
        <v>208</v>
      </c>
      <c r="G20" s="360">
        <v>423</v>
      </c>
      <c r="H20" s="360">
        <v>487</v>
      </c>
      <c r="I20" s="360">
        <v>121</v>
      </c>
      <c r="J20" s="360">
        <v>281</v>
      </c>
      <c r="K20" s="360">
        <v>332</v>
      </c>
      <c r="L20" s="360">
        <v>443</v>
      </c>
      <c r="M20" s="360">
        <v>490</v>
      </c>
      <c r="N20" s="360">
        <v>3862</v>
      </c>
    </row>
    <row r="21" spans="1:14">
      <c r="A21" s="198">
        <v>2010</v>
      </c>
      <c r="B21" s="360">
        <v>215</v>
      </c>
      <c r="C21" s="360">
        <v>261</v>
      </c>
      <c r="D21" s="360">
        <v>195</v>
      </c>
      <c r="E21" s="360">
        <v>236</v>
      </c>
      <c r="F21" s="360">
        <v>251</v>
      </c>
      <c r="G21" s="360">
        <v>244</v>
      </c>
      <c r="H21" s="360">
        <v>352</v>
      </c>
      <c r="I21" s="360">
        <v>216</v>
      </c>
      <c r="J21" s="360">
        <v>450</v>
      </c>
      <c r="K21" s="360">
        <v>301</v>
      </c>
      <c r="L21" s="360">
        <v>582</v>
      </c>
      <c r="M21" s="360">
        <v>688</v>
      </c>
      <c r="N21" s="360">
        <v>3991</v>
      </c>
    </row>
    <row r="22" spans="1:14" ht="12.75" hidden="1" customHeight="1">
      <c r="A22" s="198">
        <v>2011</v>
      </c>
      <c r="B22" s="360">
        <v>242</v>
      </c>
      <c r="C22" s="360">
        <v>292</v>
      </c>
      <c r="D22" s="360">
        <v>623</v>
      </c>
      <c r="E22" s="360">
        <v>481</v>
      </c>
      <c r="F22" s="360">
        <v>550</v>
      </c>
      <c r="G22" s="360">
        <v>332</v>
      </c>
      <c r="H22" s="360">
        <v>491</v>
      </c>
      <c r="I22" s="360">
        <v>455</v>
      </c>
      <c r="J22" s="360">
        <v>300</v>
      </c>
      <c r="K22" s="360">
        <v>179</v>
      </c>
      <c r="L22" s="360">
        <v>135</v>
      </c>
      <c r="M22" s="360">
        <v>175</v>
      </c>
      <c r="N22" s="360">
        <v>4255</v>
      </c>
    </row>
    <row r="23" spans="1:14" hidden="1">
      <c r="A23" s="198">
        <v>2012</v>
      </c>
      <c r="B23" s="361">
        <v>0</v>
      </c>
      <c r="C23" s="361">
        <v>0</v>
      </c>
      <c r="D23" s="361">
        <v>507</v>
      </c>
      <c r="E23" s="361">
        <v>1002</v>
      </c>
      <c r="F23" s="361">
        <v>517</v>
      </c>
      <c r="G23" s="361">
        <v>318</v>
      </c>
      <c r="H23" s="361">
        <v>347</v>
      </c>
      <c r="I23" s="361">
        <v>346</v>
      </c>
      <c r="J23" s="361">
        <v>196</v>
      </c>
      <c r="K23" s="361">
        <v>444</v>
      </c>
      <c r="L23" s="361">
        <v>336</v>
      </c>
      <c r="M23" s="361">
        <v>363</v>
      </c>
      <c r="N23" s="360">
        <v>4376</v>
      </c>
    </row>
    <row r="24" spans="1:14">
      <c r="A24" s="198">
        <v>2013</v>
      </c>
      <c r="B24" s="361">
        <v>125</v>
      </c>
      <c r="C24" s="361">
        <v>331</v>
      </c>
      <c r="D24" s="361">
        <v>330</v>
      </c>
      <c r="E24" s="361">
        <v>339</v>
      </c>
      <c r="F24" s="361">
        <v>326</v>
      </c>
      <c r="G24" s="361">
        <v>223</v>
      </c>
      <c r="H24" s="361">
        <v>420</v>
      </c>
      <c r="I24" s="361">
        <v>266</v>
      </c>
      <c r="J24" s="361">
        <v>390</v>
      </c>
      <c r="K24" s="361">
        <v>304</v>
      </c>
      <c r="L24" s="361">
        <v>317</v>
      </c>
      <c r="M24" s="361">
        <v>351</v>
      </c>
      <c r="N24" s="360">
        <v>3722</v>
      </c>
    </row>
    <row r="25" spans="1:14">
      <c r="A25" s="198">
        <v>2014</v>
      </c>
      <c r="B25" s="361">
        <v>220</v>
      </c>
      <c r="C25" s="361">
        <v>284</v>
      </c>
      <c r="D25" s="361">
        <v>253</v>
      </c>
      <c r="E25" s="361">
        <v>237</v>
      </c>
      <c r="F25" s="361">
        <v>357</v>
      </c>
      <c r="G25" s="361">
        <v>275</v>
      </c>
      <c r="H25" s="361">
        <v>278</v>
      </c>
      <c r="I25" s="361">
        <v>88</v>
      </c>
      <c r="J25" s="361">
        <v>244</v>
      </c>
      <c r="K25" s="361">
        <v>245</v>
      </c>
      <c r="L25" s="361">
        <v>145</v>
      </c>
      <c r="M25" s="361">
        <v>342</v>
      </c>
      <c r="N25" s="360">
        <v>2968</v>
      </c>
    </row>
    <row r="26" spans="1:14">
      <c r="A26" s="198">
        <v>2015</v>
      </c>
      <c r="B26" s="361">
        <v>225</v>
      </c>
      <c r="C26" s="361">
        <v>112</v>
      </c>
      <c r="D26" s="361">
        <v>155</v>
      </c>
      <c r="E26" s="361">
        <v>388</v>
      </c>
      <c r="F26" s="361">
        <v>364</v>
      </c>
      <c r="G26" s="361">
        <v>208</v>
      </c>
      <c r="H26" s="361">
        <v>393</v>
      </c>
      <c r="I26" s="361">
        <v>166</v>
      </c>
      <c r="J26" s="361">
        <v>474</v>
      </c>
      <c r="K26" s="361">
        <v>0</v>
      </c>
      <c r="L26" s="361">
        <v>0</v>
      </c>
      <c r="M26" s="361">
        <v>0</v>
      </c>
      <c r="N26" s="360">
        <v>2485</v>
      </c>
    </row>
    <row r="27" spans="1:14">
      <c r="A27" s="198">
        <v>2016</v>
      </c>
      <c r="B27" s="361">
        <v>0</v>
      </c>
      <c r="C27" s="361">
        <v>0</v>
      </c>
      <c r="D27" s="361">
        <v>0</v>
      </c>
      <c r="E27" s="361">
        <v>74</v>
      </c>
      <c r="F27" s="361">
        <v>0</v>
      </c>
      <c r="G27" s="361">
        <v>0</v>
      </c>
      <c r="H27" s="361">
        <v>0</v>
      </c>
      <c r="I27" s="361">
        <v>0</v>
      </c>
      <c r="J27" s="361">
        <v>0</v>
      </c>
      <c r="K27" s="361">
        <v>908</v>
      </c>
      <c r="L27" s="361">
        <v>179</v>
      </c>
      <c r="M27" s="361">
        <v>285</v>
      </c>
      <c r="N27" s="360">
        <v>1446</v>
      </c>
    </row>
    <row r="28" spans="1:14">
      <c r="A28" s="198">
        <v>2017</v>
      </c>
      <c r="B28" s="361">
        <v>0</v>
      </c>
      <c r="C28" s="360">
        <v>61</v>
      </c>
      <c r="D28" s="360">
        <v>247</v>
      </c>
      <c r="E28" s="360">
        <v>81</v>
      </c>
      <c r="F28" s="360">
        <v>110</v>
      </c>
      <c r="G28" s="360">
        <v>213</v>
      </c>
      <c r="H28" s="360">
        <v>108</v>
      </c>
      <c r="I28" s="360">
        <v>148</v>
      </c>
      <c r="J28" s="360">
        <v>325</v>
      </c>
      <c r="K28" s="360">
        <v>217</v>
      </c>
      <c r="L28" s="360">
        <v>130</v>
      </c>
      <c r="M28" s="360">
        <v>490</v>
      </c>
      <c r="N28" s="360">
        <v>2130</v>
      </c>
    </row>
    <row r="29" spans="1:14">
      <c r="A29" s="198">
        <v>2018</v>
      </c>
      <c r="B29" s="361">
        <v>134</v>
      </c>
      <c r="C29" s="360">
        <v>202</v>
      </c>
      <c r="D29" s="433">
        <v>178</v>
      </c>
      <c r="E29" s="360">
        <v>150</v>
      </c>
      <c r="F29" s="360">
        <v>119</v>
      </c>
      <c r="G29" s="360">
        <v>129</v>
      </c>
      <c r="H29" s="360">
        <v>22</v>
      </c>
      <c r="I29" s="360">
        <v>261</v>
      </c>
      <c r="J29" s="360">
        <v>177</v>
      </c>
      <c r="K29" s="360">
        <v>204</v>
      </c>
      <c r="L29" s="360">
        <v>519</v>
      </c>
      <c r="M29" s="360">
        <v>241</v>
      </c>
      <c r="N29" s="360">
        <f>SUM(B29:M29)</f>
        <v>2336</v>
      </c>
    </row>
    <row r="30" spans="1:14" ht="15.75" thickBot="1">
      <c r="A30" s="198">
        <v>2019</v>
      </c>
      <c r="B30" s="361">
        <v>199</v>
      </c>
      <c r="C30" s="360">
        <v>314</v>
      </c>
      <c r="D30" s="360">
        <v>164</v>
      </c>
      <c r="E30" s="360">
        <v>319</v>
      </c>
      <c r="F30" s="360">
        <v>249</v>
      </c>
      <c r="G30" s="360">
        <v>206</v>
      </c>
      <c r="H30" s="360">
        <v>301</v>
      </c>
      <c r="I30" s="360">
        <v>316</v>
      </c>
      <c r="J30" s="360">
        <v>104</v>
      </c>
      <c r="K30" s="360">
        <v>302</v>
      </c>
      <c r="L30" s="360">
        <v>147</v>
      </c>
      <c r="M30" s="360" t="s">
        <v>374</v>
      </c>
      <c r="N30" s="360">
        <f>SUM(B30:M30)</f>
        <v>2621</v>
      </c>
    </row>
    <row r="31" spans="1:14" ht="15.75" thickBot="1">
      <c r="A31" s="199" t="s">
        <v>429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1"/>
    </row>
    <row r="32" spans="1:14">
      <c r="A32" s="198">
        <v>2008</v>
      </c>
      <c r="B32" s="360">
        <v>800</v>
      </c>
      <c r="C32" s="360">
        <v>92518</v>
      </c>
      <c r="D32" s="360">
        <v>192433</v>
      </c>
      <c r="E32" s="360">
        <v>141524</v>
      </c>
      <c r="F32" s="360">
        <v>400303</v>
      </c>
      <c r="G32" s="360">
        <v>229588</v>
      </c>
      <c r="H32" s="360">
        <v>70032</v>
      </c>
      <c r="I32" s="360">
        <v>304691</v>
      </c>
      <c r="J32" s="360">
        <v>431052</v>
      </c>
      <c r="K32" s="360">
        <v>498837</v>
      </c>
      <c r="L32" s="360">
        <v>298851</v>
      </c>
      <c r="M32" s="360">
        <v>480402</v>
      </c>
      <c r="N32" s="360">
        <v>3141031</v>
      </c>
    </row>
    <row r="33" spans="1:14">
      <c r="A33" s="198">
        <v>2009</v>
      </c>
      <c r="B33" s="360">
        <v>79054</v>
      </c>
      <c r="C33" s="360">
        <v>233271</v>
      </c>
      <c r="D33" s="360">
        <v>245697</v>
      </c>
      <c r="E33" s="360">
        <v>49862</v>
      </c>
      <c r="F33" s="360">
        <v>128089</v>
      </c>
      <c r="G33" s="360">
        <v>262520</v>
      </c>
      <c r="H33" s="360">
        <v>287412</v>
      </c>
      <c r="I33" s="360">
        <v>58346</v>
      </c>
      <c r="J33" s="360">
        <v>184683</v>
      </c>
      <c r="K33" s="360">
        <v>187909</v>
      </c>
      <c r="L33" s="360">
        <v>239235</v>
      </c>
      <c r="M33" s="360">
        <v>252290</v>
      </c>
      <c r="N33" s="360">
        <v>2208368</v>
      </c>
    </row>
    <row r="34" spans="1:14">
      <c r="A34" s="198">
        <v>2010</v>
      </c>
      <c r="B34" s="360">
        <v>105549</v>
      </c>
      <c r="C34" s="360">
        <v>186481</v>
      </c>
      <c r="D34" s="360">
        <v>113138</v>
      </c>
      <c r="E34" s="360">
        <v>126981</v>
      </c>
      <c r="F34" s="360">
        <v>144408</v>
      </c>
      <c r="G34" s="360">
        <v>153551</v>
      </c>
      <c r="H34" s="360">
        <v>236173</v>
      </c>
      <c r="I34" s="360">
        <v>117965</v>
      </c>
      <c r="J34" s="360">
        <v>274273</v>
      </c>
      <c r="K34" s="360">
        <v>201597</v>
      </c>
      <c r="L34" s="360">
        <v>391211</v>
      </c>
      <c r="M34" s="360">
        <v>445154</v>
      </c>
      <c r="N34" s="360">
        <v>2496481</v>
      </c>
    </row>
    <row r="35" spans="1:14">
      <c r="A35" s="198">
        <v>2011</v>
      </c>
      <c r="B35" s="361">
        <v>161710</v>
      </c>
      <c r="C35" s="361">
        <v>170715</v>
      </c>
      <c r="D35" s="361">
        <v>432702</v>
      </c>
      <c r="E35" s="361">
        <v>390251</v>
      </c>
      <c r="F35" s="361">
        <v>437382</v>
      </c>
      <c r="G35" s="361">
        <v>220084</v>
      </c>
      <c r="H35" s="361">
        <v>342824</v>
      </c>
      <c r="I35" s="361">
        <v>299026</v>
      </c>
      <c r="J35" s="360">
        <v>171908</v>
      </c>
      <c r="K35" s="360">
        <v>171167</v>
      </c>
      <c r="L35" s="360">
        <v>101514</v>
      </c>
      <c r="M35" s="360">
        <v>113158</v>
      </c>
      <c r="N35" s="360">
        <v>3012441</v>
      </c>
    </row>
    <row r="36" spans="1:14">
      <c r="A36" s="198">
        <v>2012</v>
      </c>
      <c r="B36" s="361">
        <v>0</v>
      </c>
      <c r="C36" s="361">
        <v>0</v>
      </c>
      <c r="D36" s="361">
        <v>344770</v>
      </c>
      <c r="E36" s="361">
        <v>600417</v>
      </c>
      <c r="F36" s="361">
        <v>306692</v>
      </c>
      <c r="G36" s="361">
        <v>200734</v>
      </c>
      <c r="H36" s="361">
        <v>230042</v>
      </c>
      <c r="I36" s="361">
        <v>200873</v>
      </c>
      <c r="J36" s="360">
        <v>133315</v>
      </c>
      <c r="K36" s="360">
        <v>287218</v>
      </c>
      <c r="L36" s="360">
        <v>214813</v>
      </c>
      <c r="M36" s="360">
        <v>220432</v>
      </c>
      <c r="N36" s="360">
        <v>2739306</v>
      </c>
    </row>
    <row r="37" spans="1:14">
      <c r="A37" s="198">
        <v>2013</v>
      </c>
      <c r="B37" s="361">
        <v>58586</v>
      </c>
      <c r="C37" s="361">
        <v>147664</v>
      </c>
      <c r="D37" s="361">
        <v>152719</v>
      </c>
      <c r="E37" s="361">
        <v>169137</v>
      </c>
      <c r="F37" s="361">
        <v>158259</v>
      </c>
      <c r="G37" s="361">
        <v>117696</v>
      </c>
      <c r="H37" s="361">
        <v>226659</v>
      </c>
      <c r="I37" s="362">
        <v>141609</v>
      </c>
      <c r="J37" s="362">
        <v>204049</v>
      </c>
      <c r="K37" s="362">
        <v>160318</v>
      </c>
      <c r="L37" s="362">
        <v>150143</v>
      </c>
      <c r="M37" s="362">
        <v>173860</v>
      </c>
      <c r="N37" s="360">
        <v>1860699</v>
      </c>
    </row>
    <row r="38" spans="1:14">
      <c r="A38" s="198">
        <v>2014</v>
      </c>
      <c r="B38" s="361">
        <v>98436.3</v>
      </c>
      <c r="C38" s="361">
        <v>133326</v>
      </c>
      <c r="D38" s="361">
        <v>132626.29999999999</v>
      </c>
      <c r="E38" s="361">
        <v>139241</v>
      </c>
      <c r="F38" s="361">
        <v>190666</v>
      </c>
      <c r="G38" s="361">
        <v>126401</v>
      </c>
      <c r="H38" s="361">
        <v>133390</v>
      </c>
      <c r="I38" s="362">
        <v>41694</v>
      </c>
      <c r="J38" s="362">
        <v>127290.4</v>
      </c>
      <c r="K38" s="362">
        <v>127743</v>
      </c>
      <c r="L38" s="362">
        <v>68142</v>
      </c>
      <c r="M38" s="362">
        <v>180040</v>
      </c>
      <c r="N38" s="360">
        <v>1498996</v>
      </c>
    </row>
    <row r="39" spans="1:14">
      <c r="A39" s="198">
        <v>2015</v>
      </c>
      <c r="B39" s="361">
        <v>110934</v>
      </c>
      <c r="C39" s="361">
        <v>53376</v>
      </c>
      <c r="D39" s="361">
        <v>106585</v>
      </c>
      <c r="E39" s="361">
        <v>228911</v>
      </c>
      <c r="F39" s="361">
        <v>208849</v>
      </c>
      <c r="G39" s="361">
        <v>117497</v>
      </c>
      <c r="H39" s="361">
        <v>210342</v>
      </c>
      <c r="I39" s="362">
        <v>97422</v>
      </c>
      <c r="J39" s="362">
        <v>253813</v>
      </c>
      <c r="K39" s="362">
        <v>0</v>
      </c>
      <c r="L39" s="362">
        <v>0</v>
      </c>
      <c r="M39" s="362">
        <v>0</v>
      </c>
      <c r="N39" s="360">
        <v>1387729</v>
      </c>
    </row>
    <row r="40" spans="1:14">
      <c r="A40" s="198">
        <v>2016</v>
      </c>
      <c r="B40" s="361">
        <v>0</v>
      </c>
      <c r="C40" s="361">
        <v>0</v>
      </c>
      <c r="D40" s="361">
        <v>0</v>
      </c>
      <c r="E40" s="361">
        <v>35313</v>
      </c>
      <c r="F40" s="361">
        <v>0</v>
      </c>
      <c r="G40" s="361">
        <v>0</v>
      </c>
      <c r="H40" s="361">
        <v>0</v>
      </c>
      <c r="I40" s="362">
        <v>0</v>
      </c>
      <c r="J40" s="362">
        <v>0</v>
      </c>
      <c r="K40" s="362">
        <v>427494</v>
      </c>
      <c r="L40" s="362">
        <v>84556</v>
      </c>
      <c r="M40" s="362">
        <v>138372</v>
      </c>
      <c r="N40" s="360">
        <v>685735</v>
      </c>
    </row>
    <row r="41" spans="1:14">
      <c r="A41" s="198">
        <v>2017</v>
      </c>
      <c r="B41" s="361">
        <v>0</v>
      </c>
      <c r="C41" s="361">
        <v>32699</v>
      </c>
      <c r="D41" s="361">
        <v>119341</v>
      </c>
      <c r="E41" s="361">
        <v>39632</v>
      </c>
      <c r="F41" s="361">
        <v>52597</v>
      </c>
      <c r="G41" s="361">
        <v>103011</v>
      </c>
      <c r="H41" s="361">
        <v>58147</v>
      </c>
      <c r="I41" s="361">
        <v>71465</v>
      </c>
      <c r="J41" s="360">
        <v>169386</v>
      </c>
      <c r="K41" s="360">
        <v>116649</v>
      </c>
      <c r="L41" s="360">
        <v>66266</v>
      </c>
      <c r="M41" s="360">
        <v>248824</v>
      </c>
      <c r="N41" s="360">
        <v>1078017</v>
      </c>
    </row>
    <row r="42" spans="1:14">
      <c r="A42" s="198">
        <v>2018</v>
      </c>
      <c r="B42" s="361">
        <v>77038</v>
      </c>
      <c r="C42" s="360">
        <v>101004</v>
      </c>
      <c r="D42" s="433">
        <v>87582</v>
      </c>
      <c r="E42" s="360">
        <v>65306</v>
      </c>
      <c r="F42" s="360">
        <v>56653</v>
      </c>
      <c r="G42" s="360">
        <v>60122</v>
      </c>
      <c r="H42" s="360">
        <v>8299</v>
      </c>
      <c r="I42" s="360">
        <v>140270</v>
      </c>
      <c r="J42" s="360">
        <v>96582</v>
      </c>
      <c r="K42" s="360">
        <v>92298</v>
      </c>
      <c r="L42" s="360">
        <v>298059</v>
      </c>
      <c r="M42" s="360">
        <v>134143</v>
      </c>
      <c r="N42" s="360">
        <f>SUM(B42:M42)</f>
        <v>1217356</v>
      </c>
    </row>
    <row r="43" spans="1:14">
      <c r="A43" s="198">
        <v>2019</v>
      </c>
      <c r="B43" s="361">
        <v>113674.3042</v>
      </c>
      <c r="C43" s="360">
        <v>163856.00839999999</v>
      </c>
      <c r="D43" s="360">
        <v>82299.246799999994</v>
      </c>
      <c r="E43" s="360">
        <v>168104.20209999999</v>
      </c>
      <c r="F43" s="360">
        <v>123100</v>
      </c>
      <c r="G43" s="360">
        <v>109500</v>
      </c>
      <c r="H43" s="360">
        <v>156221.7782</v>
      </c>
      <c r="I43" s="360">
        <v>147464.70670000001</v>
      </c>
      <c r="J43" s="360">
        <v>40886.7673</v>
      </c>
      <c r="K43" s="360">
        <v>140394.4111</v>
      </c>
      <c r="L43" s="360">
        <v>73818.002699999997</v>
      </c>
      <c r="M43" s="360" t="s">
        <v>374</v>
      </c>
      <c r="N43" s="360">
        <f>SUM(B43:M43)</f>
        <v>1319319.4275</v>
      </c>
    </row>
    <row r="44" spans="1:14">
      <c r="A44" s="834" t="s">
        <v>538</v>
      </c>
      <c r="B44" s="834"/>
      <c r="C44" s="834"/>
      <c r="D44" s="834"/>
      <c r="E44" s="834"/>
      <c r="F44" s="834"/>
      <c r="G44" s="834"/>
      <c r="H44" s="834"/>
      <c r="I44" s="834"/>
      <c r="J44" s="333"/>
      <c r="K44" s="333"/>
      <c r="L44" s="333"/>
      <c r="M44" s="333"/>
      <c r="N44" s="333"/>
    </row>
    <row r="45" spans="1:14">
      <c r="A45" s="372" t="s">
        <v>447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</row>
  </sheetData>
  <mergeCells count="1">
    <mergeCell ref="A44:I44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7"/>
  <sheetViews>
    <sheetView showGridLines="0" zoomScaleNormal="100" zoomScaleSheetLayoutView="100" workbookViewId="0">
      <selection activeCell="D22" sqref="D22"/>
    </sheetView>
  </sheetViews>
  <sheetFormatPr baseColWidth="10" defaultColWidth="11.5703125" defaultRowHeight="12.75"/>
  <cols>
    <col min="1" max="1" width="14.85546875" style="175" customWidth="1"/>
    <col min="2" max="2" width="73.28515625" style="154" customWidth="1"/>
    <col min="3" max="3" width="20.5703125" style="162" customWidth="1"/>
    <col min="4" max="4" width="15.7109375" style="162" customWidth="1"/>
    <col min="5" max="5" width="15.7109375" style="190" customWidth="1"/>
    <col min="6" max="6" width="25" style="154" customWidth="1"/>
    <col min="7" max="16384" width="11.5703125" style="154"/>
  </cols>
  <sheetData>
    <row r="1" spans="1:14">
      <c r="A1" s="169" t="s">
        <v>329</v>
      </c>
      <c r="B1" s="193"/>
      <c r="C1" s="193"/>
      <c r="D1" s="193"/>
    </row>
    <row r="2" spans="1:14" ht="15.75">
      <c r="A2" s="136" t="s">
        <v>552</v>
      </c>
      <c r="B2" s="326"/>
    </row>
    <row r="3" spans="1:14">
      <c r="A3" s="306" t="s">
        <v>331</v>
      </c>
      <c r="B3" s="306" t="s">
        <v>332</v>
      </c>
      <c r="C3" s="307" t="s">
        <v>348</v>
      </c>
      <c r="D3" s="307" t="s">
        <v>333</v>
      </c>
      <c r="G3" s="162"/>
      <c r="I3" s="725"/>
    </row>
    <row r="4" spans="1:14">
      <c r="A4" s="308">
        <v>740</v>
      </c>
      <c r="B4" s="308" t="s">
        <v>279</v>
      </c>
      <c r="C4" s="309">
        <v>1387894.9316999989</v>
      </c>
      <c r="D4" s="310">
        <f>C4/128521500.6</f>
        <v>1.0798931892489894E-2</v>
      </c>
    </row>
    <row r="5" spans="1:14">
      <c r="A5" s="308">
        <v>297</v>
      </c>
      <c r="B5" s="308" t="s">
        <v>278</v>
      </c>
      <c r="C5" s="309">
        <v>291530.71679999994</v>
      </c>
      <c r="D5" s="310">
        <f t="shared" ref="D5:D9" si="0">C5/128521500.6</f>
        <v>2.2683419928883086E-3</v>
      </c>
    </row>
    <row r="6" spans="1:14">
      <c r="A6" s="311">
        <v>76</v>
      </c>
      <c r="B6" s="311" t="s">
        <v>334</v>
      </c>
      <c r="C6" s="312">
        <v>54958.548900000002</v>
      </c>
      <c r="D6" s="327">
        <f t="shared" si="0"/>
        <v>4.2762143799618852E-4</v>
      </c>
    </row>
    <row r="7" spans="1:14">
      <c r="A7" s="311">
        <v>48</v>
      </c>
      <c r="B7" s="311" t="s">
        <v>335</v>
      </c>
      <c r="C7" s="312">
        <v>85791.405999999988</v>
      </c>
      <c r="D7" s="327">
        <f t="shared" si="0"/>
        <v>6.6752571048022758E-4</v>
      </c>
      <c r="I7" s="350"/>
    </row>
    <row r="8" spans="1:14">
      <c r="A8" s="311">
        <v>35</v>
      </c>
      <c r="B8" s="311" t="s">
        <v>438</v>
      </c>
      <c r="C8" s="312">
        <v>50960.036399999997</v>
      </c>
      <c r="D8" s="327">
        <f t="shared" si="0"/>
        <v>3.9650981479436601E-4</v>
      </c>
      <c r="F8" s="322"/>
    </row>
    <row r="9" spans="1:14">
      <c r="A9" s="311">
        <v>85</v>
      </c>
      <c r="B9" s="311" t="s">
        <v>336</v>
      </c>
      <c r="C9" s="312">
        <v>33643.22589999999</v>
      </c>
      <c r="D9" s="327">
        <f t="shared" si="0"/>
        <v>2.6177118803419878E-4</v>
      </c>
      <c r="F9" s="322"/>
    </row>
    <row r="10" spans="1:14">
      <c r="A10" s="313">
        <f>SUM(A4:A5)</f>
        <v>1037</v>
      </c>
      <c r="B10" s="314" t="s">
        <v>337</v>
      </c>
      <c r="C10" s="313">
        <f>SUM(C4:C5)</f>
        <v>1679425.6484999987</v>
      </c>
      <c r="D10" s="315">
        <f>C10/128521500.6</f>
        <v>1.30672738853782E-2</v>
      </c>
      <c r="F10" s="322"/>
    </row>
    <row r="11" spans="1:14" ht="15.75">
      <c r="A11" s="136"/>
      <c r="F11" s="322"/>
      <c r="H11" s="291"/>
    </row>
    <row r="12" spans="1:14" s="388" customFormat="1" ht="15">
      <c r="A12" s="834" t="s">
        <v>553</v>
      </c>
      <c r="B12" s="834"/>
      <c r="C12" s="834"/>
      <c r="D12" s="834"/>
      <c r="E12" s="834"/>
      <c r="F12" s="834"/>
      <c r="G12" s="834"/>
      <c r="H12" s="834"/>
      <c r="I12" s="834"/>
      <c r="J12" s="333"/>
      <c r="K12" s="333"/>
      <c r="L12" s="333"/>
      <c r="M12" s="333"/>
      <c r="N12" s="333"/>
    </row>
    <row r="13" spans="1:14" s="388" customFormat="1" ht="15">
      <c r="A13" s="372" t="s">
        <v>447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</row>
    <row r="14" spans="1:14">
      <c r="E14" s="726"/>
      <c r="F14" s="344"/>
    </row>
    <row r="15" spans="1:14">
      <c r="E15" s="726"/>
      <c r="F15" s="344"/>
    </row>
    <row r="16" spans="1:14">
      <c r="E16" s="726"/>
      <c r="F16" s="344"/>
      <c r="H16" s="350"/>
    </row>
    <row r="17" spans="1:7">
      <c r="E17" s="726"/>
    </row>
    <row r="18" spans="1:7">
      <c r="E18" s="726"/>
      <c r="F18" s="344"/>
    </row>
    <row r="19" spans="1:7">
      <c r="E19" s="726"/>
      <c r="F19" s="344"/>
      <c r="G19" s="350"/>
    </row>
    <row r="20" spans="1:7">
      <c r="C20" s="350"/>
      <c r="E20" s="726"/>
      <c r="F20" s="344"/>
    </row>
    <row r="21" spans="1:7">
      <c r="F21" s="344"/>
      <c r="G21" s="350"/>
    </row>
    <row r="22" spans="1:7">
      <c r="E22" s="162"/>
      <c r="F22" s="344"/>
      <c r="G22" s="350"/>
    </row>
    <row r="23" spans="1:7">
      <c r="F23" s="344"/>
    </row>
    <row r="24" spans="1:7">
      <c r="A24" s="727"/>
      <c r="B24" s="728"/>
      <c r="C24" s="729"/>
      <c r="D24" s="729"/>
      <c r="E24" s="730"/>
      <c r="F24" s="344"/>
    </row>
    <row r="25" spans="1:7">
      <c r="A25" s="727"/>
      <c r="B25" s="728"/>
      <c r="C25" s="729"/>
      <c r="D25" s="729"/>
      <c r="E25" s="730"/>
      <c r="F25" s="343"/>
    </row>
    <row r="26" spans="1:7">
      <c r="E26" s="726"/>
      <c r="F26" s="322"/>
    </row>
    <row r="27" spans="1:7">
      <c r="E27" s="726"/>
      <c r="F27" s="322"/>
    </row>
    <row r="28" spans="1:7">
      <c r="E28" s="726"/>
      <c r="F28" s="322"/>
    </row>
    <row r="29" spans="1:7">
      <c r="E29" s="726"/>
      <c r="F29" s="322"/>
    </row>
    <row r="30" spans="1:7">
      <c r="E30" s="726"/>
      <c r="F30" s="322"/>
    </row>
    <row r="31" spans="1:7">
      <c r="E31" s="726"/>
      <c r="F31" s="322"/>
    </row>
    <row r="32" spans="1:7">
      <c r="E32" s="726"/>
      <c r="F32" s="322"/>
    </row>
    <row r="33" spans="1:6">
      <c r="C33" s="350"/>
      <c r="E33" s="726"/>
      <c r="F33" s="322"/>
    </row>
    <row r="34" spans="1:6">
      <c r="E34" s="726"/>
    </row>
    <row r="35" spans="1:6">
      <c r="A35" s="727"/>
      <c r="B35" s="728"/>
      <c r="C35" s="729"/>
      <c r="D35" s="729"/>
      <c r="E35" s="730"/>
    </row>
    <row r="36" spans="1:6">
      <c r="A36" s="731"/>
      <c r="B36" s="577"/>
      <c r="C36" s="562"/>
      <c r="D36" s="562"/>
      <c r="E36" s="732"/>
    </row>
    <row r="37" spans="1:6">
      <c r="A37" s="733"/>
      <c r="B37" s="577"/>
      <c r="C37" s="562"/>
      <c r="D37" s="562"/>
      <c r="E37" s="732"/>
      <c r="F37" s="343"/>
    </row>
  </sheetData>
  <mergeCells count="1">
    <mergeCell ref="A12:I12"/>
  </mergeCells>
  <printOptions horizontalCentered="1" verticalCentered="1"/>
  <pageMargins left="0" right="0" top="0" bottom="0" header="0.31496062992125984" footer="0.31496062992125984"/>
  <pageSetup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workbookViewId="0">
      <selection activeCell="E20" sqref="E20"/>
    </sheetView>
  </sheetViews>
  <sheetFormatPr baseColWidth="10" defaultColWidth="11.42578125" defaultRowHeight="15"/>
  <cols>
    <col min="1" max="1" width="16.85546875" style="146" customWidth="1"/>
    <col min="2" max="6" width="19.42578125" style="142" customWidth="1"/>
    <col min="7" max="7" width="17.140625" style="143" customWidth="1"/>
    <col min="8" max="16384" width="11.42578125" style="143"/>
  </cols>
  <sheetData>
    <row r="1" spans="1:7">
      <c r="A1" s="161" t="s">
        <v>346</v>
      </c>
      <c r="B1" s="175"/>
      <c r="C1" s="175"/>
      <c r="D1" s="175"/>
      <c r="E1" s="175"/>
      <c r="F1" s="175"/>
    </row>
    <row r="2" spans="1:7" ht="15.75">
      <c r="A2" s="136" t="s">
        <v>347</v>
      </c>
      <c r="B2" s="175"/>
      <c r="C2" s="175"/>
      <c r="D2" s="175"/>
      <c r="E2" s="175"/>
      <c r="F2" s="175"/>
    </row>
    <row r="3" spans="1:7">
      <c r="A3" s="161"/>
      <c r="B3" s="175"/>
      <c r="C3" s="175"/>
      <c r="D3" s="175"/>
      <c r="E3" s="175"/>
      <c r="F3" s="175"/>
    </row>
    <row r="4" spans="1:7">
      <c r="A4" s="160" t="s">
        <v>248</v>
      </c>
      <c r="B4" s="188" t="s">
        <v>338</v>
      </c>
      <c r="C4" s="188" t="s">
        <v>339</v>
      </c>
      <c r="D4" s="188" t="s">
        <v>340</v>
      </c>
      <c r="E4" s="188" t="s">
        <v>341</v>
      </c>
      <c r="F4" s="188" t="s">
        <v>342</v>
      </c>
    </row>
    <row r="5" spans="1:7">
      <c r="A5" s="160"/>
      <c r="B5" s="188" t="s">
        <v>343</v>
      </c>
      <c r="C5" s="188"/>
      <c r="D5" s="188" t="s">
        <v>344</v>
      </c>
      <c r="E5" s="188" t="s">
        <v>343</v>
      </c>
      <c r="F5" s="188" t="s">
        <v>345</v>
      </c>
    </row>
    <row r="6" spans="1:7">
      <c r="A6" s="161">
        <v>2011</v>
      </c>
      <c r="B6" s="644">
        <v>58.66</v>
      </c>
      <c r="C6" s="644">
        <v>146.12</v>
      </c>
      <c r="D6" s="644">
        <v>70.680000000000007</v>
      </c>
      <c r="E6" s="644">
        <v>135.63</v>
      </c>
      <c r="F6" s="644">
        <v>411.09</v>
      </c>
      <c r="G6" s="257"/>
    </row>
    <row r="7" spans="1:7">
      <c r="A7" s="161">
        <v>2012</v>
      </c>
      <c r="B7" s="644">
        <v>441.66</v>
      </c>
      <c r="C7" s="644">
        <v>12.71</v>
      </c>
      <c r="D7" s="644">
        <v>571.66999999999996</v>
      </c>
      <c r="E7" s="644">
        <v>941.67</v>
      </c>
      <c r="F7" s="644">
        <v>1967.71</v>
      </c>
      <c r="G7" s="257"/>
    </row>
    <row r="8" spans="1:7">
      <c r="A8" s="161">
        <v>2013</v>
      </c>
      <c r="B8" s="644">
        <v>336.98</v>
      </c>
      <c r="C8" s="644">
        <v>11.91</v>
      </c>
      <c r="D8" s="644">
        <v>505.37</v>
      </c>
      <c r="E8" s="644">
        <v>809.47</v>
      </c>
      <c r="F8" s="644">
        <v>1663.73</v>
      </c>
      <c r="G8" s="257"/>
    </row>
    <row r="9" spans="1:7">
      <c r="A9" s="161">
        <v>2014</v>
      </c>
      <c r="B9" s="644">
        <v>372.45</v>
      </c>
      <c r="C9" s="644">
        <v>120.64</v>
      </c>
      <c r="D9" s="644">
        <v>528.97</v>
      </c>
      <c r="E9" s="644">
        <v>535.11</v>
      </c>
      <c r="F9" s="644">
        <v>1557.17</v>
      </c>
      <c r="G9" s="257"/>
    </row>
    <row r="10" spans="1:7">
      <c r="A10" s="161">
        <v>2015</v>
      </c>
      <c r="B10" s="644">
        <v>208.18</v>
      </c>
      <c r="C10" s="644">
        <v>198.71</v>
      </c>
      <c r="D10" s="644">
        <v>352.16</v>
      </c>
      <c r="E10" s="644">
        <v>344.16</v>
      </c>
      <c r="F10" s="644">
        <v>1103.2</v>
      </c>
      <c r="G10" s="257"/>
    </row>
    <row r="11" spans="1:7">
      <c r="A11" s="161">
        <v>2016</v>
      </c>
      <c r="B11" s="644">
        <v>236.43</v>
      </c>
      <c r="C11" s="644">
        <v>205.76</v>
      </c>
      <c r="D11" s="644">
        <v>519.58000000000004</v>
      </c>
      <c r="E11" s="644">
        <v>101.5</v>
      </c>
      <c r="F11" s="644">
        <v>1063.27</v>
      </c>
      <c r="G11" s="257"/>
    </row>
    <row r="12" spans="1:7">
      <c r="A12" s="161">
        <v>2017</v>
      </c>
      <c r="B12" s="645">
        <v>638.01203592000002</v>
      </c>
      <c r="C12" s="645">
        <v>260.90940907000004</v>
      </c>
      <c r="D12" s="645">
        <v>808.82568502999993</v>
      </c>
      <c r="E12" s="645">
        <v>66.167433000000003</v>
      </c>
      <c r="F12" s="645">
        <v>1773.9145630200001</v>
      </c>
      <c r="G12" s="257"/>
    </row>
    <row r="13" spans="1:7">
      <c r="A13" s="161">
        <v>2018</v>
      </c>
      <c r="B13" s="645">
        <v>770.44</v>
      </c>
      <c r="C13" s="645">
        <v>267.08999999999997</v>
      </c>
      <c r="D13" s="645">
        <v>980.07</v>
      </c>
      <c r="E13" s="645">
        <v>88.32</v>
      </c>
      <c r="F13" s="645">
        <f>SUM(B13:E13)</f>
        <v>2105.92</v>
      </c>
      <c r="G13" s="257"/>
    </row>
    <row r="14" spans="1:7">
      <c r="A14" s="167">
        <v>2019</v>
      </c>
      <c r="B14" s="646">
        <f>SUM(B15:B25)</f>
        <v>510.90282288999992</v>
      </c>
      <c r="C14" s="646">
        <f t="shared" ref="C14:E14" si="0">SUM(C15:C25)</f>
        <v>556.82582613</v>
      </c>
      <c r="D14" s="646">
        <f t="shared" si="0"/>
        <v>763.4536900600001</v>
      </c>
      <c r="E14" s="646">
        <f t="shared" ca="1" si="0"/>
        <v>35.792723960000004</v>
      </c>
      <c r="F14" s="646">
        <f ca="1">SUM(F15:F25)</f>
        <v>1866.9750630399999</v>
      </c>
    </row>
    <row r="15" spans="1:7">
      <c r="A15" s="161" t="s">
        <v>137</v>
      </c>
      <c r="B15" s="759">
        <v>6.3909899999999992E-3</v>
      </c>
      <c r="C15" s="759">
        <v>11.426939990000001</v>
      </c>
      <c r="D15" s="759">
        <v>2.0681000000000001E-2</v>
      </c>
      <c r="E15" s="759" t="s">
        <v>54</v>
      </c>
      <c r="F15" s="760">
        <f>SUM(B15:E15)</f>
        <v>11.454011980000001</v>
      </c>
      <c r="G15" s="258"/>
    </row>
    <row r="16" spans="1:7">
      <c r="A16" s="161" t="s">
        <v>138</v>
      </c>
      <c r="B16" s="759">
        <v>59.328727999999998</v>
      </c>
      <c r="C16" s="759">
        <v>26.161915019999999</v>
      </c>
      <c r="D16" s="759">
        <v>88.49270405</v>
      </c>
      <c r="E16" s="759">
        <v>1.9999999999999999E-6</v>
      </c>
      <c r="F16" s="760">
        <f t="shared" ref="F16:F22" si="1">SUM(B16:E16)</f>
        <v>173.98334906999997</v>
      </c>
      <c r="G16" s="258"/>
    </row>
    <row r="17" spans="1:17">
      <c r="A17" s="161" t="s">
        <v>139</v>
      </c>
      <c r="B17" s="759">
        <v>78.104379980000004</v>
      </c>
      <c r="C17" s="759">
        <v>20.050967</v>
      </c>
      <c r="D17" s="759">
        <v>116.78598893</v>
      </c>
      <c r="E17" s="759">
        <v>22.118126960000001</v>
      </c>
      <c r="F17" s="760">
        <f t="shared" si="1"/>
        <v>237.05946287000003</v>
      </c>
      <c r="G17" s="258"/>
      <c r="H17" s="615"/>
      <c r="I17" s="615"/>
      <c r="J17" s="615"/>
      <c r="K17" s="615"/>
      <c r="L17" s="615"/>
      <c r="M17" s="615"/>
    </row>
    <row r="18" spans="1:17">
      <c r="A18" s="161" t="s">
        <v>140</v>
      </c>
      <c r="B18" s="759" t="s">
        <v>54</v>
      </c>
      <c r="C18" s="759">
        <v>22.847695100000003</v>
      </c>
      <c r="D18" s="759">
        <v>0.33974900000000002</v>
      </c>
      <c r="E18" s="759">
        <v>2.8E-5</v>
      </c>
      <c r="F18" s="760">
        <f t="shared" si="1"/>
        <v>23.187472100000004</v>
      </c>
      <c r="G18" s="258"/>
    </row>
    <row r="19" spans="1:17">
      <c r="A19" s="161" t="s">
        <v>141</v>
      </c>
      <c r="B19" s="759">
        <v>73.117730980000005</v>
      </c>
      <c r="C19" s="759">
        <v>221.78845898999998</v>
      </c>
      <c r="D19" s="759">
        <v>88.141457060000008</v>
      </c>
      <c r="E19" s="759">
        <f ca="1">-E19</f>
        <v>0</v>
      </c>
      <c r="F19" s="760">
        <f t="shared" ca="1" si="1"/>
        <v>383.04764703000001</v>
      </c>
      <c r="G19" s="258"/>
    </row>
    <row r="20" spans="1:17">
      <c r="A20" s="161" t="s">
        <v>142</v>
      </c>
      <c r="B20" s="759">
        <v>66.28986098</v>
      </c>
      <c r="C20" s="759">
        <v>32.631771030000003</v>
      </c>
      <c r="D20" s="759">
        <v>103.81700495</v>
      </c>
      <c r="E20" s="759">
        <v>8.0067529999999998</v>
      </c>
      <c r="F20" s="760">
        <f t="shared" si="1"/>
        <v>210.74538996000001</v>
      </c>
      <c r="G20" s="258"/>
    </row>
    <row r="21" spans="1:17">
      <c r="A21" s="161" t="s">
        <v>143</v>
      </c>
      <c r="B21" s="759" t="s">
        <v>54</v>
      </c>
      <c r="C21" s="759">
        <v>43.166266999999998</v>
      </c>
      <c r="D21" s="759" t="s">
        <v>54</v>
      </c>
      <c r="E21" s="759">
        <v>0</v>
      </c>
      <c r="F21" s="760">
        <f t="shared" si="1"/>
        <v>43.166266999999998</v>
      </c>
      <c r="G21" s="258"/>
    </row>
    <row r="22" spans="1:17">
      <c r="A22" s="161" t="s">
        <v>144</v>
      </c>
      <c r="B22" s="759">
        <v>34.078951959999998</v>
      </c>
      <c r="C22" s="759">
        <v>7.1771000000000001E-2</v>
      </c>
      <c r="D22" s="759">
        <v>41.759061129999999</v>
      </c>
      <c r="E22" s="759" t="s">
        <v>54</v>
      </c>
      <c r="F22" s="760">
        <f t="shared" si="1"/>
        <v>75.909784089999988</v>
      </c>
      <c r="G22" s="258"/>
      <c r="H22" s="758"/>
      <c r="I22" s="758"/>
      <c r="J22" s="758"/>
      <c r="K22" s="758"/>
      <c r="L22" s="758"/>
      <c r="M22" s="758"/>
      <c r="N22" s="758"/>
      <c r="O22" s="758"/>
      <c r="P22" s="758"/>
      <c r="Q22" s="758"/>
    </row>
    <row r="23" spans="1:17">
      <c r="A23" s="161" t="s">
        <v>145</v>
      </c>
      <c r="B23" s="759">
        <v>125.40333901999999</v>
      </c>
      <c r="C23" s="759">
        <v>117.698047</v>
      </c>
      <c r="D23" s="759">
        <v>194.03548491999999</v>
      </c>
      <c r="E23" s="759">
        <v>5.6677949999999999</v>
      </c>
      <c r="F23" s="760">
        <f>SUM(B23:E23)</f>
        <v>442.80466594000001</v>
      </c>
      <c r="G23" s="2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</row>
    <row r="24" spans="1:17">
      <c r="A24" s="161" t="s">
        <v>133</v>
      </c>
      <c r="B24" s="759">
        <v>0.57344097999999999</v>
      </c>
      <c r="C24" s="759">
        <v>35.981994</v>
      </c>
      <c r="D24" s="759">
        <v>6.0615590199999998</v>
      </c>
      <c r="E24" s="759">
        <v>1.9000000000000001E-5</v>
      </c>
      <c r="F24" s="760">
        <f>SUM(B24:E24)</f>
        <v>42.617013</v>
      </c>
      <c r="G24" s="258"/>
      <c r="H24" s="758"/>
      <c r="I24" s="758"/>
      <c r="J24" s="758"/>
      <c r="K24" s="758"/>
      <c r="L24" s="758"/>
      <c r="M24" s="758"/>
      <c r="N24" s="758"/>
      <c r="O24" s="758"/>
      <c r="P24" s="758"/>
      <c r="Q24" s="758"/>
    </row>
    <row r="25" spans="1:17">
      <c r="A25" s="161" t="s">
        <v>135</v>
      </c>
      <c r="B25" s="759">
        <v>74</v>
      </c>
      <c r="C25" s="759">
        <v>25</v>
      </c>
      <c r="D25" s="759">
        <v>124</v>
      </c>
      <c r="E25" s="759">
        <v>0</v>
      </c>
      <c r="F25" s="760">
        <f>SUM(B25:E25)</f>
        <v>223</v>
      </c>
      <c r="G25" s="258"/>
      <c r="H25" s="758"/>
      <c r="I25" s="758"/>
      <c r="J25" s="758"/>
      <c r="K25" s="758"/>
      <c r="L25" s="758"/>
      <c r="M25" s="758"/>
      <c r="N25" s="758"/>
      <c r="O25" s="758"/>
      <c r="P25" s="758"/>
      <c r="Q25" s="758"/>
    </row>
    <row r="26" spans="1:17">
      <c r="A26" s="164" t="s">
        <v>342</v>
      </c>
      <c r="B26" s="761">
        <f>SUM(B6:B14)</f>
        <v>3573.7148588099999</v>
      </c>
      <c r="C26" s="761">
        <f>SUM(C6:C14)</f>
        <v>1780.6752352000001</v>
      </c>
      <c r="D26" s="761">
        <f>SUM(D6:D14)</f>
        <v>5100.77937509</v>
      </c>
      <c r="E26" s="761">
        <f ca="1">SUM(E6:E14)</f>
        <v>3057.8201569600001</v>
      </c>
      <c r="F26" s="761">
        <f ca="1">SUM(F6:F14)</f>
        <v>13512.97962606</v>
      </c>
      <c r="H26" s="758"/>
      <c r="I26" s="758"/>
      <c r="J26" s="758"/>
      <c r="K26" s="758"/>
      <c r="L26" s="758"/>
      <c r="M26" s="758"/>
      <c r="N26" s="758"/>
      <c r="O26" s="758"/>
      <c r="P26" s="758"/>
      <c r="Q26" s="758"/>
    </row>
    <row r="27" spans="1:17">
      <c r="B27" s="255"/>
      <c r="C27" s="255"/>
      <c r="D27" s="255"/>
      <c r="E27" s="255"/>
      <c r="F27" s="255"/>
      <c r="H27" s="758"/>
      <c r="I27" s="758"/>
      <c r="J27" s="758"/>
      <c r="K27" s="758"/>
      <c r="L27" s="758"/>
      <c r="M27" s="758"/>
      <c r="N27" s="758"/>
      <c r="O27" s="758"/>
      <c r="P27" s="758"/>
      <c r="Q27" s="758"/>
    </row>
    <row r="28" spans="1:17" ht="28.5" customHeight="1">
      <c r="A28" s="814" t="s">
        <v>551</v>
      </c>
      <c r="B28" s="814"/>
      <c r="C28" s="814"/>
      <c r="D28" s="814"/>
      <c r="E28" s="814"/>
      <c r="F28" s="814"/>
    </row>
  </sheetData>
  <mergeCells count="1">
    <mergeCell ref="A28:F2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7" tint="0.39997558519241921"/>
  </sheetPr>
  <dimension ref="A1:M25"/>
  <sheetViews>
    <sheetView view="pageBreakPreview" zoomScaleNormal="100" zoomScaleSheetLayoutView="100" workbookViewId="0">
      <selection activeCell="D21" sqref="D21"/>
    </sheetView>
  </sheetViews>
  <sheetFormatPr baseColWidth="10" defaultColWidth="11.42578125" defaultRowHeight="15"/>
  <cols>
    <col min="1" max="1" width="16.85546875" style="146" customWidth="1"/>
    <col min="2" max="6" width="19.42578125" style="142" customWidth="1"/>
    <col min="7" max="16384" width="11.42578125" style="143"/>
  </cols>
  <sheetData>
    <row r="1" spans="1:13">
      <c r="A1" s="161" t="s">
        <v>346</v>
      </c>
      <c r="B1" s="175"/>
      <c r="C1" s="175"/>
      <c r="D1" s="175"/>
      <c r="E1" s="175"/>
      <c r="F1" s="175"/>
    </row>
    <row r="2" spans="1:13" ht="15.75">
      <c r="A2" s="136" t="s">
        <v>347</v>
      </c>
      <c r="B2" s="175"/>
      <c r="C2" s="175"/>
      <c r="D2" s="175"/>
      <c r="E2" s="175"/>
      <c r="F2" s="175"/>
    </row>
    <row r="3" spans="1:13">
      <c r="A3" s="161"/>
      <c r="B3" s="175"/>
      <c r="C3" s="175"/>
      <c r="D3" s="175"/>
      <c r="E3" s="175"/>
      <c r="F3" s="175"/>
    </row>
    <row r="4" spans="1:13">
      <c r="A4" s="160" t="s">
        <v>248</v>
      </c>
      <c r="B4" s="188" t="s">
        <v>338</v>
      </c>
      <c r="C4" s="188" t="s">
        <v>339</v>
      </c>
      <c r="D4" s="188" t="s">
        <v>340</v>
      </c>
      <c r="E4" s="188" t="s">
        <v>341</v>
      </c>
      <c r="F4" s="188" t="s">
        <v>342</v>
      </c>
    </row>
    <row r="5" spans="1:13">
      <c r="A5" s="160"/>
      <c r="B5" s="188" t="s">
        <v>343</v>
      </c>
      <c r="C5" s="188"/>
      <c r="D5" s="188" t="s">
        <v>344</v>
      </c>
      <c r="E5" s="188" t="s">
        <v>343</v>
      </c>
      <c r="F5" s="188" t="s">
        <v>345</v>
      </c>
    </row>
    <row r="6" spans="1:13">
      <c r="A6" s="161">
        <v>2011</v>
      </c>
      <c r="B6" s="175">
        <v>58.66</v>
      </c>
      <c r="C6" s="175">
        <v>146.12</v>
      </c>
      <c r="D6" s="175">
        <v>70.680000000000007</v>
      </c>
      <c r="E6" s="175">
        <v>135.63</v>
      </c>
      <c r="F6" s="175">
        <v>411.09</v>
      </c>
      <c r="G6" s="257"/>
    </row>
    <row r="7" spans="1:13">
      <c r="A7" s="161">
        <v>2012</v>
      </c>
      <c r="B7" s="175">
        <v>441.66</v>
      </c>
      <c r="C7" s="175">
        <v>12.71</v>
      </c>
      <c r="D7" s="175">
        <v>571.66999999999996</v>
      </c>
      <c r="E7" s="175">
        <v>941.67</v>
      </c>
      <c r="F7" s="187">
        <v>1967.71</v>
      </c>
      <c r="G7" s="257"/>
    </row>
    <row r="8" spans="1:13">
      <c r="A8" s="161">
        <v>2013</v>
      </c>
      <c r="B8" s="175">
        <v>336.98</v>
      </c>
      <c r="C8" s="175">
        <v>11.91</v>
      </c>
      <c r="D8" s="175">
        <v>505.37</v>
      </c>
      <c r="E8" s="175">
        <v>809.47</v>
      </c>
      <c r="F8" s="187">
        <v>1663.73</v>
      </c>
      <c r="G8" s="257"/>
    </row>
    <row r="9" spans="1:13">
      <c r="A9" s="161">
        <v>2014</v>
      </c>
      <c r="B9" s="175">
        <v>372.45</v>
      </c>
      <c r="C9" s="175">
        <v>120.64</v>
      </c>
      <c r="D9" s="175">
        <v>528.97</v>
      </c>
      <c r="E9" s="175">
        <v>535.11</v>
      </c>
      <c r="F9" s="187">
        <v>1557.17</v>
      </c>
      <c r="G9" s="257"/>
    </row>
    <row r="10" spans="1:13">
      <c r="A10" s="161">
        <v>2015</v>
      </c>
      <c r="B10" s="175">
        <v>208.18</v>
      </c>
      <c r="C10" s="175">
        <v>198.71</v>
      </c>
      <c r="D10" s="175">
        <v>352.16</v>
      </c>
      <c r="E10" s="175">
        <v>344.16</v>
      </c>
      <c r="F10" s="187">
        <v>1103.2</v>
      </c>
      <c r="G10" s="257"/>
    </row>
    <row r="11" spans="1:13">
      <c r="A11" s="161">
        <v>2016</v>
      </c>
      <c r="B11" s="175">
        <v>236.43</v>
      </c>
      <c r="C11" s="175">
        <v>205.76</v>
      </c>
      <c r="D11" s="175">
        <v>519.58000000000004</v>
      </c>
      <c r="E11" s="175">
        <v>101.5</v>
      </c>
      <c r="F11" s="187">
        <v>1063.27</v>
      </c>
      <c r="G11" s="257"/>
    </row>
    <row r="12" spans="1:13">
      <c r="A12" s="161">
        <v>2017</v>
      </c>
      <c r="B12" s="256">
        <v>638.01203592000002</v>
      </c>
      <c r="C12" s="256">
        <v>260.90940907000004</v>
      </c>
      <c r="D12" s="256">
        <v>808.82568502999993</v>
      </c>
      <c r="E12" s="256">
        <v>66.167433000000003</v>
      </c>
      <c r="F12" s="256">
        <v>1773.9145630200001</v>
      </c>
      <c r="G12" s="257"/>
    </row>
    <row r="13" spans="1:13">
      <c r="A13" s="161">
        <v>2018</v>
      </c>
      <c r="B13" s="256">
        <v>770.44</v>
      </c>
      <c r="C13" s="256">
        <v>267.08999999999997</v>
      </c>
      <c r="D13" s="256">
        <v>980.07</v>
      </c>
      <c r="E13" s="256">
        <v>88.32</v>
      </c>
      <c r="F13" s="256">
        <f>SUM(B13:E13)</f>
        <v>2105.92</v>
      </c>
      <c r="G13" s="257"/>
    </row>
    <row r="14" spans="1:13">
      <c r="A14" s="398" t="s">
        <v>442</v>
      </c>
      <c r="B14" s="189">
        <f>SUM(B15:B16)</f>
        <v>59.335118989999998</v>
      </c>
      <c r="C14" s="189">
        <f t="shared" ref="C14:F14" si="0">SUM(C15:C16)</f>
        <v>37.588855010000003</v>
      </c>
      <c r="D14" s="189">
        <f t="shared" si="0"/>
        <v>88.513385049999997</v>
      </c>
      <c r="E14" s="189">
        <f t="shared" si="0"/>
        <v>1.9999999999999999E-6</v>
      </c>
      <c r="F14" s="189">
        <f t="shared" si="0"/>
        <v>185.43736104999996</v>
      </c>
    </row>
    <row r="15" spans="1:13">
      <c r="A15" s="161" t="s">
        <v>137</v>
      </c>
      <c r="B15" s="256">
        <v>6.39099E-3</v>
      </c>
      <c r="C15" s="256">
        <v>11.426939990000001</v>
      </c>
      <c r="D15" s="256">
        <v>2.0681000000000001E-2</v>
      </c>
      <c r="E15" s="256">
        <v>0</v>
      </c>
      <c r="F15" s="395">
        <f>SUM(B15:E15)</f>
        <v>11.454011980000001</v>
      </c>
      <c r="G15" s="258"/>
      <c r="H15" s="389"/>
      <c r="I15" s="389"/>
      <c r="J15" s="389"/>
      <c r="K15" s="390"/>
      <c r="L15" s="390"/>
      <c r="M15" s="390"/>
    </row>
    <row r="16" spans="1:13">
      <c r="A16" s="394" t="s">
        <v>138</v>
      </c>
      <c r="B16" s="396">
        <v>59.328727999999998</v>
      </c>
      <c r="C16" s="396">
        <v>26.161915019999999</v>
      </c>
      <c r="D16" s="396">
        <v>88.49270405</v>
      </c>
      <c r="E16" s="396">
        <v>1.9999999999999999E-6</v>
      </c>
      <c r="F16" s="397">
        <f>SUM(B16:E16)</f>
        <v>173.98334906999997</v>
      </c>
      <c r="G16" s="258"/>
      <c r="H16" s="390"/>
      <c r="I16" s="390"/>
      <c r="J16" s="389"/>
      <c r="K16" s="390"/>
      <c r="L16" s="390"/>
      <c r="M16" s="390"/>
    </row>
    <row r="17" spans="1:13">
      <c r="A17" s="394"/>
      <c r="B17" s="396"/>
      <c r="C17" s="396"/>
      <c r="D17" s="396"/>
      <c r="E17" s="396"/>
      <c r="F17" s="397"/>
      <c r="G17" s="258"/>
      <c r="H17" s="390"/>
      <c r="I17" s="390"/>
      <c r="J17" s="389"/>
      <c r="K17" s="390"/>
      <c r="L17" s="390"/>
      <c r="M17" s="390"/>
    </row>
    <row r="18" spans="1:13">
      <c r="A18" s="393" t="s">
        <v>342</v>
      </c>
      <c r="B18" s="391">
        <f>SUM(B6:B14)</f>
        <v>3122.1471549100002</v>
      </c>
      <c r="C18" s="391">
        <f>SUM(C6:C14)</f>
        <v>1261.4382640800002</v>
      </c>
      <c r="D18" s="391">
        <f>SUM(D6:D14)</f>
        <v>4425.8390700799991</v>
      </c>
      <c r="E18" s="391">
        <f>SUM(E6:E14)</f>
        <v>3022.0274350000004</v>
      </c>
      <c r="F18" s="391">
        <f>SUM(F6:F14)</f>
        <v>11831.441924070001</v>
      </c>
      <c r="H18" s="390"/>
      <c r="I18" s="390"/>
    </row>
    <row r="19" spans="1:13">
      <c r="B19" s="255"/>
      <c r="C19" s="255"/>
      <c r="D19" s="255"/>
      <c r="E19" s="255"/>
      <c r="F19" s="255"/>
      <c r="H19" s="390"/>
      <c r="I19" s="390"/>
    </row>
    <row r="20" spans="1:13" ht="32.25" customHeight="1">
      <c r="A20" s="814" t="s">
        <v>468</v>
      </c>
      <c r="B20" s="814"/>
      <c r="C20" s="814"/>
      <c r="D20" s="814"/>
      <c r="E20" s="814"/>
      <c r="F20" s="814"/>
    </row>
    <row r="24" spans="1:13">
      <c r="B24" s="392"/>
      <c r="C24" s="392"/>
      <c r="D24" s="392"/>
      <c r="E24" s="392"/>
    </row>
    <row r="25" spans="1:13">
      <c r="B25" s="392"/>
      <c r="C25" s="392"/>
      <c r="D25" s="392"/>
      <c r="E25" s="392"/>
    </row>
  </sheetData>
  <mergeCells count="1">
    <mergeCell ref="A20:F20"/>
  </mergeCells>
  <printOptions horizontalCentered="1" verticalCentered="1"/>
  <pageMargins left="0" right="0" top="0" bottom="0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B2:I94"/>
  <sheetViews>
    <sheetView topLeftCell="A64" zoomScale="130" zoomScaleNormal="130" workbookViewId="0">
      <selection activeCell="P11" sqref="P11"/>
    </sheetView>
  </sheetViews>
  <sheetFormatPr baseColWidth="10" defaultRowHeight="15"/>
  <sheetData>
    <row r="2" spans="2:8">
      <c r="B2" s="797" t="s">
        <v>172</v>
      </c>
      <c r="C2" s="797"/>
      <c r="D2" s="797"/>
      <c r="E2" s="797"/>
      <c r="F2" s="797"/>
      <c r="G2" s="797"/>
    </row>
    <row r="3" spans="2:8">
      <c r="B3" s="797" t="s">
        <v>171</v>
      </c>
      <c r="C3" s="797"/>
      <c r="D3" s="797"/>
      <c r="E3" s="797"/>
      <c r="F3" s="797"/>
      <c r="G3" s="797"/>
    </row>
    <row r="5" spans="2:8" ht="33.75">
      <c r="B5" s="83"/>
      <c r="C5" s="84" t="s">
        <v>128</v>
      </c>
      <c r="D5" s="83" t="s">
        <v>129</v>
      </c>
      <c r="E5" s="83" t="s">
        <v>130</v>
      </c>
      <c r="F5" s="85" t="s">
        <v>131</v>
      </c>
      <c r="G5" s="85" t="s">
        <v>132</v>
      </c>
      <c r="H5" s="85" t="s">
        <v>55</v>
      </c>
    </row>
    <row r="8" spans="2:8">
      <c r="B8" s="57">
        <v>2011</v>
      </c>
      <c r="C8" s="58" t="s">
        <v>133</v>
      </c>
      <c r="D8" s="59" t="s">
        <v>134</v>
      </c>
      <c r="E8" s="59">
        <v>74.252005180000012</v>
      </c>
      <c r="F8" s="59" t="s">
        <v>54</v>
      </c>
      <c r="G8" s="60" t="s">
        <v>54</v>
      </c>
      <c r="H8" s="60">
        <f>SUM(D8:G8)</f>
        <v>74.252005180000012</v>
      </c>
    </row>
    <row r="9" spans="2:8">
      <c r="B9" s="61"/>
      <c r="C9" s="62" t="s">
        <v>135</v>
      </c>
      <c r="D9" s="63">
        <v>5.07822101</v>
      </c>
      <c r="E9" s="63">
        <v>70.916692009999991</v>
      </c>
      <c r="F9" s="63">
        <v>5.4546779699999997</v>
      </c>
      <c r="G9" s="64" t="s">
        <v>54</v>
      </c>
      <c r="H9" s="64">
        <f t="shared" ref="H9:H61" si="0">SUM(D9:G9)</f>
        <v>81.44959098999999</v>
      </c>
    </row>
    <row r="10" spans="2:8">
      <c r="B10" s="65"/>
      <c r="C10" s="66" t="s">
        <v>136</v>
      </c>
      <c r="D10" s="67">
        <v>53.582341989999996</v>
      </c>
      <c r="E10" s="67">
        <v>0.95393199000000006</v>
      </c>
      <c r="F10" s="67">
        <v>65.223550990000007</v>
      </c>
      <c r="G10" s="68">
        <v>135.62538000999999</v>
      </c>
      <c r="H10" s="68">
        <f t="shared" si="0"/>
        <v>255.38520498</v>
      </c>
    </row>
    <row r="11" spans="2:8">
      <c r="B11" s="118"/>
      <c r="C11" s="116" t="s">
        <v>55</v>
      </c>
      <c r="D11" s="119">
        <f>SUM(D8:D10)</f>
        <v>58.660562999999996</v>
      </c>
      <c r="E11" s="119">
        <f>SUM(E8:E10)</f>
        <v>146.12262917999999</v>
      </c>
      <c r="F11" s="119">
        <f>SUM(F8:F10)</f>
        <v>70.678228960000013</v>
      </c>
      <c r="G11" s="119">
        <f>SUM(G8:G10)</f>
        <v>135.62538000999999</v>
      </c>
      <c r="H11" s="119">
        <f t="shared" si="0"/>
        <v>411.08680114999993</v>
      </c>
    </row>
    <row r="12" spans="2:8">
      <c r="B12" s="57">
        <v>2012</v>
      </c>
      <c r="C12" s="58" t="s">
        <v>137</v>
      </c>
      <c r="D12" s="59">
        <v>62.824097009999996</v>
      </c>
      <c r="E12" s="59">
        <v>4.1418440200000006</v>
      </c>
      <c r="F12" s="59">
        <v>74.358613950000006</v>
      </c>
      <c r="G12" s="60">
        <v>81.362797069999985</v>
      </c>
      <c r="H12" s="60">
        <f t="shared" si="0"/>
        <v>222.68735205000002</v>
      </c>
    </row>
    <row r="13" spans="2:8">
      <c r="B13" s="61"/>
      <c r="C13" s="62" t="s">
        <v>138</v>
      </c>
      <c r="D13" s="63">
        <v>48.167363980000005</v>
      </c>
      <c r="E13" s="63">
        <v>0.10188</v>
      </c>
      <c r="F13" s="63">
        <v>60.340161020000004</v>
      </c>
      <c r="G13" s="64">
        <v>48.651877030000001</v>
      </c>
      <c r="H13" s="64">
        <f t="shared" si="0"/>
        <v>157.26128203000002</v>
      </c>
    </row>
    <row r="14" spans="2:8">
      <c r="B14" s="61"/>
      <c r="C14" s="62" t="s">
        <v>139</v>
      </c>
      <c r="D14" s="63">
        <v>9.1524989899999998</v>
      </c>
      <c r="E14" s="63">
        <v>0.37464199999999998</v>
      </c>
      <c r="F14" s="63">
        <v>9.9011580099999996</v>
      </c>
      <c r="G14" s="64">
        <v>63.045594969999996</v>
      </c>
      <c r="H14" s="64">
        <f t="shared" si="0"/>
        <v>82.473893969999992</v>
      </c>
    </row>
    <row r="15" spans="2:8">
      <c r="B15" s="61"/>
      <c r="C15" s="62" t="s">
        <v>140</v>
      </c>
      <c r="D15" s="63" t="s">
        <v>134</v>
      </c>
      <c r="E15" s="63">
        <v>0.65635500000000002</v>
      </c>
      <c r="F15" s="63" t="s">
        <v>54</v>
      </c>
      <c r="G15" s="64" t="s">
        <v>54</v>
      </c>
      <c r="H15" s="64">
        <f t="shared" si="0"/>
        <v>0.65635500000000002</v>
      </c>
    </row>
    <row r="16" spans="2:8">
      <c r="B16" s="61"/>
      <c r="C16" s="62" t="s">
        <v>141</v>
      </c>
      <c r="D16" s="63">
        <v>39.030414999999998</v>
      </c>
      <c r="E16" s="63">
        <v>1.0892379699999999</v>
      </c>
      <c r="F16" s="63">
        <v>49.080779019999994</v>
      </c>
      <c r="G16" s="64">
        <v>145.60501001</v>
      </c>
      <c r="H16" s="64">
        <f t="shared" si="0"/>
        <v>234.805442</v>
      </c>
    </row>
    <row r="17" spans="2:8">
      <c r="B17" s="61"/>
      <c r="C17" s="62" t="s">
        <v>142</v>
      </c>
      <c r="D17" s="63">
        <v>79.399479990000003</v>
      </c>
      <c r="E17" s="63">
        <v>0.66559897000000001</v>
      </c>
      <c r="F17" s="63">
        <v>102.48355596000002</v>
      </c>
      <c r="G17" s="64">
        <v>107.716645</v>
      </c>
      <c r="H17" s="64">
        <f t="shared" si="0"/>
        <v>290.26527992000001</v>
      </c>
    </row>
    <row r="18" spans="2:8">
      <c r="B18" s="61"/>
      <c r="C18" s="62" t="s">
        <v>143</v>
      </c>
      <c r="D18" s="63" t="s">
        <v>134</v>
      </c>
      <c r="E18" s="63">
        <v>0.35561801999999998</v>
      </c>
      <c r="F18" s="63">
        <v>0.39148200000000005</v>
      </c>
      <c r="G18" s="64" t="s">
        <v>54</v>
      </c>
      <c r="H18" s="64">
        <f t="shared" si="0"/>
        <v>0.74710001999999998</v>
      </c>
    </row>
    <row r="19" spans="2:8">
      <c r="B19" s="61"/>
      <c r="C19" s="62" t="s">
        <v>144</v>
      </c>
      <c r="D19" s="63">
        <v>18.247289000000002</v>
      </c>
      <c r="E19" s="63">
        <v>1.148998</v>
      </c>
      <c r="F19" s="63">
        <v>25.069594939999998</v>
      </c>
      <c r="G19" s="64" t="s">
        <v>54</v>
      </c>
      <c r="H19" s="64">
        <f t="shared" si="0"/>
        <v>44.465881940000003</v>
      </c>
    </row>
    <row r="20" spans="2:8">
      <c r="B20" s="61"/>
      <c r="C20" s="62" t="s">
        <v>145</v>
      </c>
      <c r="D20" s="63">
        <v>96.126011009999985</v>
      </c>
      <c r="E20" s="63">
        <v>1.207028</v>
      </c>
      <c r="F20" s="63">
        <v>124.00815412</v>
      </c>
      <c r="G20" s="64">
        <v>274.66685699999999</v>
      </c>
      <c r="H20" s="64">
        <f t="shared" si="0"/>
        <v>496.00805012999996</v>
      </c>
    </row>
    <row r="21" spans="2:8">
      <c r="B21" s="61"/>
      <c r="C21" s="62" t="s">
        <v>133</v>
      </c>
      <c r="D21" s="63" t="s">
        <v>134</v>
      </c>
      <c r="E21" s="63">
        <v>1.6384880000000002</v>
      </c>
      <c r="F21" s="63" t="s">
        <v>54</v>
      </c>
      <c r="G21" s="64" t="s">
        <v>54</v>
      </c>
      <c r="H21" s="64">
        <f t="shared" si="0"/>
        <v>1.6384880000000002</v>
      </c>
    </row>
    <row r="22" spans="2:8">
      <c r="B22" s="61"/>
      <c r="C22" s="62" t="s">
        <v>135</v>
      </c>
      <c r="D22" s="63">
        <v>37.156631010000005</v>
      </c>
      <c r="E22" s="63">
        <v>1.271609</v>
      </c>
      <c r="F22" s="63">
        <v>54.745559030000003</v>
      </c>
      <c r="G22" s="64" t="s">
        <v>54</v>
      </c>
      <c r="H22" s="64">
        <f t="shared" si="0"/>
        <v>93.173799040000006</v>
      </c>
    </row>
    <row r="23" spans="2:8">
      <c r="B23" s="65"/>
      <c r="C23" s="66" t="s">
        <v>146</v>
      </c>
      <c r="D23" s="67">
        <v>51.55153301</v>
      </c>
      <c r="E23" s="67">
        <v>5.9597000000000004E-2</v>
      </c>
      <c r="F23" s="67">
        <v>71.292634950000007</v>
      </c>
      <c r="G23" s="68">
        <v>220.61931699000002</v>
      </c>
      <c r="H23" s="68">
        <f t="shared" si="0"/>
        <v>343.52308195000001</v>
      </c>
    </row>
    <row r="24" spans="2:8">
      <c r="B24" s="118"/>
      <c r="C24" s="116" t="s">
        <v>55</v>
      </c>
      <c r="D24" s="119">
        <f>SUM(D12:D23)</f>
        <v>441.65531900000008</v>
      </c>
      <c r="E24" s="119">
        <f>SUM(E12:E23)</f>
        <v>12.710895980000002</v>
      </c>
      <c r="F24" s="119">
        <f>SUM(F12:F23)</f>
        <v>571.671693</v>
      </c>
      <c r="G24" s="119">
        <f>SUM(G12:G23)</f>
        <v>941.66809807000004</v>
      </c>
      <c r="H24" s="119">
        <f t="shared" si="0"/>
        <v>1967.70600605</v>
      </c>
    </row>
    <row r="25" spans="2:8">
      <c r="B25" s="57">
        <v>2013</v>
      </c>
      <c r="C25" s="58" t="s">
        <v>137</v>
      </c>
      <c r="D25" s="59">
        <v>7.6820100000000004E-3</v>
      </c>
      <c r="E25" s="59">
        <v>1.6654300100000001</v>
      </c>
      <c r="F25" s="59">
        <v>0.67418499999999992</v>
      </c>
      <c r="G25" s="60">
        <v>0</v>
      </c>
      <c r="H25" s="60">
        <f t="shared" si="0"/>
        <v>2.3472970200000001</v>
      </c>
    </row>
    <row r="26" spans="2:8">
      <c r="B26" s="61"/>
      <c r="C26" s="62" t="s">
        <v>138</v>
      </c>
      <c r="D26" s="63">
        <v>21.660934000000001</v>
      </c>
      <c r="E26" s="63">
        <v>2.360214</v>
      </c>
      <c r="F26" s="63">
        <v>33.753632039999999</v>
      </c>
      <c r="G26" s="64">
        <v>5.4566549999999996</v>
      </c>
      <c r="H26" s="64">
        <f t="shared" si="0"/>
        <v>63.231435039999994</v>
      </c>
    </row>
    <row r="27" spans="2:8">
      <c r="B27" s="61"/>
      <c r="C27" s="62" t="s">
        <v>139</v>
      </c>
      <c r="D27" s="63">
        <v>65.725545979999993</v>
      </c>
      <c r="E27" s="63">
        <v>1.359478</v>
      </c>
      <c r="F27" s="63">
        <v>90.361466989999997</v>
      </c>
      <c r="G27" s="64">
        <v>293.31292001999998</v>
      </c>
      <c r="H27" s="64">
        <f t="shared" si="0"/>
        <v>450.75941098999999</v>
      </c>
    </row>
    <row r="28" spans="2:8">
      <c r="B28" s="61"/>
      <c r="C28" s="62" t="s">
        <v>120</v>
      </c>
      <c r="D28" s="63">
        <v>1.3670899599999999</v>
      </c>
      <c r="E28" s="63">
        <v>0.489813</v>
      </c>
      <c r="F28" s="63">
        <v>0.87217999999999996</v>
      </c>
      <c r="G28" s="64">
        <v>1.9000000000000001E-5</v>
      </c>
      <c r="H28" s="64">
        <f t="shared" si="0"/>
        <v>2.7291019599999999</v>
      </c>
    </row>
    <row r="29" spans="2:8">
      <c r="B29" s="61"/>
      <c r="C29" s="62" t="s">
        <v>141</v>
      </c>
      <c r="D29" s="63">
        <v>23.826887970000001</v>
      </c>
      <c r="E29" s="63">
        <v>0.68775702000000005</v>
      </c>
      <c r="F29" s="63">
        <v>34.449959069999998</v>
      </c>
      <c r="G29" s="64">
        <v>132.62300809000001</v>
      </c>
      <c r="H29" s="64">
        <f t="shared" si="0"/>
        <v>191.58761215000001</v>
      </c>
    </row>
    <row r="30" spans="2:8">
      <c r="B30" s="61"/>
      <c r="C30" s="62" t="s">
        <v>142</v>
      </c>
      <c r="D30" s="63">
        <v>73.42502300999999</v>
      </c>
      <c r="E30" s="63">
        <v>0.47390100000000002</v>
      </c>
      <c r="F30" s="63">
        <v>112.57678302000001</v>
      </c>
      <c r="G30" s="64">
        <v>20.224245</v>
      </c>
      <c r="H30" s="64">
        <f t="shared" si="0"/>
        <v>206.69995202999999</v>
      </c>
    </row>
    <row r="31" spans="2:8">
      <c r="B31" s="61"/>
      <c r="C31" s="62" t="s">
        <v>143</v>
      </c>
      <c r="D31" s="63">
        <v>0</v>
      </c>
      <c r="E31" s="63">
        <v>0.63022696999999994</v>
      </c>
      <c r="F31" s="63">
        <v>0.32477</v>
      </c>
      <c r="G31" s="64">
        <v>0</v>
      </c>
      <c r="H31" s="64">
        <f t="shared" si="0"/>
        <v>0.95499696999999995</v>
      </c>
    </row>
    <row r="32" spans="2:8">
      <c r="B32" s="61"/>
      <c r="C32" s="62" t="s">
        <v>147</v>
      </c>
      <c r="D32" s="63">
        <v>25.174167000000001</v>
      </c>
      <c r="E32" s="63">
        <v>0.69820694999999999</v>
      </c>
      <c r="F32" s="63">
        <v>45.54200307</v>
      </c>
      <c r="G32" s="64">
        <v>72.417529980000012</v>
      </c>
      <c r="H32" s="64">
        <f t="shared" si="0"/>
        <v>143.831907</v>
      </c>
    </row>
    <row r="33" spans="2:8">
      <c r="B33" s="61"/>
      <c r="C33" s="62" t="s">
        <v>148</v>
      </c>
      <c r="D33" s="63">
        <v>41.106206010000008</v>
      </c>
      <c r="E33" s="63">
        <v>0.65959699999999999</v>
      </c>
      <c r="F33" s="63">
        <v>60.56780002</v>
      </c>
      <c r="G33" s="64">
        <v>96.463214010000016</v>
      </c>
      <c r="H33" s="64">
        <f t="shared" si="0"/>
        <v>198.79681704000001</v>
      </c>
    </row>
    <row r="34" spans="2:8">
      <c r="B34" s="61"/>
      <c r="C34" s="62" t="s">
        <v>149</v>
      </c>
      <c r="D34" s="63">
        <v>3.9786000000000002E-2</v>
      </c>
      <c r="E34" s="63">
        <v>0.80451007999999991</v>
      </c>
      <c r="F34" s="63">
        <v>1.1600559499999998</v>
      </c>
      <c r="G34" s="64">
        <v>0.2</v>
      </c>
      <c r="H34" s="64">
        <f t="shared" si="0"/>
        <v>2.2043520299999999</v>
      </c>
    </row>
    <row r="35" spans="2:8">
      <c r="B35" s="61"/>
      <c r="C35" s="62" t="s">
        <v>135</v>
      </c>
      <c r="D35" s="63">
        <v>13.09331203</v>
      </c>
      <c r="E35" s="63">
        <v>0.6853490000000001</v>
      </c>
      <c r="F35" s="63">
        <v>20.488748059999999</v>
      </c>
      <c r="G35" s="64">
        <v>178.25462704</v>
      </c>
      <c r="H35" s="64">
        <f t="shared" si="0"/>
        <v>212.52203613</v>
      </c>
    </row>
    <row r="36" spans="2:8">
      <c r="B36" s="65"/>
      <c r="C36" s="66" t="s">
        <v>136</v>
      </c>
      <c r="D36" s="67">
        <v>71.55782400999999</v>
      </c>
      <c r="E36" s="67">
        <v>1.3957080000000002</v>
      </c>
      <c r="F36" s="67">
        <v>104.59380802</v>
      </c>
      <c r="G36" s="68">
        <v>10.52248393</v>
      </c>
      <c r="H36" s="68">
        <f t="shared" si="0"/>
        <v>188.06982395999998</v>
      </c>
    </row>
    <row r="37" spans="2:8">
      <c r="B37" s="118"/>
      <c r="C37" s="116" t="s">
        <v>55</v>
      </c>
      <c r="D37" s="119">
        <f>SUM(D25:D36)</f>
        <v>336.98445797999995</v>
      </c>
      <c r="E37" s="119">
        <f>SUM(E25:E36)</f>
        <v>11.910191030000002</v>
      </c>
      <c r="F37" s="119">
        <f>SUM(F25:F36)</f>
        <v>505.36539124000001</v>
      </c>
      <c r="G37" s="119">
        <f>SUM(G25:G36)</f>
        <v>809.47470207000003</v>
      </c>
      <c r="H37" s="119">
        <f t="shared" si="0"/>
        <v>1663.7347423199999</v>
      </c>
    </row>
    <row r="38" spans="2:8">
      <c r="B38" s="57">
        <v>2014</v>
      </c>
      <c r="C38" s="58" t="s">
        <v>137</v>
      </c>
      <c r="D38" s="59" t="s">
        <v>54</v>
      </c>
      <c r="E38" s="59">
        <v>1.3267860900000001</v>
      </c>
      <c r="F38" s="59" t="s">
        <v>54</v>
      </c>
      <c r="G38" s="60" t="s">
        <v>54</v>
      </c>
      <c r="H38" s="60">
        <f t="shared" si="0"/>
        <v>1.3267860900000001</v>
      </c>
    </row>
    <row r="39" spans="2:8">
      <c r="B39" s="61"/>
      <c r="C39" s="62" t="s">
        <v>138</v>
      </c>
      <c r="D39" s="63">
        <v>10.899421019999998</v>
      </c>
      <c r="E39" s="63">
        <v>0.32034800000000002</v>
      </c>
      <c r="F39" s="63">
        <v>15.217180990000001</v>
      </c>
      <c r="G39" s="64">
        <v>55.58428601</v>
      </c>
      <c r="H39" s="64">
        <f t="shared" si="0"/>
        <v>82.021236020000003</v>
      </c>
    </row>
    <row r="40" spans="2:8">
      <c r="B40" s="61"/>
      <c r="C40" s="62" t="s">
        <v>139</v>
      </c>
      <c r="D40" s="63">
        <v>61.024490990000004</v>
      </c>
      <c r="E40" s="63">
        <v>0.82191999999999998</v>
      </c>
      <c r="F40" s="63">
        <v>98.17055302</v>
      </c>
      <c r="G40" s="64">
        <v>182.77540000999997</v>
      </c>
      <c r="H40" s="64">
        <f t="shared" si="0"/>
        <v>342.79236401999998</v>
      </c>
    </row>
    <row r="41" spans="2:8">
      <c r="B41" s="61"/>
      <c r="C41" s="62" t="s">
        <v>140</v>
      </c>
      <c r="D41" s="63">
        <v>3.6859999999999997E-2</v>
      </c>
      <c r="E41" s="63">
        <v>0.92506001000000004</v>
      </c>
      <c r="F41" s="63">
        <v>7.8101000000000004E-2</v>
      </c>
      <c r="G41" s="64">
        <v>3.8099999999999999E-4</v>
      </c>
      <c r="H41" s="64">
        <f t="shared" si="0"/>
        <v>1.04040201</v>
      </c>
    </row>
    <row r="42" spans="2:8">
      <c r="B42" s="61"/>
      <c r="C42" s="62" t="s">
        <v>141</v>
      </c>
      <c r="D42" s="63">
        <v>38.302218000000018</v>
      </c>
      <c r="E42" s="63">
        <v>42.345388</v>
      </c>
      <c r="F42" s="63">
        <v>54.057368050000008</v>
      </c>
      <c r="G42" s="64">
        <v>1.9800000000000002E-4</v>
      </c>
      <c r="H42" s="64">
        <f t="shared" si="0"/>
        <v>134.70517205000004</v>
      </c>
    </row>
    <row r="43" spans="2:8">
      <c r="B43" s="61"/>
      <c r="C43" s="62" t="s">
        <v>142</v>
      </c>
      <c r="D43" s="63">
        <v>64.771010009999998</v>
      </c>
      <c r="E43" s="63">
        <v>10.538568999999999</v>
      </c>
      <c r="F43" s="63">
        <v>88.058616010000009</v>
      </c>
      <c r="G43" s="64">
        <v>101.32263998000001</v>
      </c>
      <c r="H43" s="64">
        <f t="shared" si="0"/>
        <v>264.69083499999999</v>
      </c>
    </row>
    <row r="44" spans="2:8">
      <c r="B44" s="61"/>
      <c r="C44" s="62" t="s">
        <v>143</v>
      </c>
      <c r="D44" s="63" t="s">
        <v>54</v>
      </c>
      <c r="E44" s="63">
        <v>0.33582699999999999</v>
      </c>
      <c r="F44" s="63">
        <v>0.26256699999999999</v>
      </c>
      <c r="G44" s="64">
        <v>2.1699999999999999E-4</v>
      </c>
      <c r="H44" s="64">
        <f t="shared" si="0"/>
        <v>0.598611</v>
      </c>
    </row>
    <row r="45" spans="2:8">
      <c r="B45" s="61"/>
      <c r="C45" s="62" t="s">
        <v>144</v>
      </c>
      <c r="D45" s="63">
        <v>40.871275009999998</v>
      </c>
      <c r="E45" s="63">
        <v>11.906943</v>
      </c>
      <c r="F45" s="63">
        <v>46.515311079999996</v>
      </c>
      <c r="G45" s="64" t="s">
        <v>54</v>
      </c>
      <c r="H45" s="64">
        <f t="shared" si="0"/>
        <v>99.293529089999993</v>
      </c>
    </row>
    <row r="46" spans="2:8">
      <c r="B46" s="61"/>
      <c r="C46" s="62" t="s">
        <v>145</v>
      </c>
      <c r="D46" s="63">
        <v>45.749031000000002</v>
      </c>
      <c r="E46" s="63">
        <v>10.390864029999999</v>
      </c>
      <c r="F46" s="63">
        <v>76.482171969999996</v>
      </c>
      <c r="G46" s="64">
        <v>81.299084989999983</v>
      </c>
      <c r="H46" s="64">
        <f t="shared" si="0"/>
        <v>213.92115199</v>
      </c>
    </row>
    <row r="47" spans="2:8">
      <c r="B47" s="61"/>
      <c r="C47" s="62" t="s">
        <v>133</v>
      </c>
      <c r="D47" s="63" t="s">
        <v>54</v>
      </c>
      <c r="E47" s="63">
        <v>10.64740407</v>
      </c>
      <c r="F47" s="63">
        <v>0.13961199999999999</v>
      </c>
      <c r="G47" s="64">
        <v>1.9000000000000001E-5</v>
      </c>
      <c r="H47" s="64">
        <f t="shared" si="0"/>
        <v>10.78703507</v>
      </c>
    </row>
    <row r="48" spans="2:8">
      <c r="B48" s="61"/>
      <c r="C48" s="62" t="s">
        <v>135</v>
      </c>
      <c r="D48" s="63">
        <v>6.2949449999999993</v>
      </c>
      <c r="E48" s="63">
        <v>10.467304</v>
      </c>
      <c r="F48" s="63">
        <v>11.64411799</v>
      </c>
      <c r="G48" s="64">
        <v>31.104816010000004</v>
      </c>
      <c r="H48" s="64">
        <f t="shared" si="0"/>
        <v>59.511183000000003</v>
      </c>
    </row>
    <row r="49" spans="2:9">
      <c r="B49" s="65"/>
      <c r="C49" s="66" t="s">
        <v>146</v>
      </c>
      <c r="D49" s="67">
        <v>104.50301395999999</v>
      </c>
      <c r="E49" s="67">
        <v>20.614069000000001</v>
      </c>
      <c r="F49" s="67">
        <v>138.34492804000004</v>
      </c>
      <c r="G49" s="68">
        <v>83.019745959999995</v>
      </c>
      <c r="H49" s="68">
        <f t="shared" si="0"/>
        <v>346.48175695999998</v>
      </c>
    </row>
    <row r="50" spans="2:9">
      <c r="B50" s="118"/>
      <c r="C50" s="116" t="s">
        <v>55</v>
      </c>
      <c r="D50" s="119">
        <f>SUM(D38:D49)</f>
        <v>372.45226499</v>
      </c>
      <c r="E50" s="119">
        <f>SUM(E38:E49)</f>
        <v>120.64048220000002</v>
      </c>
      <c r="F50" s="119">
        <f>SUM(F38:F49)</f>
        <v>528.97052714999995</v>
      </c>
      <c r="G50" s="119">
        <f>SUM(G38:G49)</f>
        <v>535.10678796000002</v>
      </c>
      <c r="H50" s="119">
        <f t="shared" si="0"/>
        <v>1557.1700622999999</v>
      </c>
    </row>
    <row r="51" spans="2:9">
      <c r="B51" s="57">
        <v>2015</v>
      </c>
      <c r="C51" s="58" t="s">
        <v>137</v>
      </c>
      <c r="D51" s="59" t="s">
        <v>54</v>
      </c>
      <c r="E51" s="59">
        <v>6.7580000000000001E-3</v>
      </c>
      <c r="F51" s="59">
        <v>4.6379999999999998E-3</v>
      </c>
      <c r="G51" s="60" t="s">
        <v>54</v>
      </c>
      <c r="H51" s="60">
        <f t="shared" si="0"/>
        <v>1.1396E-2</v>
      </c>
    </row>
    <row r="52" spans="2:9">
      <c r="B52" s="61"/>
      <c r="C52" s="62" t="s">
        <v>138</v>
      </c>
      <c r="D52" s="63">
        <v>21.104106980000001</v>
      </c>
      <c r="E52" s="63">
        <v>20.560317009999999</v>
      </c>
      <c r="F52" s="63">
        <v>27.443180969999997</v>
      </c>
      <c r="G52" s="64">
        <v>70.524554000000009</v>
      </c>
      <c r="H52" s="64">
        <f t="shared" si="0"/>
        <v>139.63215896000003</v>
      </c>
    </row>
    <row r="53" spans="2:9">
      <c r="B53" s="61"/>
      <c r="C53" s="62" t="s">
        <v>139</v>
      </c>
      <c r="D53" s="63">
        <v>39.545321969999996</v>
      </c>
      <c r="E53" s="63">
        <v>11.567159999999999</v>
      </c>
      <c r="F53" s="63">
        <v>68.441786059999998</v>
      </c>
      <c r="G53" s="64">
        <v>73.175221010000001</v>
      </c>
      <c r="H53" s="64">
        <f t="shared" si="0"/>
        <v>192.72948904</v>
      </c>
      <c r="I53" s="56"/>
    </row>
    <row r="54" spans="2:9">
      <c r="B54" s="61"/>
      <c r="C54" s="62" t="s">
        <v>140</v>
      </c>
      <c r="D54" s="63" t="s">
        <v>54</v>
      </c>
      <c r="E54" s="63">
        <v>16.368392979999999</v>
      </c>
      <c r="F54" s="63" t="s">
        <v>54</v>
      </c>
      <c r="G54" s="64">
        <v>2.0000000000000002E-5</v>
      </c>
      <c r="H54" s="64">
        <f t="shared" si="0"/>
        <v>16.368412979999999</v>
      </c>
      <c r="I54" s="56"/>
    </row>
    <row r="55" spans="2:9">
      <c r="B55" s="61"/>
      <c r="C55" s="62" t="s">
        <v>141</v>
      </c>
      <c r="D55" s="63">
        <v>17.089969980000003</v>
      </c>
      <c r="E55" s="63">
        <v>17.583893009999997</v>
      </c>
      <c r="F55" s="63">
        <v>16.96176904</v>
      </c>
      <c r="G55" s="64">
        <v>48.619993999999998</v>
      </c>
      <c r="H55" s="64">
        <f t="shared" si="0"/>
        <v>100.25562603</v>
      </c>
      <c r="I55" s="56"/>
    </row>
    <row r="56" spans="2:9">
      <c r="B56" s="61"/>
      <c r="C56" s="62" t="s">
        <v>142</v>
      </c>
      <c r="D56" s="63">
        <v>32.906866999999998</v>
      </c>
      <c r="E56" s="63">
        <v>19.527011039999998</v>
      </c>
      <c r="F56" s="63">
        <v>63.153355050000002</v>
      </c>
      <c r="G56" s="64">
        <v>1.2717000000000001E-2</v>
      </c>
      <c r="H56" s="64">
        <f t="shared" si="0"/>
        <v>115.59995008999999</v>
      </c>
      <c r="I56" s="56"/>
    </row>
    <row r="57" spans="2:9">
      <c r="B57" s="61"/>
      <c r="C57" s="62" t="s">
        <v>143</v>
      </c>
      <c r="D57" s="63">
        <v>4.5823999999999997E-2</v>
      </c>
      <c r="E57" s="63">
        <v>21.45757699</v>
      </c>
      <c r="F57" s="63">
        <v>0.34621499999999999</v>
      </c>
      <c r="G57" s="64">
        <v>5.2659999999999998E-3</v>
      </c>
      <c r="H57" s="64">
        <f t="shared" si="0"/>
        <v>21.854881989999999</v>
      </c>
      <c r="I57" s="56"/>
    </row>
    <row r="58" spans="2:9">
      <c r="B58" s="61"/>
      <c r="C58" s="62" t="s">
        <v>147</v>
      </c>
      <c r="D58" s="63">
        <v>22.478963090000001</v>
      </c>
      <c r="E58" s="63">
        <v>17.745928980000002</v>
      </c>
      <c r="F58" s="63">
        <v>24.046518980000002</v>
      </c>
      <c r="G58" s="64">
        <v>28.710903979999998</v>
      </c>
      <c r="H58" s="64">
        <f t="shared" si="0"/>
        <v>92.982315030000009</v>
      </c>
      <c r="I58" s="56"/>
    </row>
    <row r="59" spans="2:9">
      <c r="B59" s="61"/>
      <c r="C59" s="62" t="s">
        <v>154</v>
      </c>
      <c r="D59" s="63">
        <v>34.952205970000001</v>
      </c>
      <c r="E59" s="63">
        <v>25.846466009999997</v>
      </c>
      <c r="F59" s="63">
        <v>69.470865990000007</v>
      </c>
      <c r="G59" s="64">
        <v>63.415780930000004</v>
      </c>
      <c r="H59" s="64">
        <f t="shared" si="0"/>
        <v>193.6853189</v>
      </c>
      <c r="I59" s="56"/>
    </row>
    <row r="60" spans="2:9">
      <c r="B60" s="61"/>
      <c r="C60" s="62" t="s">
        <v>149</v>
      </c>
      <c r="D60" s="63">
        <v>0.65587099000000004</v>
      </c>
      <c r="E60" s="63">
        <v>8.1258590000000002</v>
      </c>
      <c r="F60" s="63">
        <v>0.90228700000000006</v>
      </c>
      <c r="G60" s="64" t="s">
        <v>54</v>
      </c>
      <c r="H60" s="64">
        <f t="shared" si="0"/>
        <v>9.6840169899999999</v>
      </c>
      <c r="I60" s="56"/>
    </row>
    <row r="61" spans="2:9">
      <c r="B61" s="61"/>
      <c r="C61" s="62" t="s">
        <v>135</v>
      </c>
      <c r="D61" s="63">
        <v>3.9933909999999999</v>
      </c>
      <c r="E61" s="63">
        <v>24.51756</v>
      </c>
      <c r="F61" s="63">
        <v>22.891978910000002</v>
      </c>
      <c r="G61" s="64">
        <v>13.276207990000001</v>
      </c>
      <c r="H61" s="64">
        <f t="shared" si="0"/>
        <v>64.679137900000001</v>
      </c>
      <c r="I61" s="56"/>
    </row>
    <row r="62" spans="2:9">
      <c r="B62" s="65"/>
      <c r="C62" s="66" t="s">
        <v>146</v>
      </c>
      <c r="D62" s="67">
        <v>35.403344019999999</v>
      </c>
      <c r="E62" s="67">
        <v>15.398918</v>
      </c>
      <c r="F62" s="67">
        <v>58.496908980000008</v>
      </c>
      <c r="G62" s="68">
        <v>46.422501979999993</v>
      </c>
      <c r="H62" s="68">
        <f>SUM(D62:G62)</f>
        <v>155.72167297999999</v>
      </c>
      <c r="I62" s="56"/>
    </row>
    <row r="63" spans="2:9">
      <c r="B63" s="115"/>
      <c r="C63" s="116" t="s">
        <v>55</v>
      </c>
      <c r="D63" s="117">
        <f>SUM(D51:D62)</f>
        <v>208.17586499999999</v>
      </c>
      <c r="E63" s="117">
        <f>SUM(E51:E62)</f>
        <v>198.70584102000001</v>
      </c>
      <c r="F63" s="117">
        <f>SUM(F51:F62)</f>
        <v>352.15950397999995</v>
      </c>
      <c r="G63" s="117">
        <f>SUM(G51:G62)</f>
        <v>344.16316688999996</v>
      </c>
      <c r="H63" s="117">
        <f>SUM(H51:H62)</f>
        <v>1103.20437689</v>
      </c>
    </row>
    <row r="64" spans="2:9">
      <c r="B64" s="57">
        <v>2016</v>
      </c>
      <c r="C64" s="58" t="s">
        <v>137</v>
      </c>
      <c r="D64" s="59">
        <v>1.376401E-2</v>
      </c>
      <c r="E64" s="59">
        <v>14.001267029999999</v>
      </c>
      <c r="F64" s="59">
        <v>1.0660019999999999</v>
      </c>
      <c r="G64" s="60">
        <v>4.2499999999999998E-4</v>
      </c>
      <c r="H64" s="64">
        <f>SUM(D64:G64)</f>
        <v>15.081458039999998</v>
      </c>
    </row>
    <row r="65" spans="2:8">
      <c r="B65" s="61"/>
      <c r="C65" s="62" t="s">
        <v>138</v>
      </c>
      <c r="D65" s="63">
        <v>5.1839040400000007</v>
      </c>
      <c r="E65" s="63">
        <v>1.8508910000000001</v>
      </c>
      <c r="F65" s="63">
        <v>27.817612949999997</v>
      </c>
      <c r="G65" s="64">
        <v>5.931448969999999</v>
      </c>
      <c r="H65" s="64">
        <f>SUM(D65:G65)</f>
        <v>40.783856959999994</v>
      </c>
    </row>
    <row r="66" spans="2:8">
      <c r="B66" s="61"/>
      <c r="C66" s="62" t="s">
        <v>139</v>
      </c>
      <c r="D66" s="63">
        <v>29.740412020000001</v>
      </c>
      <c r="E66" s="63">
        <v>12.69303</v>
      </c>
      <c r="F66" s="63">
        <v>67.868325979999995</v>
      </c>
      <c r="G66" s="64">
        <v>54.457932</v>
      </c>
      <c r="H66" s="64">
        <f>SUM(D66:G66)</f>
        <v>164.75970000000001</v>
      </c>
    </row>
    <row r="67" spans="2:8">
      <c r="B67" s="61"/>
      <c r="C67" s="62" t="s">
        <v>140</v>
      </c>
      <c r="D67" s="63" t="s">
        <v>54</v>
      </c>
      <c r="E67" s="63">
        <v>6.7270079800000007</v>
      </c>
      <c r="F67" s="63">
        <v>0.33634199999999997</v>
      </c>
      <c r="G67" s="64" t="s">
        <v>54</v>
      </c>
      <c r="H67" s="64">
        <f>SUM(D67:G67)</f>
        <v>7.0633499800000008</v>
      </c>
    </row>
    <row r="68" spans="2:8">
      <c r="B68" s="61"/>
      <c r="C68" s="62" t="s">
        <v>141</v>
      </c>
      <c r="D68" s="63">
        <v>14.202285009999999</v>
      </c>
      <c r="E68" s="63">
        <v>17.326237039999999</v>
      </c>
      <c r="F68" s="63">
        <v>35.276917049999994</v>
      </c>
      <c r="G68" s="64">
        <v>8.4021020000000011</v>
      </c>
      <c r="H68" s="64">
        <f t="shared" ref="H68:H73" si="1">SUM(D68:G68)</f>
        <v>75.2075411</v>
      </c>
    </row>
    <row r="69" spans="2:8" ht="13.9" customHeight="1">
      <c r="B69" s="61"/>
      <c r="C69" s="62" t="s">
        <v>142</v>
      </c>
      <c r="D69" s="63">
        <v>34.191086000000006</v>
      </c>
      <c r="E69" s="63">
        <v>16.941938990000004</v>
      </c>
      <c r="F69" s="63">
        <v>70.099692960000013</v>
      </c>
      <c r="G69" s="64">
        <v>4.0374099999999995</v>
      </c>
      <c r="H69" s="64">
        <f t="shared" si="1"/>
        <v>125.27012795000002</v>
      </c>
    </row>
    <row r="70" spans="2:8">
      <c r="B70" s="61"/>
      <c r="C70" s="62" t="s">
        <v>143</v>
      </c>
      <c r="D70" s="63" t="s">
        <v>54</v>
      </c>
      <c r="E70" s="63">
        <v>8.5411700499999998</v>
      </c>
      <c r="F70" s="63" t="s">
        <v>54</v>
      </c>
      <c r="G70" s="64">
        <v>2.0000000000000002E-5</v>
      </c>
      <c r="H70" s="64">
        <f t="shared" si="1"/>
        <v>8.5411900499999991</v>
      </c>
    </row>
    <row r="71" spans="2:8">
      <c r="B71" s="61"/>
      <c r="C71" s="62" t="s">
        <v>147</v>
      </c>
      <c r="D71" s="63">
        <v>29.751061050000001</v>
      </c>
      <c r="E71" s="63">
        <v>19.108841000000002</v>
      </c>
      <c r="F71" s="63">
        <v>46.702360999999996</v>
      </c>
      <c r="G71" s="64">
        <v>6.2599240199999997</v>
      </c>
      <c r="H71" s="64">
        <f t="shared" si="1"/>
        <v>101.82218707</v>
      </c>
    </row>
    <row r="72" spans="2:8" s="121" customFormat="1">
      <c r="B72" s="61"/>
      <c r="C72" s="62" t="s">
        <v>163</v>
      </c>
      <c r="D72" s="63">
        <v>34.012697000000003</v>
      </c>
      <c r="E72" s="63">
        <v>40.359092960000005</v>
      </c>
      <c r="F72" s="63">
        <v>110.10975304000002</v>
      </c>
      <c r="G72" s="64">
        <v>6.5678010000000002</v>
      </c>
      <c r="H72" s="64">
        <f t="shared" si="1"/>
        <v>191.04934400000002</v>
      </c>
    </row>
    <row r="73" spans="2:8" s="120" customFormat="1">
      <c r="B73" s="61"/>
      <c r="C73" s="62" t="s">
        <v>149</v>
      </c>
      <c r="D73" s="63" t="s">
        <v>54</v>
      </c>
      <c r="E73" s="63">
        <v>18.577441060000002</v>
      </c>
      <c r="F73" s="63">
        <v>0.412051</v>
      </c>
      <c r="G73" s="64" t="s">
        <v>54</v>
      </c>
      <c r="H73" s="64">
        <f t="shared" si="1"/>
        <v>18.989492060000003</v>
      </c>
    </row>
    <row r="74" spans="2:8" s="122" customFormat="1">
      <c r="B74" s="61"/>
      <c r="C74" s="62" t="s">
        <v>135</v>
      </c>
      <c r="D74" s="63">
        <v>22.671478</v>
      </c>
      <c r="E74" s="63">
        <v>16.640420979999998</v>
      </c>
      <c r="F74" s="63">
        <v>43.419377040000001</v>
      </c>
      <c r="G74" s="64">
        <v>4.0992090000000001</v>
      </c>
      <c r="H74" s="64">
        <f>SUM(D74:G74)</f>
        <v>86.830485019999998</v>
      </c>
    </row>
    <row r="75" spans="2:8" s="122" customFormat="1">
      <c r="B75" s="61"/>
      <c r="C75" s="62" t="s">
        <v>146</v>
      </c>
      <c r="D75" s="63">
        <v>66.662418029999998</v>
      </c>
      <c r="E75" s="63">
        <v>32.99460697</v>
      </c>
      <c r="F75" s="63">
        <v>116.46721398999999</v>
      </c>
      <c r="G75" s="64">
        <v>11.746722999999999</v>
      </c>
      <c r="H75" s="64">
        <f>SUM(D75:G75)</f>
        <v>227.87096198999998</v>
      </c>
    </row>
    <row r="76" spans="2:8">
      <c r="B76" s="112"/>
      <c r="C76" s="113" t="s">
        <v>55</v>
      </c>
      <c r="D76" s="114">
        <f>SUM(D64:D75)</f>
        <v>236.42910516000001</v>
      </c>
      <c r="E76" s="114">
        <f>SUM(E64:E75)</f>
        <v>205.76194506000002</v>
      </c>
      <c r="F76" s="114">
        <f>SUM(F64:F75)</f>
        <v>519.57564901000001</v>
      </c>
      <c r="G76" s="114">
        <f>SUM(G64:G75)</f>
        <v>101.50299499</v>
      </c>
      <c r="H76" s="114">
        <f>SUM(H64:H75)</f>
        <v>1063.26969422</v>
      </c>
    </row>
    <row r="77" spans="2:8">
      <c r="B77" s="57">
        <v>2017</v>
      </c>
      <c r="C77" s="58" t="s">
        <v>137</v>
      </c>
      <c r="D77" s="59" t="s">
        <v>54</v>
      </c>
      <c r="E77" s="59">
        <v>23.579535010000001</v>
      </c>
      <c r="F77" s="59">
        <v>0.10778700000000001</v>
      </c>
      <c r="G77" s="60" t="s">
        <v>54</v>
      </c>
      <c r="H77" s="64">
        <f t="shared" ref="H77:H84" si="2">SUM(D77:G77)</f>
        <v>23.687322009999999</v>
      </c>
    </row>
    <row r="78" spans="2:8" s="122" customFormat="1">
      <c r="B78" s="61"/>
      <c r="C78" s="62" t="s">
        <v>138</v>
      </c>
      <c r="D78" s="63">
        <v>23.927438019999997</v>
      </c>
      <c r="E78" s="63">
        <v>14.150867060000001</v>
      </c>
      <c r="F78" s="63">
        <v>36.297165070000005</v>
      </c>
      <c r="G78" s="64">
        <v>3.716189</v>
      </c>
      <c r="H78" s="64">
        <f t="shared" si="2"/>
        <v>78.091659150000012</v>
      </c>
    </row>
    <row r="79" spans="2:8" s="122" customFormat="1">
      <c r="B79" s="61"/>
      <c r="C79" s="62" t="s">
        <v>139</v>
      </c>
      <c r="D79" s="63">
        <v>103.44074098</v>
      </c>
      <c r="E79" s="63">
        <v>19.484278009999997</v>
      </c>
      <c r="F79" s="63">
        <v>142.27080000999999</v>
      </c>
      <c r="G79" s="64">
        <v>11.723566999999999</v>
      </c>
      <c r="H79" s="64">
        <f t="shared" si="2"/>
        <v>276.91938599999997</v>
      </c>
    </row>
    <row r="80" spans="2:8" s="122" customFormat="1">
      <c r="B80" s="61"/>
      <c r="C80" s="62" t="s">
        <v>140</v>
      </c>
      <c r="D80" s="63" t="s">
        <v>54</v>
      </c>
      <c r="E80" s="63">
        <v>19.206987939999998</v>
      </c>
      <c r="F80" s="63">
        <v>5.8699999999999996E-4</v>
      </c>
      <c r="G80" s="64">
        <v>2.1000000000000002E-5</v>
      </c>
      <c r="H80" s="64">
        <f t="shared" si="2"/>
        <v>19.207595939999997</v>
      </c>
    </row>
    <row r="81" spans="2:9" s="122" customFormat="1">
      <c r="B81" s="61"/>
      <c r="C81" s="62" t="s">
        <v>141</v>
      </c>
      <c r="D81" s="63">
        <v>72.041577029999999</v>
      </c>
      <c r="E81" s="63">
        <v>22.194449049999996</v>
      </c>
      <c r="F81" s="63">
        <v>75.500301989999997</v>
      </c>
      <c r="G81" s="64">
        <v>3.9121709999999998</v>
      </c>
      <c r="H81" s="64">
        <f t="shared" si="2"/>
        <v>173.64849906999999</v>
      </c>
    </row>
    <row r="82" spans="2:9" s="122" customFormat="1" ht="13.9" customHeight="1">
      <c r="B82" s="61"/>
      <c r="C82" s="62" t="s">
        <v>142</v>
      </c>
      <c r="D82" s="63">
        <v>101.02857698</v>
      </c>
      <c r="E82" s="63">
        <v>7.7686800099999997</v>
      </c>
      <c r="F82" s="63">
        <v>135.75231900999998</v>
      </c>
      <c r="G82" s="64">
        <v>14.114968000000001</v>
      </c>
      <c r="H82" s="64">
        <f t="shared" si="2"/>
        <v>258.66454399999998</v>
      </c>
    </row>
    <row r="83" spans="2:9" s="122" customFormat="1">
      <c r="B83" s="61"/>
      <c r="C83" s="62" t="s">
        <v>143</v>
      </c>
      <c r="D83" s="63" t="s">
        <v>54</v>
      </c>
      <c r="E83" s="63">
        <v>35.725807950000004</v>
      </c>
      <c r="F83" s="63">
        <v>0.118573</v>
      </c>
      <c r="G83" s="64" t="s">
        <v>54</v>
      </c>
      <c r="H83" s="64">
        <f t="shared" si="2"/>
        <v>35.844380950000001</v>
      </c>
    </row>
    <row r="84" spans="2:9" s="122" customFormat="1">
      <c r="B84" s="61"/>
      <c r="C84" s="62" t="s">
        <v>147</v>
      </c>
      <c r="D84" s="63">
        <v>54.845904000000004</v>
      </c>
      <c r="E84" s="63">
        <v>17.303361020000001</v>
      </c>
      <c r="F84" s="63">
        <v>68.335785999999999</v>
      </c>
      <c r="G84" s="64" t="s">
        <v>54</v>
      </c>
      <c r="H84" s="64">
        <f t="shared" si="2"/>
        <v>140.48505102000001</v>
      </c>
    </row>
    <row r="85" spans="2:9" s="122" customFormat="1">
      <c r="B85" s="61"/>
      <c r="C85" s="62" t="s">
        <v>163</v>
      </c>
      <c r="D85" s="63"/>
      <c r="E85" s="63"/>
      <c r="F85" s="63"/>
      <c r="G85" s="64"/>
      <c r="H85" s="64"/>
    </row>
    <row r="86" spans="2:9" s="122" customFormat="1">
      <c r="B86" s="61"/>
      <c r="C86" s="62" t="s">
        <v>149</v>
      </c>
      <c r="D86" s="63"/>
      <c r="E86" s="63"/>
      <c r="F86" s="63"/>
      <c r="G86" s="64"/>
      <c r="H86" s="64"/>
    </row>
    <row r="87" spans="2:9" s="122" customFormat="1">
      <c r="B87" s="61"/>
      <c r="C87" s="62" t="s">
        <v>135</v>
      </c>
      <c r="D87" s="63"/>
      <c r="E87" s="63"/>
      <c r="F87" s="63"/>
      <c r="G87" s="64"/>
      <c r="H87" s="64"/>
    </row>
    <row r="88" spans="2:9" s="122" customFormat="1">
      <c r="B88" s="61"/>
      <c r="C88" s="62" t="s">
        <v>146</v>
      </c>
      <c r="D88" s="63"/>
      <c r="E88" s="63"/>
      <c r="F88" s="63"/>
      <c r="G88" s="64"/>
      <c r="H88" s="64"/>
    </row>
    <row r="89" spans="2:9" s="122" customFormat="1">
      <c r="B89" s="112"/>
      <c r="C89" s="113" t="s">
        <v>55</v>
      </c>
      <c r="D89" s="114">
        <f>SUM(D77:D88)</f>
        <v>355.28423700999997</v>
      </c>
      <c r="E89" s="114">
        <f>SUM(E77:E88)</f>
        <v>159.41396605</v>
      </c>
      <c r="F89" s="114">
        <f>SUM(F77:F88)</f>
        <v>458.38331907999998</v>
      </c>
      <c r="G89" s="114">
        <f>SUM(G77:G88)</f>
        <v>33.466915999999998</v>
      </c>
      <c r="H89" s="114">
        <f>SUM(H77:H88)</f>
        <v>1006.5484381399999</v>
      </c>
    </row>
    <row r="90" spans="2:9" ht="15.75" thickBot="1"/>
    <row r="91" spans="2:9" ht="15.75" thickBot="1">
      <c r="B91" s="109" t="s">
        <v>151</v>
      </c>
      <c r="C91" s="110"/>
      <c r="D91" s="111">
        <f>D11+D24+D37+D50+D63+D76+D89</f>
        <v>2009.64181214</v>
      </c>
      <c r="E91" s="111">
        <f>E11+E24+E37+E50+E63+E76+E89</f>
        <v>855.26595052000005</v>
      </c>
      <c r="F91" s="111">
        <f>F11+F24+F37+F50+F63+F76+F89</f>
        <v>3006.8043124199999</v>
      </c>
      <c r="G91" s="111">
        <f>G11+G24+G37+G50+G63+G76+G89</f>
        <v>2901.00804599</v>
      </c>
      <c r="H91" s="111">
        <f>H11+H24+H37+H50+H63+H76+H89</f>
        <v>8772.7201210700005</v>
      </c>
    </row>
    <row r="92" spans="2:9">
      <c r="C92" s="62"/>
      <c r="D92" s="63"/>
      <c r="E92" s="63"/>
      <c r="F92" s="63"/>
      <c r="G92" s="63"/>
      <c r="H92" s="63"/>
    </row>
    <row r="94" spans="2:9">
      <c r="B94" s="71" t="s">
        <v>150</v>
      </c>
      <c r="C94" s="70"/>
      <c r="D94" s="69"/>
      <c r="E94" s="69"/>
      <c r="F94" s="69"/>
      <c r="G94" s="69"/>
      <c r="H94" s="69"/>
      <c r="I94" s="56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4" customWidth="1"/>
    <col min="2" max="2" width="16.5703125" style="18" customWidth="1"/>
    <col min="3" max="3" width="24.28515625" style="10" customWidth="1"/>
    <col min="4" max="4" width="19.28515625" style="10" customWidth="1"/>
    <col min="5" max="5" width="26.28515625" style="10" customWidth="1"/>
    <col min="6" max="6" width="11.5703125" style="6"/>
    <col min="7" max="16384" width="11.5703125" style="4"/>
  </cols>
  <sheetData>
    <row r="1" spans="1:12" ht="15">
      <c r="A1" s="19" t="s">
        <v>62</v>
      </c>
      <c r="B1" s="4"/>
    </row>
    <row r="2" spans="1:12">
      <c r="A2" s="20"/>
      <c r="B2" s="4"/>
    </row>
    <row r="3" spans="1:12" ht="15">
      <c r="A3" s="19" t="s">
        <v>84</v>
      </c>
      <c r="B3" s="4"/>
    </row>
    <row r="4" spans="1:12" s="27" customFormat="1" ht="15">
      <c r="A4" s="38" t="s">
        <v>63</v>
      </c>
      <c r="C4" s="35"/>
      <c r="D4" s="35"/>
      <c r="E4" s="35"/>
      <c r="F4" s="31"/>
    </row>
    <row r="5" spans="1:12">
      <c r="A5" s="20"/>
      <c r="B5" s="20"/>
      <c r="C5" s="20"/>
      <c r="D5" s="24"/>
      <c r="E5" s="24"/>
      <c r="F5" s="21"/>
    </row>
    <row r="6" spans="1:12">
      <c r="A6" s="18" t="s">
        <v>82</v>
      </c>
      <c r="B6" s="4"/>
    </row>
    <row r="7" spans="1:12" s="25" customFormat="1">
      <c r="A7" s="29" t="s">
        <v>83</v>
      </c>
      <c r="C7" s="30"/>
      <c r="D7" s="30"/>
      <c r="E7" s="30"/>
      <c r="F7" s="22"/>
    </row>
    <row r="8" spans="1:12">
      <c r="B8" s="4"/>
    </row>
    <row r="9" spans="1:12">
      <c r="A9" s="37"/>
      <c r="B9" s="37"/>
      <c r="C9" s="37"/>
      <c r="D9" s="37"/>
      <c r="E9" s="37"/>
      <c r="F9" s="37"/>
    </row>
    <row r="10" spans="1:12">
      <c r="A10" s="37"/>
      <c r="B10" s="37"/>
      <c r="C10" s="37"/>
      <c r="D10" s="37"/>
      <c r="E10" s="37"/>
      <c r="F10" s="37"/>
    </row>
    <row r="11" spans="1:12" s="26" customFormat="1">
      <c r="A11" s="37"/>
      <c r="B11" s="37"/>
      <c r="C11" s="37"/>
      <c r="D11" s="37"/>
      <c r="E11" s="37"/>
      <c r="F11" s="37"/>
    </row>
    <row r="12" spans="1:12" s="17" customFormat="1">
      <c r="A12" s="37"/>
      <c r="B12" s="37"/>
      <c r="C12" s="37"/>
      <c r="D12" s="37"/>
      <c r="E12" s="37"/>
      <c r="F12" s="37"/>
    </row>
    <row r="13" spans="1:12" ht="12.75" thickBot="1">
      <c r="A13" s="37"/>
      <c r="B13" s="37"/>
      <c r="C13" s="37"/>
      <c r="D13" s="37"/>
      <c r="E13" s="37"/>
      <c r="F13" s="4"/>
    </row>
    <row r="14" spans="1:12" ht="12.75" thickBot="1">
      <c r="B14" s="798" t="s">
        <v>53</v>
      </c>
      <c r="C14" s="798"/>
      <c r="D14" s="798"/>
      <c r="E14" s="798"/>
      <c r="F14" s="798"/>
      <c r="G14" s="798"/>
      <c r="H14" s="798"/>
      <c r="I14" s="798"/>
      <c r="J14" s="798"/>
      <c r="K14" s="798"/>
      <c r="L14" s="42">
        <v>2014</v>
      </c>
    </row>
    <row r="15" spans="1:12">
      <c r="A15" s="11" t="s">
        <v>65</v>
      </c>
      <c r="B15" s="11">
        <v>2004</v>
      </c>
      <c r="C15" s="11">
        <v>2005</v>
      </c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 t="s">
        <v>66</v>
      </c>
    </row>
    <row r="16" spans="1:12">
      <c r="A16" s="39" t="s">
        <v>67</v>
      </c>
      <c r="B16" s="13">
        <v>2016.3388019675995</v>
      </c>
      <c r="C16" s="13">
        <v>2069.2028821975996</v>
      </c>
      <c r="D16" s="13">
        <v>2650.7768734652409</v>
      </c>
      <c r="E16" s="13">
        <v>2747.715576605241</v>
      </c>
      <c r="F16" s="13">
        <v>3203.9595314852409</v>
      </c>
      <c r="G16" s="13">
        <v>4126.3384317552409</v>
      </c>
      <c r="H16" s="13">
        <v>5028.4463977652413</v>
      </c>
      <c r="I16" s="13">
        <v>5390.9563147666759</v>
      </c>
      <c r="J16" s="13">
        <v>5611.7135050666739</v>
      </c>
      <c r="K16" s="13">
        <v>5591.9661155892481</v>
      </c>
      <c r="L16" s="46">
        <v>5604.437890047554</v>
      </c>
    </row>
    <row r="17" spans="1:12">
      <c r="A17" s="39" t="s">
        <v>68</v>
      </c>
      <c r="B17" s="13">
        <v>1967.4867882353153</v>
      </c>
      <c r="C17" s="13">
        <v>2300.3104409025186</v>
      </c>
      <c r="D17" s="13">
        <v>2498.6154783761099</v>
      </c>
      <c r="E17" s="13">
        <v>2564.8533505304817</v>
      </c>
      <c r="F17" s="13">
        <v>3614.639977182519</v>
      </c>
      <c r="G17" s="13">
        <v>3736.3777963800471</v>
      </c>
      <c r="H17" s="13">
        <v>3895.533183941855</v>
      </c>
      <c r="I17" s="13">
        <v>4081.8216594039341</v>
      </c>
      <c r="J17" s="13">
        <v>4213.4929441154027</v>
      </c>
      <c r="K17" s="13">
        <v>4221.7054745731493</v>
      </c>
      <c r="L17" s="46">
        <v>4221.7054745731493</v>
      </c>
    </row>
    <row r="18" spans="1:12">
      <c r="A18" s="39" t="s">
        <v>69</v>
      </c>
      <c r="B18" s="13">
        <v>4310.2889765974332</v>
      </c>
      <c r="C18" s="13">
        <v>3687.8409155089694</v>
      </c>
      <c r="D18" s="13">
        <v>3679.6163955789693</v>
      </c>
      <c r="E18" s="13">
        <v>3751.1475445490769</v>
      </c>
      <c r="F18" s="13">
        <v>3651.869068069077</v>
      </c>
      <c r="G18" s="13">
        <v>3699.6450680690768</v>
      </c>
      <c r="H18" s="13">
        <v>3788.6378504935014</v>
      </c>
      <c r="I18" s="13">
        <v>3808.0378504935015</v>
      </c>
      <c r="J18" s="13">
        <v>3932.3510261539277</v>
      </c>
      <c r="K18" s="13">
        <v>3932.3510261539277</v>
      </c>
      <c r="L18" s="46">
        <v>3932.3510261539277</v>
      </c>
    </row>
    <row r="19" spans="1:12">
      <c r="A19" s="39" t="s">
        <v>70</v>
      </c>
      <c r="B19" s="13">
        <v>2375.2657345309881</v>
      </c>
      <c r="C19" s="13">
        <v>2297.5666158672607</v>
      </c>
      <c r="D19" s="13">
        <v>2792.1466584639056</v>
      </c>
      <c r="E19" s="13">
        <v>2811.1531355880411</v>
      </c>
      <c r="F19" s="13">
        <v>2925.1640428204187</v>
      </c>
      <c r="G19" s="13">
        <v>3061.2952120130963</v>
      </c>
      <c r="H19" s="13">
        <v>3094.9237797424066</v>
      </c>
      <c r="I19" s="13">
        <v>3107.5768861233728</v>
      </c>
      <c r="J19" s="13">
        <v>3126.2969148318903</v>
      </c>
      <c r="K19" s="13">
        <v>3138.4254700834599</v>
      </c>
      <c r="L19" s="46">
        <v>3163.4254700834599</v>
      </c>
    </row>
    <row r="20" spans="1:12">
      <c r="A20" s="39" t="s">
        <v>71</v>
      </c>
      <c r="B20" s="13">
        <v>1647.7702663745179</v>
      </c>
      <c r="C20" s="13">
        <v>1647.7702663745179</v>
      </c>
      <c r="D20" s="13">
        <v>1664.2388943545179</v>
      </c>
      <c r="E20" s="13">
        <v>1672.9916918245178</v>
      </c>
      <c r="F20" s="13">
        <v>1831.8265378245178</v>
      </c>
      <c r="G20" s="13">
        <v>2189.607049927668</v>
      </c>
      <c r="H20" s="13">
        <v>2454.9098617485233</v>
      </c>
      <c r="I20" s="13">
        <v>2513.4107839465137</v>
      </c>
      <c r="J20" s="13">
        <v>2616.594687318357</v>
      </c>
      <c r="K20" s="13">
        <v>3063.2399150183601</v>
      </c>
      <c r="L20" s="46">
        <v>3065.6903698802112</v>
      </c>
    </row>
    <row r="21" spans="1:12">
      <c r="A21" s="39" t="s">
        <v>72</v>
      </c>
      <c r="B21" s="13">
        <v>667.25720348266987</v>
      </c>
      <c r="C21" s="13">
        <v>665.26879978330419</v>
      </c>
      <c r="D21" s="13">
        <v>701.30914819929308</v>
      </c>
      <c r="E21" s="13">
        <v>710.54980143030332</v>
      </c>
      <c r="F21" s="13">
        <v>725.83371774085163</v>
      </c>
      <c r="G21" s="13">
        <v>755.97493951085164</v>
      </c>
      <c r="H21" s="13">
        <v>786.85445501085167</v>
      </c>
      <c r="I21" s="13">
        <v>794.52936158257012</v>
      </c>
      <c r="J21" s="13">
        <v>795.82925658257011</v>
      </c>
      <c r="K21" s="13">
        <v>796.82925658257011</v>
      </c>
      <c r="L21" s="46">
        <v>797.82925658257011</v>
      </c>
    </row>
    <row r="22" spans="1:12">
      <c r="A22" s="39" t="s">
        <v>73</v>
      </c>
      <c r="B22" s="13">
        <v>207.93021826308302</v>
      </c>
      <c r="C22" s="13">
        <v>207.93021826308302</v>
      </c>
      <c r="D22" s="13">
        <v>207.93021826308302</v>
      </c>
      <c r="E22" s="13">
        <v>233.2223947022014</v>
      </c>
      <c r="F22" s="13">
        <v>394.35828970220143</v>
      </c>
      <c r="G22" s="13">
        <v>415.98610970220142</v>
      </c>
      <c r="H22" s="13">
        <v>637.77964370220138</v>
      </c>
      <c r="I22" s="13">
        <v>657.77959870220138</v>
      </c>
      <c r="J22" s="13">
        <v>679.67954870220171</v>
      </c>
      <c r="K22" s="13">
        <v>679.67954870220171</v>
      </c>
      <c r="L22" s="46">
        <v>679.67954870220171</v>
      </c>
    </row>
    <row r="23" spans="1:12">
      <c r="A23" s="39" t="s">
        <v>74</v>
      </c>
      <c r="B23" s="13">
        <v>373.23570599663424</v>
      </c>
      <c r="C23" s="13">
        <v>384.93353697616629</v>
      </c>
      <c r="D23" s="13">
        <v>395.68009606137497</v>
      </c>
      <c r="E23" s="13">
        <v>420.72520141006299</v>
      </c>
      <c r="F23" s="13">
        <v>444.86441439006302</v>
      </c>
      <c r="G23" s="13">
        <v>554.86128963006297</v>
      </c>
      <c r="H23" s="13">
        <v>647.16456323334512</v>
      </c>
      <c r="I23" s="13">
        <v>654.19884916276044</v>
      </c>
      <c r="J23" s="13">
        <v>657.96556011613347</v>
      </c>
      <c r="K23" s="13">
        <v>674.21752252396402</v>
      </c>
      <c r="L23" s="46">
        <v>674.21752252396402</v>
      </c>
    </row>
    <row r="24" spans="1:12">
      <c r="A24" s="39" t="s">
        <v>75</v>
      </c>
      <c r="B24" s="13">
        <v>248.44516128020001</v>
      </c>
      <c r="C24" s="13">
        <v>265.24541328020001</v>
      </c>
      <c r="D24" s="13">
        <v>265.24541328020001</v>
      </c>
      <c r="E24" s="13">
        <v>265.24541328020001</v>
      </c>
      <c r="F24" s="13">
        <v>302.86211052020002</v>
      </c>
      <c r="G24" s="13">
        <v>322.86717758642072</v>
      </c>
      <c r="H24" s="13">
        <v>331.30892958238934</v>
      </c>
      <c r="I24" s="13">
        <v>360.17504258289864</v>
      </c>
      <c r="J24" s="13">
        <v>361.91967448473912</v>
      </c>
      <c r="K24" s="13">
        <v>365.59100315606781</v>
      </c>
      <c r="L24" s="46">
        <v>360.06981334605672</v>
      </c>
    </row>
    <row r="25" spans="1:12">
      <c r="A25" s="39" t="s">
        <v>76</v>
      </c>
      <c r="B25" s="13">
        <v>86.074439959419195</v>
      </c>
      <c r="C25" s="13">
        <v>95.21343995941919</v>
      </c>
      <c r="D25" s="13">
        <v>124.1948540138946</v>
      </c>
      <c r="E25" s="13">
        <v>163.87990531779587</v>
      </c>
      <c r="F25" s="13">
        <v>204.70128749981606</v>
      </c>
      <c r="G25" s="13">
        <v>224.93950015858047</v>
      </c>
      <c r="H25" s="13">
        <v>329.08729649534104</v>
      </c>
      <c r="I25" s="13">
        <v>329.08729649534104</v>
      </c>
      <c r="J25" s="13">
        <v>339.15682447534101</v>
      </c>
      <c r="K25" s="13">
        <v>344.04136843279014</v>
      </c>
      <c r="L25" s="46">
        <v>344.04136843279014</v>
      </c>
    </row>
    <row r="26" spans="1:12">
      <c r="A26" s="39" t="s">
        <v>77</v>
      </c>
      <c r="B26" s="13">
        <v>9.9844459099999998</v>
      </c>
      <c r="C26" s="13">
        <v>14.49959743</v>
      </c>
      <c r="D26" s="13">
        <v>132.99959742999999</v>
      </c>
      <c r="E26" s="13">
        <v>162.99959742999999</v>
      </c>
      <c r="F26" s="13">
        <v>162.99959742999999</v>
      </c>
      <c r="G26" s="13">
        <v>162.99959742999999</v>
      </c>
      <c r="H26" s="13">
        <v>163.01441792799861</v>
      </c>
      <c r="I26" s="13">
        <v>163.01441792799861</v>
      </c>
      <c r="J26" s="13">
        <v>163.01441792799861</v>
      </c>
      <c r="K26" s="13">
        <v>163.01441792799861</v>
      </c>
      <c r="L26" s="46">
        <v>163.01441792799861</v>
      </c>
    </row>
    <row r="27" spans="1:12">
      <c r="A27" s="39" t="s">
        <v>78</v>
      </c>
      <c r="B27" s="13">
        <v>62.102777143296592</v>
      </c>
      <c r="C27" s="13">
        <v>63.238038683296594</v>
      </c>
      <c r="D27" s="13">
        <v>63.367988803296591</v>
      </c>
      <c r="E27" s="13">
        <v>63.542948803296589</v>
      </c>
      <c r="F27" s="13">
        <v>63.798127193296587</v>
      </c>
      <c r="G27" s="13">
        <v>72.294871953296592</v>
      </c>
      <c r="H27" s="13">
        <v>76.554871953296598</v>
      </c>
      <c r="I27" s="13">
        <v>76.554871953296598</v>
      </c>
      <c r="J27" s="13">
        <v>81.554871953296598</v>
      </c>
      <c r="K27" s="13">
        <v>83.139495953296588</v>
      </c>
      <c r="L27" s="46">
        <v>83.139495953296588</v>
      </c>
    </row>
    <row r="28" spans="1:12">
      <c r="A28" s="39" t="s">
        <v>79</v>
      </c>
      <c r="B28" s="13">
        <v>44.403113932829655</v>
      </c>
      <c r="C28" s="13">
        <v>44.403113932829655</v>
      </c>
      <c r="D28" s="13">
        <v>44.403113932829655</v>
      </c>
      <c r="E28" s="13">
        <v>44.403113932829655</v>
      </c>
      <c r="F28" s="13">
        <v>45.227177792829657</v>
      </c>
      <c r="G28" s="13">
        <v>45.227177792829657</v>
      </c>
      <c r="H28" s="13">
        <v>45.227177792829657</v>
      </c>
      <c r="I28" s="13">
        <v>45.227177792829657</v>
      </c>
      <c r="J28" s="13">
        <v>45.227177792829657</v>
      </c>
      <c r="K28" s="13">
        <v>45.227177792829657</v>
      </c>
      <c r="L28" s="46">
        <v>70.536118793185906</v>
      </c>
    </row>
    <row r="29" spans="1:12">
      <c r="A29" s="39" t="s">
        <v>80</v>
      </c>
      <c r="B29" s="13">
        <v>24.844261986992819</v>
      </c>
      <c r="C29" s="13">
        <v>25.14426198699282</v>
      </c>
      <c r="D29" s="13">
        <v>25.724163788794623</v>
      </c>
      <c r="E29" s="13">
        <v>25.724163788794623</v>
      </c>
      <c r="F29" s="13">
        <v>26.84976370015994</v>
      </c>
      <c r="G29" s="13">
        <v>28.299685700189993</v>
      </c>
      <c r="H29" s="13">
        <v>29.798364000189995</v>
      </c>
      <c r="I29" s="13">
        <v>32.65497576986705</v>
      </c>
      <c r="J29" s="13">
        <v>32.65497576986705</v>
      </c>
      <c r="K29" s="13">
        <v>32.65497576986705</v>
      </c>
      <c r="L29" s="46">
        <v>32.65497576986705</v>
      </c>
    </row>
    <row r="30" spans="1:12">
      <c r="A30" s="39" t="s">
        <v>81</v>
      </c>
      <c r="B30" s="13">
        <v>1.2449411000000001</v>
      </c>
      <c r="C30" s="13">
        <v>1.2449411000000001</v>
      </c>
      <c r="D30" s="13">
        <v>1.2449411000000001</v>
      </c>
      <c r="E30" s="13">
        <v>1.2449411000000001</v>
      </c>
      <c r="F30" s="13">
        <v>1.2449411000000001</v>
      </c>
      <c r="G30" s="13">
        <v>1.2449411000000001</v>
      </c>
      <c r="H30" s="13">
        <v>1.2449411000000001</v>
      </c>
      <c r="I30" s="13">
        <v>1.2449411000000001</v>
      </c>
      <c r="J30" s="13">
        <v>1.2449411000000001</v>
      </c>
      <c r="K30" s="13">
        <v>1.2449411000000001</v>
      </c>
      <c r="L30" s="46">
        <v>1.2449411000000001</v>
      </c>
    </row>
    <row r="31" spans="1:12">
      <c r="A31" s="4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7"/>
    </row>
    <row r="32" spans="1:12">
      <c r="A32" s="41" t="s">
        <v>55</v>
      </c>
      <c r="B32" s="43">
        <f>SUM(B16:B30)</f>
        <v>14042.672836760981</v>
      </c>
      <c r="C32" s="44">
        <f t="shared" ref="C32:L32" si="0">SUM(C16:C30)</f>
        <v>13769.812482246158</v>
      </c>
      <c r="D32" s="44">
        <f t="shared" si="0"/>
        <v>15247.493835111507</v>
      </c>
      <c r="E32" s="44">
        <f t="shared" si="0"/>
        <v>15639.39878029284</v>
      </c>
      <c r="F32" s="44">
        <f t="shared" si="0"/>
        <v>17600.198584451187</v>
      </c>
      <c r="G32" s="44">
        <f t="shared" si="0"/>
        <v>19397.958848709561</v>
      </c>
      <c r="H32" s="44">
        <f t="shared" si="0"/>
        <v>21310.485734489972</v>
      </c>
      <c r="I32" s="44">
        <f t="shared" si="0"/>
        <v>22016.270027803759</v>
      </c>
      <c r="J32" s="44">
        <f t="shared" si="0"/>
        <v>22658.696326391229</v>
      </c>
      <c r="K32" s="44">
        <f t="shared" si="0"/>
        <v>23133.327709359728</v>
      </c>
      <c r="L32" s="49">
        <f t="shared" si="0"/>
        <v>23194.037689870234</v>
      </c>
    </row>
    <row r="33" spans="1:9">
      <c r="A33" s="37"/>
      <c r="B33" s="37"/>
      <c r="C33" s="37"/>
      <c r="D33" s="37"/>
      <c r="E33" s="37"/>
    </row>
    <row r="34" spans="1:9">
      <c r="D34" s="37"/>
      <c r="E34" s="37"/>
    </row>
    <row r="35" spans="1:9" ht="15">
      <c r="A35" s="19" t="s">
        <v>116</v>
      </c>
      <c r="B35" s="37"/>
      <c r="C35" s="37"/>
      <c r="D35" s="37"/>
      <c r="E35" s="37"/>
    </row>
    <row r="36" spans="1:9">
      <c r="A36" s="18" t="s">
        <v>82</v>
      </c>
      <c r="B36" s="4"/>
    </row>
    <row r="37" spans="1:9" s="25" customFormat="1">
      <c r="A37" s="29" t="s">
        <v>83</v>
      </c>
      <c r="C37" s="30"/>
      <c r="D37" s="30"/>
      <c r="E37" s="30"/>
      <c r="F37" s="22"/>
    </row>
    <row r="38" spans="1:9" ht="15.75" thickBot="1">
      <c r="A38" s="19"/>
      <c r="B38" s="37"/>
      <c r="C38" s="37"/>
      <c r="D38" s="37"/>
      <c r="E38" s="37"/>
    </row>
    <row r="39" spans="1:9" s="6" customFormat="1" ht="12.75" thickBot="1">
      <c r="A39" s="37"/>
      <c r="B39" s="42">
        <v>2014</v>
      </c>
      <c r="C39" s="37"/>
      <c r="D39" s="37"/>
      <c r="E39" s="37"/>
      <c r="G39" s="4"/>
      <c r="H39" s="4"/>
      <c r="I39" s="4"/>
    </row>
    <row r="40" spans="1:9" s="6" customFormat="1">
      <c r="A40" s="11" t="s">
        <v>65</v>
      </c>
      <c r="B40" s="11" t="s">
        <v>115</v>
      </c>
      <c r="C40" s="37"/>
      <c r="D40" s="37"/>
      <c r="E40" s="37"/>
      <c r="G40" s="4"/>
      <c r="H40" s="4"/>
      <c r="I40" s="4"/>
    </row>
    <row r="41" spans="1:9" s="6" customFormat="1">
      <c r="A41" s="39" t="s">
        <v>52</v>
      </c>
      <c r="B41" s="46">
        <v>2.6195341199999995</v>
      </c>
      <c r="C41" s="37"/>
      <c r="D41" s="37"/>
      <c r="E41" s="37"/>
      <c r="G41" s="4"/>
      <c r="H41" s="4"/>
      <c r="I41" s="4"/>
    </row>
    <row r="42" spans="1:9" s="6" customFormat="1">
      <c r="A42" s="39" t="s">
        <v>58</v>
      </c>
      <c r="B42" s="46">
        <v>2299.8891868837809</v>
      </c>
      <c r="C42" s="37"/>
      <c r="D42" s="37"/>
      <c r="E42" s="37"/>
      <c r="G42" s="4"/>
      <c r="H42" s="4"/>
      <c r="I42" s="4"/>
    </row>
    <row r="43" spans="1:9" s="6" customFormat="1">
      <c r="A43" s="39" t="s">
        <v>88</v>
      </c>
      <c r="B43" s="46">
        <v>939.77661745620821</v>
      </c>
      <c r="C43" s="37"/>
      <c r="D43" s="37"/>
      <c r="E43" s="37"/>
      <c r="G43" s="4"/>
      <c r="H43" s="4"/>
      <c r="I43" s="4"/>
    </row>
    <row r="44" spans="1:9" s="6" customFormat="1">
      <c r="A44" s="39" t="s">
        <v>89</v>
      </c>
      <c r="B44" s="46">
        <v>409.890173564554</v>
      </c>
      <c r="C44" s="37"/>
      <c r="D44" s="37"/>
      <c r="E44" s="37"/>
      <c r="G44" s="4"/>
      <c r="H44" s="4"/>
      <c r="I44" s="4"/>
    </row>
    <row r="45" spans="1:9" s="6" customFormat="1">
      <c r="A45" s="39" t="s">
        <v>59</v>
      </c>
      <c r="B45" s="46">
        <v>192.060598877231</v>
      </c>
      <c r="C45" s="37"/>
      <c r="D45" s="37"/>
      <c r="E45" s="37"/>
      <c r="G45" s="4"/>
      <c r="H45" s="4"/>
      <c r="I45" s="4"/>
    </row>
    <row r="46" spans="1:9" s="6" customFormat="1">
      <c r="A46" s="39" t="s">
        <v>51</v>
      </c>
      <c r="B46" s="46">
        <v>708.35876683000004</v>
      </c>
      <c r="C46" s="37"/>
      <c r="D46" s="37"/>
      <c r="E46" s="37"/>
      <c r="G46" s="4"/>
      <c r="H46" s="4"/>
      <c r="I46" s="4"/>
    </row>
    <row r="47" spans="1:9" s="6" customFormat="1">
      <c r="A47" s="39" t="s">
        <v>60</v>
      </c>
      <c r="B47" s="46">
        <v>0</v>
      </c>
      <c r="C47" s="37"/>
      <c r="D47" s="37"/>
      <c r="E47" s="37"/>
      <c r="G47" s="4"/>
      <c r="H47" s="4"/>
      <c r="I47" s="4"/>
    </row>
    <row r="48" spans="1:9" s="6" customFormat="1">
      <c r="A48" s="39" t="s">
        <v>57</v>
      </c>
      <c r="B48" s="46">
        <v>349.00856413600337</v>
      </c>
      <c r="C48" s="37"/>
      <c r="D48" s="37"/>
      <c r="E48" s="37"/>
      <c r="G48" s="4"/>
      <c r="H48" s="4"/>
      <c r="I48" s="4"/>
    </row>
    <row r="49" spans="1:9" s="6" customFormat="1">
      <c r="A49" s="39" t="s">
        <v>90</v>
      </c>
      <c r="B49" s="46">
        <v>38.648328444955993</v>
      </c>
      <c r="C49" s="37"/>
      <c r="D49" s="37"/>
      <c r="E49" s="37"/>
      <c r="G49" s="4"/>
      <c r="H49" s="4"/>
      <c r="I49" s="4"/>
    </row>
    <row r="50" spans="1:9" s="6" customFormat="1">
      <c r="A50" s="39" t="s">
        <v>91</v>
      </c>
      <c r="B50" s="46">
        <v>225.71720261000002</v>
      </c>
      <c r="C50" s="37"/>
      <c r="D50" s="37"/>
      <c r="E50" s="37"/>
      <c r="G50" s="4"/>
      <c r="H50" s="4"/>
      <c r="I50" s="4"/>
    </row>
    <row r="51" spans="1:9" s="6" customFormat="1">
      <c r="A51" s="39" t="s">
        <v>92</v>
      </c>
      <c r="B51" s="46">
        <v>24.987835522574006</v>
      </c>
      <c r="C51" s="37"/>
      <c r="D51" s="37"/>
      <c r="E51" s="37"/>
      <c r="G51" s="4"/>
      <c r="H51" s="4"/>
      <c r="I51" s="4"/>
    </row>
    <row r="52" spans="1:9" s="6" customFormat="1">
      <c r="A52" s="39" t="s">
        <v>56</v>
      </c>
      <c r="B52" s="46">
        <v>12.183352823274996</v>
      </c>
      <c r="C52" s="37"/>
      <c r="D52" s="37"/>
      <c r="E52" s="37"/>
      <c r="G52" s="4"/>
      <c r="H52" s="4"/>
      <c r="I52" s="4"/>
    </row>
    <row r="53" spans="1:9" s="6" customFormat="1">
      <c r="A53" s="39" t="s">
        <v>93</v>
      </c>
      <c r="B53" s="46">
        <v>0</v>
      </c>
      <c r="C53" s="37"/>
      <c r="D53" s="37"/>
      <c r="E53" s="37"/>
      <c r="G53" s="4"/>
      <c r="H53" s="4"/>
      <c r="I53" s="4"/>
    </row>
    <row r="54" spans="1:9" s="6" customFormat="1">
      <c r="A54" s="39" t="s">
        <v>48</v>
      </c>
      <c r="B54" s="46">
        <v>181.25979093999999</v>
      </c>
      <c r="C54" s="37"/>
      <c r="D54" s="37"/>
      <c r="E54" s="37"/>
      <c r="G54" s="4"/>
      <c r="H54" s="4"/>
      <c r="I54" s="4"/>
    </row>
    <row r="55" spans="1:9" s="6" customFormat="1">
      <c r="A55" s="39" t="s">
        <v>94</v>
      </c>
      <c r="B55" s="46">
        <v>19.203540126541</v>
      </c>
      <c r="C55" s="37"/>
      <c r="D55" s="37"/>
      <c r="E55" s="37"/>
      <c r="G55" s="4"/>
      <c r="H55" s="4"/>
      <c r="I55" s="4"/>
    </row>
    <row r="56" spans="1:9" s="6" customFormat="1">
      <c r="A56" s="39" t="s">
        <v>95</v>
      </c>
      <c r="B56" s="46">
        <v>0</v>
      </c>
      <c r="C56" s="37"/>
      <c r="D56" s="37"/>
      <c r="E56" s="37"/>
      <c r="G56" s="4"/>
      <c r="H56" s="4"/>
      <c r="I56" s="4"/>
    </row>
    <row r="57" spans="1:9" s="6" customFormat="1">
      <c r="A57" s="39" t="s">
        <v>47</v>
      </c>
      <c r="B57" s="46">
        <v>157.78027131143469</v>
      </c>
      <c r="C57" s="37"/>
      <c r="D57" s="37"/>
      <c r="E57" s="37"/>
      <c r="G57" s="4"/>
      <c r="H57" s="4"/>
      <c r="I57" s="4"/>
    </row>
    <row r="58" spans="1:9" s="6" customFormat="1">
      <c r="A58" s="39" t="s">
        <v>49</v>
      </c>
      <c r="B58" s="46">
        <v>2.4854901905310003</v>
      </c>
      <c r="C58" s="37"/>
      <c r="D58" s="37"/>
      <c r="E58" s="37"/>
      <c r="G58" s="4"/>
      <c r="H58" s="4"/>
      <c r="I58" s="4"/>
    </row>
    <row r="59" spans="1:9" s="6" customFormat="1">
      <c r="A59" s="39" t="s">
        <v>96</v>
      </c>
      <c r="B59" s="46">
        <v>0</v>
      </c>
      <c r="C59" s="37"/>
      <c r="D59" s="37"/>
      <c r="E59" s="37"/>
      <c r="G59" s="4"/>
      <c r="H59" s="4"/>
      <c r="I59" s="4"/>
    </row>
    <row r="60" spans="1:9" s="6" customFormat="1">
      <c r="A60" s="39" t="s">
        <v>97</v>
      </c>
      <c r="B60" s="46">
        <v>0.32579999999999998</v>
      </c>
      <c r="C60" s="37"/>
      <c r="D60" s="37"/>
      <c r="E60" s="37"/>
      <c r="G60" s="4"/>
      <c r="H60" s="4"/>
      <c r="I60" s="4"/>
    </row>
    <row r="61" spans="1:9" s="6" customFormat="1">
      <c r="A61" s="39" t="s">
        <v>98</v>
      </c>
      <c r="B61" s="46">
        <v>0</v>
      </c>
      <c r="C61" s="37"/>
      <c r="D61" s="37"/>
      <c r="E61" s="37"/>
      <c r="G61" s="4"/>
      <c r="H61" s="4"/>
      <c r="I61" s="4"/>
    </row>
    <row r="62" spans="1:9" s="6" customFormat="1">
      <c r="A62" s="39" t="s">
        <v>50</v>
      </c>
      <c r="B62" s="46">
        <v>11.707172521522002</v>
      </c>
      <c r="C62" s="37"/>
      <c r="D62" s="37"/>
      <c r="E62" s="37"/>
      <c r="G62" s="4"/>
      <c r="H62" s="4"/>
      <c r="I62" s="4"/>
    </row>
    <row r="63" spans="1:9" s="6" customFormat="1">
      <c r="A63" s="39" t="s">
        <v>99</v>
      </c>
      <c r="B63" s="46">
        <v>0</v>
      </c>
      <c r="C63" s="37"/>
      <c r="D63" s="37"/>
      <c r="E63" s="37"/>
      <c r="G63" s="4"/>
      <c r="H63" s="4"/>
      <c r="I63" s="4"/>
    </row>
    <row r="64" spans="1:9" s="6" customFormat="1">
      <c r="A64" s="39" t="s">
        <v>100</v>
      </c>
      <c r="B64" s="46">
        <v>1.4210854715202003E-20</v>
      </c>
      <c r="C64" s="37"/>
      <c r="D64" s="37"/>
      <c r="E64" s="37"/>
      <c r="G64" s="4"/>
      <c r="H64" s="4"/>
      <c r="I64" s="4"/>
    </row>
    <row r="65" spans="1:23" s="6" customFormat="1">
      <c r="A65" s="39" t="s">
        <v>101</v>
      </c>
      <c r="B65" s="46">
        <v>0</v>
      </c>
      <c r="C65" s="37"/>
      <c r="D65" s="37"/>
      <c r="E65" s="37"/>
      <c r="G65" s="4"/>
      <c r="H65" s="4"/>
      <c r="I65" s="4"/>
    </row>
    <row r="66" spans="1:23" s="6" customFormat="1">
      <c r="A66" s="39" t="s">
        <v>102</v>
      </c>
      <c r="B66" s="46">
        <v>5.9000216424465184E-11</v>
      </c>
      <c r="C66" s="37"/>
      <c r="D66" s="37"/>
      <c r="E66" s="37"/>
      <c r="G66" s="4"/>
      <c r="H66" s="4"/>
      <c r="I66" s="4"/>
    </row>
    <row r="67" spans="1:23" s="6" customFormat="1">
      <c r="A67" s="39" t="s">
        <v>103</v>
      </c>
      <c r="B67" s="46">
        <v>1.9599999999999999E-3</v>
      </c>
      <c r="C67" s="37"/>
      <c r="D67" s="37"/>
      <c r="E67" s="37"/>
      <c r="G67" s="4"/>
      <c r="H67" s="4"/>
      <c r="I67" s="4"/>
    </row>
    <row r="68" spans="1:23" s="6" customFormat="1">
      <c r="A68" s="39" t="s">
        <v>104</v>
      </c>
      <c r="B68" s="46">
        <v>5.6843418860808012E-20</v>
      </c>
      <c r="C68" s="37"/>
      <c r="D68" s="37"/>
      <c r="E68" s="37"/>
    </row>
    <row r="69" spans="1:23" s="6" customFormat="1">
      <c r="A69" s="39" t="s">
        <v>105</v>
      </c>
      <c r="B69" s="46">
        <v>0</v>
      </c>
      <c r="C69" s="37"/>
      <c r="D69" s="37"/>
      <c r="E69" s="37"/>
    </row>
    <row r="70" spans="1:23" s="6" customFormat="1">
      <c r="A70" s="39" t="s">
        <v>106</v>
      </c>
      <c r="B70" s="46">
        <v>0</v>
      </c>
      <c r="C70" s="37"/>
      <c r="D70" s="37"/>
      <c r="E70" s="37"/>
    </row>
    <row r="71" spans="1:23" s="6" customFormat="1">
      <c r="A71" s="39" t="s">
        <v>107</v>
      </c>
      <c r="B71" s="46">
        <v>5.6843418860808012E-20</v>
      </c>
      <c r="C71" s="37"/>
      <c r="D71" s="37"/>
      <c r="E71" s="37"/>
    </row>
    <row r="72" spans="1:23" s="6" customFormat="1">
      <c r="A72" s="39" t="s">
        <v>108</v>
      </c>
      <c r="B72" s="46">
        <v>4.6701499999999996</v>
      </c>
      <c r="C72" s="37"/>
      <c r="D72" s="37"/>
      <c r="E72" s="37"/>
    </row>
    <row r="73" spans="1:23" s="6" customFormat="1">
      <c r="A73" s="39" t="s">
        <v>109</v>
      </c>
      <c r="B73" s="46">
        <v>0</v>
      </c>
      <c r="C73" s="37"/>
      <c r="D73" s="37"/>
      <c r="E73" s="37"/>
    </row>
    <row r="74" spans="1:23" s="6" customFormat="1">
      <c r="A74" s="39" t="s">
        <v>110</v>
      </c>
      <c r="B74" s="46">
        <v>0</v>
      </c>
      <c r="C74" s="37"/>
      <c r="D74" s="37"/>
      <c r="E74" s="37"/>
    </row>
    <row r="75" spans="1:23" s="6" customFormat="1">
      <c r="A75" s="39" t="s">
        <v>111</v>
      </c>
      <c r="B75" s="46">
        <v>4.7643486383059042</v>
      </c>
      <c r="C75" s="37"/>
      <c r="D75" s="37"/>
      <c r="E75" s="37"/>
    </row>
    <row r="76" spans="1:23" s="6" customFormat="1">
      <c r="A76" s="39" t="s">
        <v>112</v>
      </c>
      <c r="B76" s="46">
        <v>2.1400000000000003E-6</v>
      </c>
      <c r="C76" s="37"/>
      <c r="D76" s="37"/>
      <c r="E76" s="37"/>
    </row>
    <row r="77" spans="1:23" s="6" customFormat="1">
      <c r="A77" s="39" t="s">
        <v>113</v>
      </c>
      <c r="B77" s="46">
        <v>0</v>
      </c>
      <c r="C77" s="37"/>
      <c r="D77" s="37"/>
      <c r="E77" s="37"/>
    </row>
    <row r="78" spans="1:23" s="6" customFormat="1">
      <c r="A78" s="39" t="s">
        <v>114</v>
      </c>
      <c r="B78" s="46">
        <v>2.4349140000076184</v>
      </c>
      <c r="C78" s="37"/>
      <c r="D78" s="37"/>
      <c r="E78" s="37"/>
    </row>
    <row r="79" spans="1:23" s="6" customFormat="1">
      <c r="A79" s="39" t="s">
        <v>26</v>
      </c>
      <c r="B79" s="46">
        <v>16.664288910570125</v>
      </c>
      <c r="C79" s="37"/>
      <c r="D79" s="37"/>
      <c r="E79" s="37"/>
    </row>
    <row r="80" spans="1:23" s="6" customFormat="1">
      <c r="A80" s="39"/>
      <c r="B80" s="47"/>
      <c r="C80" s="37"/>
      <c r="D80" s="37"/>
      <c r="E80" s="3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6" customFormat="1">
      <c r="A81" s="41" t="s">
        <v>55</v>
      </c>
      <c r="B81" s="48">
        <v>5604.4378900475531</v>
      </c>
      <c r="C81" s="37"/>
      <c r="D81" s="37"/>
      <c r="E81" s="3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6" customFormat="1">
      <c r="A82" s="37"/>
      <c r="B82" s="37"/>
      <c r="C82" s="37"/>
      <c r="D82" s="37"/>
      <c r="E82" s="3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6" customFormat="1">
      <c r="A83" s="45" t="s">
        <v>87</v>
      </c>
      <c r="B83" s="37"/>
      <c r="C83" s="37"/>
      <c r="D83" s="37"/>
      <c r="E83" s="3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6" customFormat="1">
      <c r="A84" s="45" t="s">
        <v>86</v>
      </c>
      <c r="B84" s="37"/>
      <c r="C84" s="37"/>
      <c r="D84" s="37"/>
      <c r="E84" s="3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6" customFormat="1">
      <c r="A85" s="45" t="s">
        <v>85</v>
      </c>
      <c r="B85" s="37"/>
      <c r="C85" s="37"/>
      <c r="D85" s="37"/>
      <c r="E85" s="3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6"/>
      <c r="B86" s="6"/>
      <c r="C86" s="37"/>
      <c r="D86" s="37"/>
      <c r="E86" s="37"/>
    </row>
    <row r="87" spans="1:23">
      <c r="C87" s="37"/>
      <c r="D87" s="37"/>
      <c r="E87" s="37"/>
      <c r="F87" s="37"/>
      <c r="G87" s="37"/>
      <c r="H87" s="37"/>
      <c r="I87" s="37"/>
    </row>
    <row r="88" spans="1:23">
      <c r="C88" s="37"/>
      <c r="D88" s="37"/>
      <c r="E88" s="37"/>
    </row>
    <row r="89" spans="1:23">
      <c r="A89" s="37"/>
      <c r="B89" s="37"/>
      <c r="C89" s="37"/>
      <c r="D89" s="37"/>
      <c r="E89" s="37"/>
      <c r="F89" s="4"/>
    </row>
    <row r="90" spans="1:23">
      <c r="A90" s="37"/>
      <c r="B90" s="37"/>
      <c r="C90" s="37"/>
      <c r="D90" s="37"/>
      <c r="E90" s="37"/>
      <c r="F90" s="4"/>
    </row>
    <row r="91" spans="1:23">
      <c r="A91" s="37"/>
      <c r="B91" s="37"/>
      <c r="C91" s="37"/>
      <c r="D91" s="37"/>
      <c r="E91" s="37"/>
    </row>
    <row r="92" spans="1:23">
      <c r="A92" s="37"/>
      <c r="B92" s="37"/>
      <c r="C92" s="37"/>
      <c r="D92" s="37"/>
      <c r="E92" s="37"/>
    </row>
    <row r="93" spans="1:23">
      <c r="A93" s="37"/>
      <c r="B93" s="37"/>
      <c r="C93" s="37"/>
      <c r="D93" s="37"/>
      <c r="E93" s="37"/>
    </row>
    <row r="94" spans="1:23">
      <c r="A94" s="37"/>
      <c r="B94" s="37"/>
      <c r="C94" s="37"/>
      <c r="D94" s="37"/>
      <c r="E94" s="37"/>
    </row>
    <row r="95" spans="1:23">
      <c r="A95" s="37"/>
      <c r="B95" s="37"/>
      <c r="C95" s="37"/>
      <c r="D95" s="37"/>
      <c r="E95" s="37"/>
    </row>
    <row r="96" spans="1:23">
      <c r="A96" s="37"/>
      <c r="B96" s="37"/>
      <c r="C96" s="37"/>
      <c r="D96" s="37"/>
      <c r="E96" s="37"/>
    </row>
    <row r="97" spans="1:6">
      <c r="A97" s="37"/>
      <c r="B97" s="37"/>
      <c r="C97" s="37"/>
      <c r="D97" s="37"/>
      <c r="E97" s="37"/>
    </row>
    <row r="98" spans="1:6">
      <c r="A98" s="37"/>
      <c r="B98" s="37"/>
      <c r="C98" s="37"/>
      <c r="D98" s="37"/>
      <c r="E98" s="37"/>
    </row>
    <row r="99" spans="1:6">
      <c r="A99" s="37"/>
      <c r="B99" s="37"/>
      <c r="C99" s="37"/>
      <c r="D99" s="37"/>
      <c r="E99" s="37"/>
    </row>
    <row r="100" spans="1:6">
      <c r="A100" s="37"/>
      <c r="B100" s="37"/>
      <c r="C100" s="37"/>
      <c r="D100" s="37"/>
      <c r="E100" s="37"/>
    </row>
    <row r="101" spans="1:6">
      <c r="A101" s="37"/>
      <c r="B101" s="37"/>
      <c r="C101" s="37"/>
      <c r="D101" s="37"/>
      <c r="E101" s="37"/>
    </row>
    <row r="102" spans="1:6">
      <c r="A102" s="37"/>
      <c r="B102" s="37"/>
      <c r="C102" s="37"/>
      <c r="D102" s="37"/>
      <c r="E102" s="37"/>
    </row>
    <row r="103" spans="1:6">
      <c r="A103" s="37"/>
      <c r="B103" s="37"/>
      <c r="C103" s="37"/>
      <c r="D103" s="37"/>
      <c r="E103" s="37"/>
    </row>
    <row r="104" spans="1:6">
      <c r="A104" s="37"/>
      <c r="B104" s="37"/>
      <c r="C104" s="37"/>
      <c r="D104" s="37"/>
      <c r="E104" s="37"/>
    </row>
    <row r="105" spans="1:6">
      <c r="A105" s="37"/>
      <c r="B105" s="37"/>
      <c r="C105" s="37"/>
      <c r="D105" s="37"/>
      <c r="E105" s="37"/>
      <c r="F105" s="4"/>
    </row>
    <row r="106" spans="1:6">
      <c r="A106" s="37"/>
      <c r="B106" s="37"/>
      <c r="C106" s="37"/>
      <c r="D106" s="37"/>
      <c r="E106" s="37"/>
      <c r="F106" s="4"/>
    </row>
    <row r="107" spans="1:6" s="27" customFormat="1">
      <c r="A107" s="37"/>
      <c r="B107" s="37"/>
      <c r="C107" s="37"/>
      <c r="D107" s="37"/>
      <c r="E107" s="37"/>
    </row>
    <row r="108" spans="1:6">
      <c r="A108" s="37"/>
      <c r="B108" s="37"/>
      <c r="C108" s="37"/>
      <c r="D108" s="37"/>
      <c r="E108" s="37"/>
      <c r="F108" s="4"/>
    </row>
    <row r="109" spans="1:6" s="36" customFormat="1">
      <c r="A109" s="37"/>
      <c r="B109" s="37"/>
      <c r="C109" s="37"/>
      <c r="D109" s="37"/>
      <c r="E109" s="37"/>
    </row>
    <row r="110" spans="1:6">
      <c r="A110" s="37"/>
      <c r="B110" s="37"/>
      <c r="C110" s="37"/>
      <c r="D110" s="37"/>
      <c r="E110" s="37"/>
      <c r="F110" s="4"/>
    </row>
    <row r="111" spans="1:6">
      <c r="A111" s="37"/>
      <c r="B111" s="37"/>
      <c r="C111" s="37"/>
      <c r="D111" s="37"/>
      <c r="E111" s="37"/>
      <c r="F111" s="4"/>
    </row>
    <row r="112" spans="1:6">
      <c r="A112" s="37"/>
      <c r="B112" s="37"/>
      <c r="C112" s="37"/>
      <c r="D112" s="37"/>
      <c r="E112" s="37"/>
      <c r="F112" s="4"/>
    </row>
    <row r="113" spans="1:9">
      <c r="A113" s="37"/>
      <c r="B113" s="37"/>
      <c r="C113" s="37"/>
      <c r="D113" s="37"/>
      <c r="E113" s="37"/>
      <c r="F113" s="4"/>
    </row>
    <row r="114" spans="1:9">
      <c r="A114" s="37"/>
      <c r="B114" s="37"/>
      <c r="C114" s="37"/>
      <c r="D114" s="37"/>
      <c r="E114" s="37"/>
      <c r="F114" s="4"/>
    </row>
    <row r="115" spans="1:9">
      <c r="A115" s="37"/>
      <c r="B115" s="37"/>
      <c r="C115" s="37"/>
      <c r="D115" s="37"/>
      <c r="E115" s="37"/>
      <c r="F115" s="4"/>
    </row>
    <row r="116" spans="1:9" s="27" customFormat="1">
      <c r="A116" s="37"/>
      <c r="B116" s="37"/>
      <c r="C116" s="37"/>
      <c r="D116" s="37"/>
      <c r="E116" s="37"/>
    </row>
    <row r="117" spans="1:9">
      <c r="A117" s="37"/>
      <c r="B117" s="37"/>
      <c r="C117" s="37"/>
      <c r="D117" s="37"/>
      <c r="E117" s="37"/>
      <c r="F117" s="4"/>
    </row>
    <row r="118" spans="1:9" s="36" customFormat="1">
      <c r="A118" s="37"/>
      <c r="B118" s="37"/>
      <c r="C118" s="37"/>
      <c r="D118" s="37"/>
      <c r="E118" s="37"/>
    </row>
    <row r="119" spans="1:9">
      <c r="A119" s="37"/>
      <c r="B119" s="37"/>
      <c r="C119" s="37"/>
      <c r="D119" s="37"/>
      <c r="E119" s="37"/>
      <c r="F119" s="4"/>
    </row>
    <row r="120" spans="1:9">
      <c r="A120" s="37"/>
      <c r="B120" s="37"/>
      <c r="C120" s="37"/>
      <c r="D120" s="37"/>
      <c r="E120" s="37"/>
      <c r="F120" s="4"/>
    </row>
    <row r="121" spans="1:9">
      <c r="A121" s="37"/>
      <c r="B121" s="37"/>
      <c r="C121" s="37"/>
      <c r="D121" s="37"/>
      <c r="E121" s="37"/>
      <c r="F121" s="4"/>
    </row>
    <row r="122" spans="1:9">
      <c r="A122" s="37"/>
      <c r="B122" s="37"/>
      <c r="C122" s="37"/>
      <c r="D122" s="37"/>
      <c r="E122" s="37"/>
    </row>
    <row r="123" spans="1:9">
      <c r="A123" s="37"/>
      <c r="B123" s="37"/>
      <c r="C123" s="37"/>
      <c r="D123" s="37"/>
      <c r="E123" s="37"/>
    </row>
    <row r="124" spans="1:9">
      <c r="A124" s="37"/>
      <c r="B124" s="37"/>
      <c r="C124" s="37"/>
      <c r="D124" s="37"/>
      <c r="E124" s="37"/>
    </row>
    <row r="125" spans="1:9">
      <c r="A125" s="37"/>
      <c r="B125" s="37"/>
      <c r="C125" s="37"/>
      <c r="D125" s="37"/>
      <c r="E125" s="37"/>
    </row>
    <row r="126" spans="1:9">
      <c r="A126" s="37"/>
      <c r="B126" s="37"/>
      <c r="C126" s="37"/>
      <c r="D126" s="37"/>
      <c r="E126" s="37"/>
    </row>
    <row r="127" spans="1:9" s="18" customFormat="1">
      <c r="A127" s="37"/>
      <c r="B127" s="37"/>
      <c r="C127" s="37"/>
      <c r="D127" s="37"/>
      <c r="E127" s="37"/>
      <c r="F127" s="6"/>
      <c r="G127" s="4"/>
      <c r="H127" s="4"/>
      <c r="I127" s="4"/>
    </row>
    <row r="128" spans="1:9" s="29" customFormat="1">
      <c r="A128" s="37"/>
      <c r="B128" s="37"/>
      <c r="C128" s="37"/>
      <c r="D128" s="37"/>
      <c r="E128" s="37"/>
      <c r="F128" s="22"/>
      <c r="G128" s="25"/>
      <c r="H128" s="25"/>
      <c r="I128" s="25"/>
    </row>
    <row r="129" spans="1:5">
      <c r="A129" s="37"/>
      <c r="B129" s="37"/>
      <c r="C129" s="37"/>
      <c r="D129" s="37"/>
      <c r="E129" s="37"/>
    </row>
    <row r="130" spans="1:5">
      <c r="A130" s="37"/>
      <c r="B130" s="37"/>
      <c r="C130" s="37"/>
      <c r="D130" s="37"/>
      <c r="E130" s="37"/>
    </row>
    <row r="131" spans="1:5">
      <c r="A131" s="37"/>
      <c r="B131" s="37"/>
      <c r="C131" s="37"/>
      <c r="D131" s="37"/>
      <c r="E131" s="37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3"/>
  <sheetViews>
    <sheetView showGridLines="0" view="pageBreakPreview" zoomScale="90" zoomScaleNormal="100" zoomScaleSheetLayoutView="90" workbookViewId="0">
      <selection activeCell="A71" sqref="A71"/>
    </sheetView>
  </sheetViews>
  <sheetFormatPr baseColWidth="10" defaultColWidth="11.42578125" defaultRowHeight="12" customHeight="1"/>
  <cols>
    <col min="1" max="1" width="50.5703125" style="388" bestFit="1" customWidth="1"/>
    <col min="2" max="3" width="13.5703125" style="388" bestFit="1" customWidth="1"/>
    <col min="4" max="4" width="8.140625" style="388" bestFit="1" customWidth="1"/>
    <col min="5" max="5" width="14.42578125" style="388" bestFit="1" customWidth="1"/>
    <col min="6" max="6" width="14.85546875" style="388" bestFit="1" customWidth="1"/>
    <col min="7" max="7" width="8.140625" style="388" bestFit="1" customWidth="1"/>
    <col min="8" max="8" width="9.140625" style="388" bestFit="1" customWidth="1"/>
    <col min="9" max="16384" width="11.42578125" style="388"/>
  </cols>
  <sheetData>
    <row r="1" spans="1:8" ht="12" customHeight="1">
      <c r="A1" s="169" t="s">
        <v>219</v>
      </c>
      <c r="B1" s="470"/>
      <c r="C1" s="470"/>
      <c r="D1" s="170"/>
      <c r="E1" s="474"/>
      <c r="F1" s="474"/>
      <c r="G1" s="474"/>
      <c r="H1" s="474"/>
    </row>
    <row r="2" spans="1:8" ht="15.75">
      <c r="A2" s="171" t="s">
        <v>220</v>
      </c>
      <c r="B2" s="470"/>
      <c r="C2" s="470"/>
      <c r="D2" s="170"/>
      <c r="E2" s="474"/>
      <c r="F2" s="474"/>
      <c r="G2" s="474"/>
      <c r="H2" s="474"/>
    </row>
    <row r="3" spans="1:8" ht="12" customHeight="1" thickBot="1">
      <c r="A3" s="474"/>
      <c r="B3" s="172"/>
      <c r="C3" s="172"/>
      <c r="D3" s="170"/>
      <c r="E3" s="172"/>
      <c r="F3" s="172"/>
      <c r="G3" s="170"/>
      <c r="H3" s="170"/>
    </row>
    <row r="4" spans="1:8" ht="12" customHeight="1" thickBot="1">
      <c r="A4" s="469"/>
      <c r="B4" s="799" t="s">
        <v>582</v>
      </c>
      <c r="C4" s="800"/>
      <c r="D4" s="800"/>
      <c r="E4" s="799" t="s">
        <v>584</v>
      </c>
      <c r="F4" s="800"/>
      <c r="G4" s="800"/>
      <c r="H4" s="801"/>
    </row>
    <row r="5" spans="1:8" ht="15.75" thickBot="1">
      <c r="A5" s="552" t="s">
        <v>213</v>
      </c>
      <c r="B5" s="273">
        <v>2018</v>
      </c>
      <c r="C5" s="274">
        <v>2019</v>
      </c>
      <c r="D5" s="275" t="s">
        <v>211</v>
      </c>
      <c r="E5" s="273">
        <v>2018</v>
      </c>
      <c r="F5" s="274">
        <v>2019</v>
      </c>
      <c r="G5" s="275" t="s">
        <v>211</v>
      </c>
      <c r="H5" s="276" t="s">
        <v>212</v>
      </c>
    </row>
    <row r="6" spans="1:8" ht="15">
      <c r="A6" s="380" t="s">
        <v>365</v>
      </c>
      <c r="B6" s="277">
        <f>+SUM(B7:B21)</f>
        <v>214252.57313399998</v>
      </c>
      <c r="C6" s="278">
        <f>+SUM(C7:C21)</f>
        <v>211345.96853399999</v>
      </c>
      <c r="D6" s="340">
        <f>(C6-B6)/B6</f>
        <v>-1.3566252939151932E-2</v>
      </c>
      <c r="E6" s="277">
        <f>+SUM(E7:E21)</f>
        <v>2206647.2160939998</v>
      </c>
      <c r="F6" s="278">
        <f>+SUM(F7:F21)</f>
        <v>2230053.2019579993</v>
      </c>
      <c r="G6" s="340">
        <f>(F6-E6)/E6</f>
        <v>1.0607035729721468E-2</v>
      </c>
      <c r="H6" s="551">
        <f>SUM(H7:H21)</f>
        <v>1.0000000000000002</v>
      </c>
    </row>
    <row r="7" spans="1:8" ht="15">
      <c r="A7" s="549" t="s">
        <v>34</v>
      </c>
      <c r="B7" s="280">
        <v>38317.258415000004</v>
      </c>
      <c r="C7" s="172">
        <v>40250.890504999996</v>
      </c>
      <c r="D7" s="338">
        <f t="shared" ref="D7:D70" si="0">+C7/B7-1</f>
        <v>5.0463738012191284E-2</v>
      </c>
      <c r="E7" s="280">
        <v>453402.089324</v>
      </c>
      <c r="F7" s="172">
        <v>432888.94597</v>
      </c>
      <c r="G7" s="338">
        <f t="shared" ref="G7:G70" si="1">+F7/E7-1</f>
        <v>-4.5242719072124404E-2</v>
      </c>
      <c r="H7" s="336">
        <f t="shared" ref="H7:H21" si="2">(F7/$F$6)</f>
        <v>0.19411597247541945</v>
      </c>
    </row>
    <row r="8" spans="1:8" ht="15">
      <c r="A8" s="279" t="s">
        <v>379</v>
      </c>
      <c r="B8" s="280">
        <v>37315.405568999995</v>
      </c>
      <c r="C8" s="172">
        <v>43976.889689999996</v>
      </c>
      <c r="D8" s="338">
        <f t="shared" si="0"/>
        <v>0.17851833631239078</v>
      </c>
      <c r="E8" s="280">
        <v>418585.01765700005</v>
      </c>
      <c r="F8" s="172">
        <v>425438.21664099995</v>
      </c>
      <c r="G8" s="338">
        <f t="shared" si="1"/>
        <v>1.6372298804099961E-2</v>
      </c>
      <c r="H8" s="336">
        <f t="shared" si="2"/>
        <v>0.19077491795597648</v>
      </c>
    </row>
    <row r="9" spans="1:8" ht="15">
      <c r="A9" s="279" t="s">
        <v>380</v>
      </c>
      <c r="B9" s="280">
        <v>42478.001499999998</v>
      </c>
      <c r="C9" s="172">
        <v>34579.081277999998</v>
      </c>
      <c r="D9" s="338">
        <f t="shared" si="0"/>
        <v>-0.18595319796295029</v>
      </c>
      <c r="E9" s="280">
        <v>346143.903918</v>
      </c>
      <c r="F9" s="172">
        <v>348595.87703199999</v>
      </c>
      <c r="G9" s="338">
        <f t="shared" si="1"/>
        <v>7.0836813424883793E-3</v>
      </c>
      <c r="H9" s="336">
        <f t="shared" si="2"/>
        <v>0.15631729176951062</v>
      </c>
    </row>
    <row r="10" spans="1:8" ht="15">
      <c r="A10" s="549" t="s">
        <v>36</v>
      </c>
      <c r="B10" s="280">
        <v>26890.574009</v>
      </c>
      <c r="C10" s="172">
        <v>22470.139814000002</v>
      </c>
      <c r="D10" s="338">
        <f t="shared" si="0"/>
        <v>-0.16438601100595784</v>
      </c>
      <c r="E10" s="280">
        <v>299533.47302199999</v>
      </c>
      <c r="F10" s="172">
        <v>285449.76735400001</v>
      </c>
      <c r="G10" s="338">
        <f t="shared" si="1"/>
        <v>-4.7018804028508554E-2</v>
      </c>
      <c r="H10" s="336">
        <f t="shared" si="2"/>
        <v>0.12800132620305807</v>
      </c>
    </row>
    <row r="11" spans="1:8" ht="15">
      <c r="A11" s="549" t="s">
        <v>37</v>
      </c>
      <c r="B11" s="280">
        <v>16080.742957</v>
      </c>
      <c r="C11" s="548">
        <v>21493.771171</v>
      </c>
      <c r="D11" s="338">
        <f t="shared" si="0"/>
        <v>0.33661555492022166</v>
      </c>
      <c r="E11" s="280">
        <v>150202.459626</v>
      </c>
      <c r="F11" s="548">
        <v>232887.49673799999</v>
      </c>
      <c r="G11" s="338">
        <f t="shared" si="1"/>
        <v>0.55049056665172769</v>
      </c>
      <c r="H11" s="336">
        <f t="shared" si="2"/>
        <v>0.10443136358070895</v>
      </c>
    </row>
    <row r="12" spans="1:8" ht="15">
      <c r="A12" s="549" t="s">
        <v>381</v>
      </c>
      <c r="B12" s="280">
        <v>22496.446359999998</v>
      </c>
      <c r="C12" s="548">
        <v>18626.619665000002</v>
      </c>
      <c r="D12" s="338">
        <f t="shared" si="0"/>
        <v>-0.17201946623359921</v>
      </c>
      <c r="E12" s="280">
        <v>205793.97428900003</v>
      </c>
      <c r="F12" s="548">
        <v>180446.989565</v>
      </c>
      <c r="G12" s="338">
        <f t="shared" si="1"/>
        <v>-0.12316679733491531</v>
      </c>
      <c r="H12" s="336">
        <f t="shared" si="2"/>
        <v>8.0916002096526898E-2</v>
      </c>
    </row>
    <row r="13" spans="1:8" ht="15">
      <c r="A13" s="549" t="s">
        <v>35</v>
      </c>
      <c r="B13" s="280">
        <v>14255.592828000001</v>
      </c>
      <c r="C13" s="548">
        <v>13561.811176000001</v>
      </c>
      <c r="D13" s="338">
        <f t="shared" si="0"/>
        <v>-4.866733080628638E-2</v>
      </c>
      <c r="E13" s="280">
        <v>147333.04948000002</v>
      </c>
      <c r="F13" s="548">
        <v>143879.723145</v>
      </c>
      <c r="G13" s="338">
        <f t="shared" si="1"/>
        <v>-2.3438911684705133E-2</v>
      </c>
      <c r="H13" s="336">
        <f t="shared" si="2"/>
        <v>6.4518515979203009E-2</v>
      </c>
    </row>
    <row r="14" spans="1:8" ht="15">
      <c r="A14" s="549" t="s">
        <v>39</v>
      </c>
      <c r="B14" s="280">
        <v>4299.7709070000001</v>
      </c>
      <c r="C14" s="548">
        <v>5043.5583280000001</v>
      </c>
      <c r="D14" s="338">
        <f t="shared" si="0"/>
        <v>0.1729830349307957</v>
      </c>
      <c r="E14" s="280">
        <v>55221.673279000002</v>
      </c>
      <c r="F14" s="548">
        <v>52237.517379999998</v>
      </c>
      <c r="G14" s="338">
        <f t="shared" si="1"/>
        <v>-5.4039577611546874E-2</v>
      </c>
      <c r="H14" s="336">
        <f t="shared" si="2"/>
        <v>2.3424336842787052E-2</v>
      </c>
    </row>
    <row r="15" spans="1:8" ht="15">
      <c r="A15" s="549" t="s">
        <v>38</v>
      </c>
      <c r="B15" s="280">
        <v>4569.6932379999998</v>
      </c>
      <c r="C15" s="548">
        <v>4563.0245279999999</v>
      </c>
      <c r="D15" s="338">
        <f t="shared" si="0"/>
        <v>-1.4593342819043675E-3</v>
      </c>
      <c r="E15" s="280">
        <v>52782.875253999991</v>
      </c>
      <c r="F15" s="548">
        <v>50710.933440000001</v>
      </c>
      <c r="G15" s="338">
        <f t="shared" si="1"/>
        <v>-3.9254053592750693E-2</v>
      </c>
      <c r="H15" s="336">
        <f t="shared" si="2"/>
        <v>2.2739786385129968E-2</v>
      </c>
    </row>
    <row r="16" spans="1:8" ht="15">
      <c r="A16" s="549" t="s">
        <v>41</v>
      </c>
      <c r="B16" s="280">
        <v>2896.3987219999999</v>
      </c>
      <c r="C16" s="548">
        <v>2928.6688880000002</v>
      </c>
      <c r="D16" s="338">
        <f t="shared" si="0"/>
        <v>1.1141479159926249E-2</v>
      </c>
      <c r="E16" s="280">
        <v>30331.806660999995</v>
      </c>
      <c r="F16" s="548">
        <v>33516.159378999997</v>
      </c>
      <c r="G16" s="338">
        <f t="shared" si="1"/>
        <v>0.10498394485991414</v>
      </c>
      <c r="H16" s="336">
        <f t="shared" si="2"/>
        <v>1.5029309323011945E-2</v>
      </c>
    </row>
    <row r="17" spans="1:8" ht="15">
      <c r="A17" s="549" t="s">
        <v>40</v>
      </c>
      <c r="B17" s="280">
        <v>2989.2995839999999</v>
      </c>
      <c r="C17" s="172">
        <v>2366.6213200000002</v>
      </c>
      <c r="D17" s="338">
        <f t="shared" si="0"/>
        <v>-0.20830239542829299</v>
      </c>
      <c r="E17" s="280">
        <v>30133.836910000002</v>
      </c>
      <c r="F17" s="172">
        <v>29647.113937999999</v>
      </c>
      <c r="G17" s="338">
        <f t="shared" si="1"/>
        <v>-1.6152041091006319E-2</v>
      </c>
      <c r="H17" s="336">
        <f t="shared" si="2"/>
        <v>1.3294352758925064E-2</v>
      </c>
    </row>
    <row r="18" spans="1:8" ht="15">
      <c r="A18" s="549" t="s">
        <v>42</v>
      </c>
      <c r="B18" s="280">
        <v>1188.7561479999999</v>
      </c>
      <c r="C18" s="548">
        <v>1039.870439</v>
      </c>
      <c r="D18" s="338">
        <f t="shared" si="0"/>
        <v>-0.1252449539381898</v>
      </c>
      <c r="E18" s="280">
        <v>11823.338180000001</v>
      </c>
      <c r="F18" s="548">
        <v>8837.3920710000002</v>
      </c>
      <c r="G18" s="338">
        <f t="shared" si="1"/>
        <v>-0.25254679038538674</v>
      </c>
      <c r="H18" s="336">
        <f t="shared" si="2"/>
        <v>3.962861542155461E-3</v>
      </c>
    </row>
    <row r="19" spans="1:8" ht="15">
      <c r="A19" s="549" t="s">
        <v>43</v>
      </c>
      <c r="B19" s="280">
        <v>306.02018700000002</v>
      </c>
      <c r="C19" s="548">
        <v>254.01376400000001</v>
      </c>
      <c r="D19" s="338">
        <f t="shared" si="0"/>
        <v>-0.16994441938564009</v>
      </c>
      <c r="E19" s="280">
        <v>3262.7428709999999</v>
      </c>
      <c r="F19" s="548">
        <v>3117.3378889999999</v>
      </c>
      <c r="G19" s="338">
        <f t="shared" si="1"/>
        <v>-4.4565259276908575E-2</v>
      </c>
      <c r="H19" s="336">
        <f t="shared" si="2"/>
        <v>1.3978760176048535E-3</v>
      </c>
    </row>
    <row r="20" spans="1:8" ht="15">
      <c r="A20" s="549" t="s">
        <v>382</v>
      </c>
      <c r="B20" s="280">
        <v>168.61270999999999</v>
      </c>
      <c r="C20" s="548">
        <v>155.10397</v>
      </c>
      <c r="D20" s="338">
        <f t="shared" si="0"/>
        <v>-8.0116973388305035E-2</v>
      </c>
      <c r="E20" s="280">
        <v>1730.1849400000001</v>
      </c>
      <c r="F20" s="548">
        <v>1949.11969</v>
      </c>
      <c r="G20" s="338">
        <f t="shared" si="1"/>
        <v>0.12653835144351677</v>
      </c>
      <c r="H20" s="336">
        <f t="shared" si="2"/>
        <v>8.7402385211647051E-4</v>
      </c>
    </row>
    <row r="21" spans="1:8" ht="15.75" thickBot="1">
      <c r="A21" s="549" t="s">
        <v>45</v>
      </c>
      <c r="B21" s="280">
        <v>0</v>
      </c>
      <c r="C21" s="172">
        <v>35.903998000000001</v>
      </c>
      <c r="D21" s="762" t="s">
        <v>64</v>
      </c>
      <c r="E21" s="280">
        <v>366.790683</v>
      </c>
      <c r="F21" s="172">
        <v>450.61172599999998</v>
      </c>
      <c r="G21" s="338">
        <f t="shared" si="1"/>
        <v>0.22852555117928119</v>
      </c>
      <c r="H21" s="336">
        <f t="shared" si="2"/>
        <v>2.0206321786599545E-4</v>
      </c>
    </row>
    <row r="22" spans="1:8" ht="15">
      <c r="A22" s="380" t="s">
        <v>366</v>
      </c>
      <c r="B22" s="282">
        <f>+SUM(B23:B39)</f>
        <v>11482606.657252472</v>
      </c>
      <c r="C22" s="283">
        <f>+SUM(C23:C39)</f>
        <v>10294803.962579688</v>
      </c>
      <c r="D22" s="340">
        <f>+C22/B22-1</f>
        <v>-0.1034436456919442</v>
      </c>
      <c r="E22" s="282">
        <f>+SUM(E23:E39)</f>
        <v>128536043.72760615</v>
      </c>
      <c r="F22" s="283">
        <f>+SUM(F23:F39)</f>
        <v>118118694.07416859</v>
      </c>
      <c r="G22" s="340">
        <f t="shared" si="1"/>
        <v>-8.1046135786737139E-2</v>
      </c>
      <c r="H22" s="551">
        <f>SUM(H23:H39)</f>
        <v>1</v>
      </c>
    </row>
    <row r="23" spans="1:8" ht="15">
      <c r="A23" s="549" t="s">
        <v>40</v>
      </c>
      <c r="B23" s="281">
        <v>2924732.3347960003</v>
      </c>
      <c r="C23" s="548">
        <v>2469837.7742019999</v>
      </c>
      <c r="D23" s="338">
        <f t="shared" si="0"/>
        <v>-0.15553374070578985</v>
      </c>
      <c r="E23" s="281">
        <v>28450618.304923002</v>
      </c>
      <c r="F23" s="548">
        <v>29734018.102187</v>
      </c>
      <c r="G23" s="338">
        <f t="shared" si="1"/>
        <v>4.5109733064814472E-2</v>
      </c>
      <c r="H23" s="336">
        <f t="shared" ref="H23:H39" si="3">(F23/$F$22)</f>
        <v>0.25172999359031639</v>
      </c>
    </row>
    <row r="24" spans="1:8" ht="15">
      <c r="A24" s="549" t="s">
        <v>44</v>
      </c>
      <c r="B24" s="281">
        <v>2702020.7392880004</v>
      </c>
      <c r="C24" s="548">
        <v>2524620.2819020003</v>
      </c>
      <c r="D24" s="338">
        <f t="shared" si="0"/>
        <v>-6.5654735660077179E-2</v>
      </c>
      <c r="E24" s="281">
        <v>32033963.171615005</v>
      </c>
      <c r="F24" s="548">
        <v>27738251.216203004</v>
      </c>
      <c r="G24" s="338">
        <f t="shared" si="1"/>
        <v>-0.13409867309888124</v>
      </c>
      <c r="H24" s="336">
        <f t="shared" si="3"/>
        <v>0.23483371056223937</v>
      </c>
    </row>
    <row r="25" spans="1:8" ht="15">
      <c r="A25" s="549" t="s">
        <v>34</v>
      </c>
      <c r="B25" s="281">
        <v>1716933.1082525584</v>
      </c>
      <c r="C25" s="548">
        <v>1714746.5337830058</v>
      </c>
      <c r="D25" s="338">
        <f t="shared" si="0"/>
        <v>-1.2735350370044474E-3</v>
      </c>
      <c r="E25" s="281">
        <v>20581005.334578369</v>
      </c>
      <c r="F25" s="555">
        <v>17080920.537950028</v>
      </c>
      <c r="G25" s="556">
        <f t="shared" si="1"/>
        <v>-0.17006383992077445</v>
      </c>
      <c r="H25" s="557">
        <f t="shared" si="3"/>
        <v>0.14460810519310896</v>
      </c>
    </row>
    <row r="26" spans="1:8" ht="15">
      <c r="A26" s="549" t="s">
        <v>45</v>
      </c>
      <c r="B26" s="281">
        <v>957436.19677699998</v>
      </c>
      <c r="C26" s="548">
        <v>1013756.1411959999</v>
      </c>
      <c r="D26" s="338">
        <f t="shared" si="0"/>
        <v>5.8823705024511064E-2</v>
      </c>
      <c r="E26" s="281">
        <v>10899266.218911</v>
      </c>
      <c r="F26" s="548">
        <v>11150170.15776</v>
      </c>
      <c r="G26" s="338">
        <f t="shared" si="1"/>
        <v>2.3020259695433865E-2</v>
      </c>
      <c r="H26" s="336">
        <f t="shared" si="3"/>
        <v>9.4398014176812955E-2</v>
      </c>
    </row>
    <row r="27" spans="1:8" ht="15">
      <c r="A27" s="549" t="s">
        <v>43</v>
      </c>
      <c r="B27" s="281">
        <v>826289.05162676261</v>
      </c>
      <c r="C27" s="548">
        <v>700917.71520742297</v>
      </c>
      <c r="D27" s="338">
        <f>+C27/B27-1</f>
        <v>-0.1517281829796896</v>
      </c>
      <c r="E27" s="281">
        <v>9202677.3003183678</v>
      </c>
      <c r="F27" s="555">
        <v>8424009.7306775302</v>
      </c>
      <c r="G27" s="556">
        <f>+F27/E27-1</f>
        <v>-8.461315595776675E-2</v>
      </c>
      <c r="H27" s="557">
        <f>(F27/$F$22)</f>
        <v>7.1318175304139086E-2</v>
      </c>
    </row>
    <row r="28" spans="1:8" ht="15">
      <c r="A28" s="549" t="s">
        <v>28</v>
      </c>
      <c r="B28" s="281">
        <v>793345.97088499996</v>
      </c>
      <c r="C28" s="548">
        <v>561902.15071999992</v>
      </c>
      <c r="D28" s="338">
        <f t="shared" si="0"/>
        <v>-0.29173126058334664</v>
      </c>
      <c r="E28" s="281">
        <v>9370118.8980639987</v>
      </c>
      <c r="F28" s="548">
        <v>6531166.1926470008</v>
      </c>
      <c r="G28" s="338">
        <f t="shared" si="1"/>
        <v>-0.30297936838384909</v>
      </c>
      <c r="H28" s="336">
        <f t="shared" si="3"/>
        <v>5.5293247557799602E-2</v>
      </c>
    </row>
    <row r="29" spans="1:8" ht="15">
      <c r="A29" s="549" t="s">
        <v>36</v>
      </c>
      <c r="B29" s="281">
        <v>402277.67107899993</v>
      </c>
      <c r="C29" s="548">
        <v>374438.46954499994</v>
      </c>
      <c r="D29" s="338">
        <f t="shared" si="0"/>
        <v>-6.920394427890797E-2</v>
      </c>
      <c r="E29" s="281">
        <v>5575232.789198</v>
      </c>
      <c r="F29" s="548">
        <v>5979493.9268230014</v>
      </c>
      <c r="G29" s="338">
        <f t="shared" si="1"/>
        <v>7.2510180814020275E-2</v>
      </c>
      <c r="H29" s="336">
        <f t="shared" si="3"/>
        <v>5.0622756826860807E-2</v>
      </c>
    </row>
    <row r="30" spans="1:8" ht="15">
      <c r="A30" s="549" t="s">
        <v>37</v>
      </c>
      <c r="B30" s="281">
        <v>273804.65509999997</v>
      </c>
      <c r="C30" s="548">
        <v>257827.21089999998</v>
      </c>
      <c r="D30" s="338">
        <f t="shared" si="0"/>
        <v>-5.8353442508728204E-2</v>
      </c>
      <c r="E30" s="281">
        <v>2951188.8706</v>
      </c>
      <c r="F30" s="548">
        <v>3081824.3506</v>
      </c>
      <c r="G30" s="338">
        <f>+F30/E30-1</f>
        <v>4.4265374304369942E-2</v>
      </c>
      <c r="H30" s="336">
        <f>(F30/$F$22)</f>
        <v>2.6090911136088871E-2</v>
      </c>
    </row>
    <row r="31" spans="1:8" ht="15">
      <c r="A31" s="549" t="s">
        <v>379</v>
      </c>
      <c r="B31" s="281">
        <v>227928.86587199999</v>
      </c>
      <c r="C31" s="548">
        <v>122184.14269399999</v>
      </c>
      <c r="D31" s="338">
        <f t="shared" si="0"/>
        <v>-0.46393739017410807</v>
      </c>
      <c r="E31" s="281">
        <v>2579744.9370330004</v>
      </c>
      <c r="F31" s="548">
        <v>2068372.387533</v>
      </c>
      <c r="G31" s="338">
        <f>+F31/E31-1</f>
        <v>-0.19822601147853669</v>
      </c>
      <c r="H31" s="336">
        <f>(F31/$F$22)</f>
        <v>1.7510965590546036E-2</v>
      </c>
    </row>
    <row r="32" spans="1:8" ht="15">
      <c r="A32" s="549" t="s">
        <v>38</v>
      </c>
      <c r="B32" s="281">
        <v>125000.30532799999</v>
      </c>
      <c r="C32" s="548">
        <v>151565.19331500001</v>
      </c>
      <c r="D32" s="338">
        <f t="shared" si="0"/>
        <v>0.21251858479300445</v>
      </c>
      <c r="E32" s="281">
        <v>1631634.041799</v>
      </c>
      <c r="F32" s="548">
        <v>1656493.3022970001</v>
      </c>
      <c r="G32" s="338">
        <f>+F32/E32-1</f>
        <v>1.5235806474465763E-2</v>
      </c>
      <c r="H32" s="336">
        <f>(F32/$F$22)</f>
        <v>1.4023972371865725E-2</v>
      </c>
    </row>
    <row r="33" spans="1:8" ht="15">
      <c r="A33" s="549" t="s">
        <v>380</v>
      </c>
      <c r="B33" s="281">
        <v>240578.48826700001</v>
      </c>
      <c r="C33" s="548">
        <v>135153.39559199999</v>
      </c>
      <c r="D33" s="338">
        <f t="shared" si="0"/>
        <v>-0.43821496025861062</v>
      </c>
      <c r="E33" s="281">
        <v>2330911.8850039998</v>
      </c>
      <c r="F33" s="548">
        <v>1273082.67597</v>
      </c>
      <c r="G33" s="338">
        <f>+F33/E33-1</f>
        <v>-0.45382633974264741</v>
      </c>
      <c r="H33" s="336">
        <f t="shared" si="3"/>
        <v>1.0777994846189302E-2</v>
      </c>
    </row>
    <row r="34" spans="1:8" ht="15">
      <c r="A34" s="549" t="s">
        <v>42</v>
      </c>
      <c r="B34" s="281">
        <v>37181.889370999997</v>
      </c>
      <c r="C34" s="548">
        <v>64143.896575000006</v>
      </c>
      <c r="D34" s="338">
        <f t="shared" si="0"/>
        <v>0.72513816968722988</v>
      </c>
      <c r="E34" s="281">
        <v>350410.496377</v>
      </c>
      <c r="F34" s="548">
        <v>854521.29185499996</v>
      </c>
      <c r="G34" s="338">
        <f t="shared" si="1"/>
        <v>1.4386292667889626</v>
      </c>
      <c r="H34" s="336">
        <f t="shared" si="3"/>
        <v>7.2344288814980683E-3</v>
      </c>
    </row>
    <row r="35" spans="1:8" ht="15">
      <c r="A35" s="549" t="s">
        <v>162</v>
      </c>
      <c r="B35" s="281">
        <v>84596.096972151121</v>
      </c>
      <c r="C35" s="548">
        <v>67878.595440262929</v>
      </c>
      <c r="D35" s="338">
        <f t="shared" si="0"/>
        <v>-0.19761551809407429</v>
      </c>
      <c r="E35" s="281">
        <v>699765.95560243784</v>
      </c>
      <c r="F35" s="548">
        <v>796474.92266102252</v>
      </c>
      <c r="G35" s="338">
        <f>+F35/E35-1</f>
        <v>0.13820187490448377</v>
      </c>
      <c r="H35" s="336">
        <f>(F35/$F$22)</f>
        <v>6.7430048131153853E-3</v>
      </c>
    </row>
    <row r="36" spans="1:8" ht="15">
      <c r="A36" s="549" t="s">
        <v>381</v>
      </c>
      <c r="B36" s="281">
        <v>62912.674088</v>
      </c>
      <c r="C36" s="548">
        <v>59100.127308000003</v>
      </c>
      <c r="D36" s="338">
        <f t="shared" si="0"/>
        <v>-6.0600615619471832E-2</v>
      </c>
      <c r="E36" s="281">
        <v>651562.95613499999</v>
      </c>
      <c r="F36" s="548">
        <v>656753.05942000006</v>
      </c>
      <c r="G36" s="338">
        <f>+F36/E36-1</f>
        <v>7.9656205684055514E-3</v>
      </c>
      <c r="H36" s="336">
        <f>(F36/$F$22)</f>
        <v>5.5601110778249413E-3</v>
      </c>
    </row>
    <row r="37" spans="1:8" ht="15">
      <c r="A37" s="549" t="s">
        <v>41</v>
      </c>
      <c r="B37" s="281">
        <v>61193.466920000006</v>
      </c>
      <c r="C37" s="548">
        <v>40714.782999999996</v>
      </c>
      <c r="D37" s="338">
        <f t="shared" si="0"/>
        <v>-0.33465474258506034</v>
      </c>
      <c r="E37" s="281">
        <v>618813.80124000006</v>
      </c>
      <c r="F37" s="548">
        <v>481482.26950800006</v>
      </c>
      <c r="G37" s="338">
        <f>+F37/E37-1</f>
        <v>-0.2219270666827573</v>
      </c>
      <c r="H37" s="336">
        <f>(F37/$F$22)</f>
        <v>4.076257981701607E-3</v>
      </c>
    </row>
    <row r="38" spans="1:8" ht="15">
      <c r="A38" s="549" t="s">
        <v>35</v>
      </c>
      <c r="B38" s="281">
        <v>46375.142630000002</v>
      </c>
      <c r="C38" s="548">
        <v>13032.52</v>
      </c>
      <c r="D38" s="338">
        <f t="shared" si="0"/>
        <v>-0.71897617428416738</v>
      </c>
      <c r="E38" s="281">
        <v>411173.06424600002</v>
      </c>
      <c r="F38" s="548">
        <v>363711.21785700001</v>
      </c>
      <c r="G38" s="338">
        <f t="shared" si="1"/>
        <v>-0.11543033947526327</v>
      </c>
      <c r="H38" s="336">
        <f t="shared" si="3"/>
        <v>3.0792011434584605E-3</v>
      </c>
    </row>
    <row r="39" spans="1:8" ht="15.75" thickBot="1">
      <c r="A39" s="549" t="s">
        <v>39</v>
      </c>
      <c r="B39" s="281">
        <v>0</v>
      </c>
      <c r="C39" s="548">
        <v>22985.031200000001</v>
      </c>
      <c r="D39" s="338" t="s">
        <v>64</v>
      </c>
      <c r="E39" s="281">
        <v>197955.70196199999</v>
      </c>
      <c r="F39" s="548">
        <v>247948.73222000001</v>
      </c>
      <c r="G39" s="338">
        <f t="shared" si="1"/>
        <v>0.25254655340818011</v>
      </c>
      <c r="H39" s="336">
        <f t="shared" si="3"/>
        <v>2.0991489464344151E-3</v>
      </c>
    </row>
    <row r="40" spans="1:8" ht="15">
      <c r="A40" s="380" t="s">
        <v>363</v>
      </c>
      <c r="B40" s="282">
        <f>+SUM(B41:B51)</f>
        <v>112982.50325400001</v>
      </c>
      <c r="C40" s="283">
        <f>+SUM(C41:C51)</f>
        <v>113415.404773</v>
      </c>
      <c r="D40" s="340">
        <f t="shared" si="0"/>
        <v>3.8315801697788032E-3</v>
      </c>
      <c r="E40" s="282">
        <f>+SUM(E41:E51)</f>
        <v>1354112.347016</v>
      </c>
      <c r="F40" s="283">
        <f>+SUM(F41:F51)</f>
        <v>1271838.2379949999</v>
      </c>
      <c r="G40" s="340">
        <f>+F40/E40-1</f>
        <v>-6.0758702335374171E-2</v>
      </c>
      <c r="H40" s="551">
        <f>SUM(H41:H51)</f>
        <v>1.0000000000000002</v>
      </c>
    </row>
    <row r="41" spans="1:8" ht="15">
      <c r="A41" s="549" t="s">
        <v>379</v>
      </c>
      <c r="B41" s="281">
        <v>39409.406175000004</v>
      </c>
      <c r="C41" s="548">
        <v>24823.537081000002</v>
      </c>
      <c r="D41" s="338">
        <f t="shared" si="0"/>
        <v>-0.37011136451106397</v>
      </c>
      <c r="E41" s="281">
        <v>498327.90479099989</v>
      </c>
      <c r="F41" s="548">
        <v>383091.54443899996</v>
      </c>
      <c r="G41" s="338">
        <f t="shared" si="1"/>
        <v>-0.23124605153373934</v>
      </c>
      <c r="H41" s="338">
        <f t="shared" ref="H41:H51" si="4">(F41/$F$40)</f>
        <v>0.3012109032379211</v>
      </c>
    </row>
    <row r="42" spans="1:8" ht="15">
      <c r="A42" s="549" t="s">
        <v>381</v>
      </c>
      <c r="B42" s="281">
        <v>22630.172224000002</v>
      </c>
      <c r="C42" s="548">
        <v>23766.167162999998</v>
      </c>
      <c r="D42" s="338">
        <f t="shared" si="0"/>
        <v>5.0198245411285036E-2</v>
      </c>
      <c r="E42" s="281">
        <v>259232.708292</v>
      </c>
      <c r="F42" s="548">
        <v>252349.71790400002</v>
      </c>
      <c r="G42" s="338">
        <f t="shared" si="1"/>
        <v>-2.6551396362556878E-2</v>
      </c>
      <c r="H42" s="338">
        <f t="shared" si="4"/>
        <v>0.19841337551056717</v>
      </c>
    </row>
    <row r="43" spans="1:8" ht="15">
      <c r="A43" s="549" t="s">
        <v>38</v>
      </c>
      <c r="B43" s="281">
        <v>18859.389717999999</v>
      </c>
      <c r="C43" s="548">
        <v>23848.533804999999</v>
      </c>
      <c r="D43" s="338">
        <f t="shared" si="0"/>
        <v>0.26454430188895262</v>
      </c>
      <c r="E43" s="281">
        <v>214528.90575100001</v>
      </c>
      <c r="F43" s="548">
        <v>219999.58589299998</v>
      </c>
      <c r="G43" s="338">
        <f t="shared" si="1"/>
        <v>2.5500899857055614E-2</v>
      </c>
      <c r="H43" s="338">
        <f t="shared" si="4"/>
        <v>0.17297764709435076</v>
      </c>
    </row>
    <row r="44" spans="1:8" ht="15">
      <c r="A44" s="549" t="s">
        <v>41</v>
      </c>
      <c r="B44" s="281">
        <v>11514.428308</v>
      </c>
      <c r="C44" s="548">
        <v>17397.187258999998</v>
      </c>
      <c r="D44" s="338">
        <f t="shared" si="0"/>
        <v>0.51090325925367663</v>
      </c>
      <c r="E44" s="281">
        <v>132207.74665399999</v>
      </c>
      <c r="F44" s="548">
        <v>146175.810065</v>
      </c>
      <c r="G44" s="338">
        <f t="shared" si="1"/>
        <v>0.10565238243985609</v>
      </c>
      <c r="H44" s="338">
        <f t="shared" si="4"/>
        <v>0.11493270582542013</v>
      </c>
    </row>
    <row r="45" spans="1:8" ht="15">
      <c r="A45" s="549" t="s">
        <v>39</v>
      </c>
      <c r="B45" s="281">
        <v>13127.465871999999</v>
      </c>
      <c r="C45" s="548">
        <v>11245.295627</v>
      </c>
      <c r="D45" s="338">
        <f t="shared" si="0"/>
        <v>-0.14337651023831965</v>
      </c>
      <c r="E45" s="281">
        <v>122769.258812</v>
      </c>
      <c r="F45" s="548">
        <v>139587.04705200001</v>
      </c>
      <c r="G45" s="338">
        <f t="shared" si="1"/>
        <v>0.13698696565199242</v>
      </c>
      <c r="H45" s="338">
        <f t="shared" si="4"/>
        <v>0.10975220187753844</v>
      </c>
    </row>
    <row r="46" spans="1:8" ht="15">
      <c r="A46" s="549" t="s">
        <v>45</v>
      </c>
      <c r="B46" s="281">
        <v>290.25200000000001</v>
      </c>
      <c r="C46" s="548">
        <v>4337.7110730000004</v>
      </c>
      <c r="D46" s="338" t="s">
        <v>64</v>
      </c>
      <c r="E46" s="281">
        <v>35855.341406</v>
      </c>
      <c r="F46" s="548">
        <v>47155.447405999999</v>
      </c>
      <c r="G46" s="338">
        <f t="shared" si="1"/>
        <v>0.31515823185298264</v>
      </c>
      <c r="H46" s="338">
        <f t="shared" si="4"/>
        <v>3.7076607698427598E-2</v>
      </c>
    </row>
    <row r="47" spans="1:8" ht="15">
      <c r="A47" s="549" t="s">
        <v>382</v>
      </c>
      <c r="B47" s="281">
        <v>3371.7809999999999</v>
      </c>
      <c r="C47" s="548">
        <v>3618.4857699999998</v>
      </c>
      <c r="D47" s="338">
        <f t="shared" si="0"/>
        <v>7.3167495160569418E-2</v>
      </c>
      <c r="E47" s="281">
        <v>43281.211519999997</v>
      </c>
      <c r="F47" s="548">
        <v>38613.515078000004</v>
      </c>
      <c r="G47" s="338">
        <f t="shared" si="1"/>
        <v>-0.10784578984909143</v>
      </c>
      <c r="H47" s="338">
        <f t="shared" si="4"/>
        <v>3.036039798494548E-2</v>
      </c>
    </row>
    <row r="48" spans="1:8" ht="15">
      <c r="A48" s="549" t="s">
        <v>34</v>
      </c>
      <c r="B48" s="281">
        <v>2958.0659499999997</v>
      </c>
      <c r="C48" s="548">
        <v>3359.1470829999998</v>
      </c>
      <c r="D48" s="338">
        <f t="shared" si="0"/>
        <v>0.13558897596586728</v>
      </c>
      <c r="E48" s="281">
        <v>33304.089781000002</v>
      </c>
      <c r="F48" s="548">
        <v>34396.558714000006</v>
      </c>
      <c r="G48" s="338">
        <f t="shared" si="1"/>
        <v>3.2802846142435671E-2</v>
      </c>
      <c r="H48" s="338">
        <f t="shared" si="4"/>
        <v>2.7044759063247503E-2</v>
      </c>
    </row>
    <row r="49" spans="1:8" ht="15">
      <c r="A49" s="549" t="s">
        <v>42</v>
      </c>
      <c r="B49" s="281">
        <v>798.82940500000007</v>
      </c>
      <c r="C49" s="548">
        <v>1019.069756</v>
      </c>
      <c r="D49" s="338">
        <f t="shared" si="0"/>
        <v>0.2757038607010216</v>
      </c>
      <c r="E49" s="281">
        <v>12497.029323000001</v>
      </c>
      <c r="F49" s="548">
        <v>8361.8514279999999</v>
      </c>
      <c r="G49" s="338">
        <f t="shared" si="1"/>
        <v>-0.33089286966699072</v>
      </c>
      <c r="H49" s="338">
        <f t="shared" si="4"/>
        <v>6.5746186725617805E-3</v>
      </c>
    </row>
    <row r="50" spans="1:8" ht="15">
      <c r="A50" s="549" t="s">
        <v>36</v>
      </c>
      <c r="B50" s="560">
        <v>4.6272799999999998</v>
      </c>
      <c r="C50" s="548">
        <v>0.27015600000000001</v>
      </c>
      <c r="D50" s="338">
        <f t="shared" si="0"/>
        <v>-0.9416166732940302</v>
      </c>
      <c r="E50" s="281">
        <v>1854.044889</v>
      </c>
      <c r="F50" s="548">
        <v>1814.5013650000001</v>
      </c>
      <c r="G50" s="338">
        <f t="shared" si="1"/>
        <v>-2.1328245197627438E-2</v>
      </c>
      <c r="H50" s="338">
        <f t="shared" si="4"/>
        <v>1.4266762161990712E-3</v>
      </c>
    </row>
    <row r="51" spans="1:8" ht="15.75" thickBot="1">
      <c r="A51" s="549" t="s">
        <v>43</v>
      </c>
      <c r="B51" s="281">
        <v>18.085322000000001</v>
      </c>
      <c r="C51" s="548">
        <v>0</v>
      </c>
      <c r="D51" s="338" t="s">
        <v>54</v>
      </c>
      <c r="E51" s="281">
        <v>254.105797</v>
      </c>
      <c r="F51" s="548">
        <v>292.65865100000002</v>
      </c>
      <c r="G51" s="338">
        <f t="shared" si="1"/>
        <v>0.15171969492691284</v>
      </c>
      <c r="H51" s="338">
        <f t="shared" si="4"/>
        <v>2.3010681882105089E-4</v>
      </c>
    </row>
    <row r="52" spans="1:8" ht="15">
      <c r="A52" s="380" t="s">
        <v>367</v>
      </c>
      <c r="B52" s="282">
        <f>+SUM(B53:B63)</f>
        <v>23908.247582</v>
      </c>
      <c r="C52" s="283">
        <f>+SUM(C53:C63)</f>
        <v>26091.907392000001</v>
      </c>
      <c r="D52" s="340">
        <f t="shared" si="0"/>
        <v>9.1335000715152104E-2</v>
      </c>
      <c r="E52" s="282">
        <f>+SUM(E53:E63)</f>
        <v>260684.81389799999</v>
      </c>
      <c r="F52" s="283">
        <f>+SUM(F53:F63)</f>
        <v>280593.01909300004</v>
      </c>
      <c r="G52" s="340">
        <f t="shared" si="1"/>
        <v>7.6368872038666824E-2</v>
      </c>
      <c r="H52" s="551">
        <f>SUM(H53:H63)</f>
        <v>1</v>
      </c>
    </row>
    <row r="53" spans="1:8" ht="15">
      <c r="A53" s="549" t="s">
        <v>38</v>
      </c>
      <c r="B53" s="281">
        <v>7119.019679</v>
      </c>
      <c r="C53" s="548">
        <v>9156.0681089999998</v>
      </c>
      <c r="D53" s="338">
        <f t="shared" si="0"/>
        <v>0.28614170515766024</v>
      </c>
      <c r="E53" s="281">
        <v>82655.867276999998</v>
      </c>
      <c r="F53" s="548">
        <v>92169.422185000003</v>
      </c>
      <c r="G53" s="338">
        <f t="shared" si="1"/>
        <v>0.11509836169424914</v>
      </c>
      <c r="H53" s="338">
        <f t="shared" ref="H53:H63" si="5">(F53/$F$52)</f>
        <v>0.32848080997500251</v>
      </c>
    </row>
    <row r="54" spans="1:8" ht="15">
      <c r="A54" s="549" t="s">
        <v>41</v>
      </c>
      <c r="B54" s="281">
        <v>4125.7255829999995</v>
      </c>
      <c r="C54" s="548">
        <v>4798.3286739999994</v>
      </c>
      <c r="D54" s="338">
        <f t="shared" si="0"/>
        <v>0.16302661858351719</v>
      </c>
      <c r="E54" s="281">
        <v>46023.326769999992</v>
      </c>
      <c r="F54" s="548">
        <v>47597.204382000004</v>
      </c>
      <c r="G54" s="338">
        <f t="shared" si="1"/>
        <v>3.4197389073271633E-2</v>
      </c>
      <c r="H54" s="338">
        <f t="shared" si="5"/>
        <v>0.16963075038664571</v>
      </c>
    </row>
    <row r="55" spans="1:8" ht="15">
      <c r="A55" s="549" t="s">
        <v>381</v>
      </c>
      <c r="B55" s="281">
        <v>4006.4449759999993</v>
      </c>
      <c r="C55" s="548">
        <v>3594.309299</v>
      </c>
      <c r="D55" s="338">
        <f t="shared" si="0"/>
        <v>-0.10286817352262057</v>
      </c>
      <c r="E55" s="281">
        <v>40880.409425999991</v>
      </c>
      <c r="F55" s="548">
        <v>41304.275303999995</v>
      </c>
      <c r="G55" s="338">
        <f t="shared" si="1"/>
        <v>1.0368435246894236E-2</v>
      </c>
      <c r="H55" s="338">
        <f t="shared" si="5"/>
        <v>0.14720350291505316</v>
      </c>
    </row>
    <row r="56" spans="1:8" ht="15">
      <c r="A56" s="549" t="s">
        <v>379</v>
      </c>
      <c r="B56" s="281">
        <v>2588.2003279999999</v>
      </c>
      <c r="C56" s="548">
        <v>2430.7813449999999</v>
      </c>
      <c r="D56" s="338">
        <f t="shared" si="0"/>
        <v>-6.0821792384843532E-2</v>
      </c>
      <c r="E56" s="281">
        <v>24319.526209999993</v>
      </c>
      <c r="F56" s="548">
        <v>25045.964187999998</v>
      </c>
      <c r="G56" s="338">
        <f t="shared" si="1"/>
        <v>2.987056457133197E-2</v>
      </c>
      <c r="H56" s="338">
        <f t="shared" si="5"/>
        <v>8.9260824338964539E-2</v>
      </c>
    </row>
    <row r="57" spans="1:8" ht="15">
      <c r="A57" s="549" t="s">
        <v>34</v>
      </c>
      <c r="B57" s="281">
        <v>1815.659322</v>
      </c>
      <c r="C57" s="548">
        <v>2207.4956159999997</v>
      </c>
      <c r="D57" s="338">
        <f t="shared" si="0"/>
        <v>0.21580936977118648</v>
      </c>
      <c r="E57" s="281">
        <v>19834.832883999999</v>
      </c>
      <c r="F57" s="548">
        <v>23667.973045999999</v>
      </c>
      <c r="G57" s="338">
        <f t="shared" si="1"/>
        <v>0.19325295980144341</v>
      </c>
      <c r="H57" s="338">
        <f t="shared" si="5"/>
        <v>8.434982852568923E-2</v>
      </c>
    </row>
    <row r="58" spans="1:8" ht="15">
      <c r="A58" s="549" t="s">
        <v>382</v>
      </c>
      <c r="B58" s="281">
        <v>1400.6350659999998</v>
      </c>
      <c r="C58" s="548">
        <v>1049.2913699999999</v>
      </c>
      <c r="D58" s="338">
        <f t="shared" si="0"/>
        <v>-0.25084599445548939</v>
      </c>
      <c r="E58" s="281">
        <v>18014.649495999998</v>
      </c>
      <c r="F58" s="548">
        <v>15319.512161000001</v>
      </c>
      <c r="G58" s="338">
        <f t="shared" si="1"/>
        <v>-0.14960809176989154</v>
      </c>
      <c r="H58" s="338">
        <f t="shared" si="5"/>
        <v>5.4596911250748136E-2</v>
      </c>
    </row>
    <row r="59" spans="1:8" ht="15">
      <c r="A59" s="549" t="s">
        <v>42</v>
      </c>
      <c r="B59" s="281">
        <v>1231.5064609999999</v>
      </c>
      <c r="C59" s="548">
        <v>1238.784809</v>
      </c>
      <c r="D59" s="338">
        <f t="shared" si="0"/>
        <v>5.9101175921481008E-3</v>
      </c>
      <c r="E59" s="281">
        <v>11338.000185999999</v>
      </c>
      <c r="F59" s="548">
        <v>14067.065856999998</v>
      </c>
      <c r="G59" s="338">
        <f t="shared" si="1"/>
        <v>0.24070079610422046</v>
      </c>
      <c r="H59" s="338">
        <f t="shared" si="5"/>
        <v>5.0133342242337092E-2</v>
      </c>
    </row>
    <row r="60" spans="1:8" ht="15">
      <c r="A60" s="549" t="s">
        <v>39</v>
      </c>
      <c r="B60" s="281">
        <v>1445.478695</v>
      </c>
      <c r="C60" s="548">
        <v>1011.786206</v>
      </c>
      <c r="D60" s="338">
        <f t="shared" si="0"/>
        <v>-0.30003381613313918</v>
      </c>
      <c r="E60" s="281">
        <v>13178.782893000001</v>
      </c>
      <c r="F60" s="548">
        <v>12978.38697</v>
      </c>
      <c r="G60" s="338">
        <f t="shared" si="1"/>
        <v>-1.5205950703265914E-2</v>
      </c>
      <c r="H60" s="338">
        <f t="shared" si="5"/>
        <v>4.6253420744221826E-2</v>
      </c>
    </row>
    <row r="61" spans="1:8" ht="15">
      <c r="A61" s="549" t="s">
        <v>45</v>
      </c>
      <c r="B61" s="281">
        <v>141.8152</v>
      </c>
      <c r="C61" s="548">
        <v>602.18796399999997</v>
      </c>
      <c r="D61" s="338">
        <f t="shared" si="0"/>
        <v>3.2462864629461432</v>
      </c>
      <c r="E61" s="281">
        <v>2859.240503</v>
      </c>
      <c r="F61" s="548">
        <v>6663.2243710000002</v>
      </c>
      <c r="G61" s="338">
        <f t="shared" si="1"/>
        <v>1.330417593066672</v>
      </c>
      <c r="H61" s="338">
        <f t="shared" si="5"/>
        <v>2.3746935659833841E-2</v>
      </c>
    </row>
    <row r="62" spans="1:8" ht="15">
      <c r="A62" s="549" t="s">
        <v>36</v>
      </c>
      <c r="B62" s="281">
        <v>6.6914699999999998</v>
      </c>
      <c r="C62" s="548">
        <v>2.8740000000000001</v>
      </c>
      <c r="D62" s="338">
        <f t="shared" si="0"/>
        <v>-0.57049796233114691</v>
      </c>
      <c r="E62" s="281">
        <v>1207.6290530000001</v>
      </c>
      <c r="F62" s="548">
        <v>1081.7217439999999</v>
      </c>
      <c r="G62" s="338">
        <f t="shared" si="1"/>
        <v>-0.10425992045092025</v>
      </c>
      <c r="H62" s="338">
        <f t="shared" si="5"/>
        <v>3.8551270715736267E-3</v>
      </c>
    </row>
    <row r="63" spans="1:8" ht="15.75" thickBot="1">
      <c r="A63" s="549" t="s">
        <v>43</v>
      </c>
      <c r="B63" s="281">
        <v>27.070802</v>
      </c>
      <c r="C63" s="548">
        <v>0</v>
      </c>
      <c r="D63" s="762" t="s">
        <v>54</v>
      </c>
      <c r="E63" s="281">
        <v>372.54919999999998</v>
      </c>
      <c r="F63" s="548">
        <v>698.26888499999995</v>
      </c>
      <c r="G63" s="338">
        <f t="shared" si="1"/>
        <v>0.87429978376010475</v>
      </c>
      <c r="H63" s="338">
        <f t="shared" si="5"/>
        <v>2.4885468899301624E-3</v>
      </c>
    </row>
    <row r="64" spans="1:8" ht="15">
      <c r="A64" s="542" t="s">
        <v>368</v>
      </c>
      <c r="B64" s="282">
        <f>+SUM(B65:B80)</f>
        <v>332902.73870699992</v>
      </c>
      <c r="C64" s="283">
        <f>+SUM(C65:C80)</f>
        <v>333030.38478199998</v>
      </c>
      <c r="D64" s="779">
        <f t="shared" si="0"/>
        <v>3.8343353826353344E-4</v>
      </c>
      <c r="E64" s="282">
        <f>+SUM(E65:E80)</f>
        <v>3824278.7341690008</v>
      </c>
      <c r="F64" s="283">
        <f>+SUM(F65:F80)</f>
        <v>3511983.4848119998</v>
      </c>
      <c r="G64" s="340">
        <f>+F64/E64-1</f>
        <v>-8.1661215372906493E-2</v>
      </c>
      <c r="H64" s="551">
        <f>SUM(H65:H80)</f>
        <v>1</v>
      </c>
    </row>
    <row r="65" spans="1:8" ht="15">
      <c r="A65" s="549" t="s">
        <v>381</v>
      </c>
      <c r="B65" s="281">
        <v>58553.720205000005</v>
      </c>
      <c r="C65" s="548">
        <v>57616.725575000004</v>
      </c>
      <c r="D65" s="338">
        <f t="shared" si="0"/>
        <v>-1.6002307397711468E-2</v>
      </c>
      <c r="E65" s="281">
        <v>643375.747752</v>
      </c>
      <c r="F65" s="548">
        <v>602922.42588599981</v>
      </c>
      <c r="G65" s="338">
        <f t="shared" si="1"/>
        <v>-6.2876665785657759E-2</v>
      </c>
      <c r="H65" s="338">
        <f t="shared" ref="H65:H80" si="6">(F65/$F$64)</f>
        <v>0.17167575772876245</v>
      </c>
    </row>
    <row r="66" spans="1:8" ht="15">
      <c r="A66" s="549" t="s">
        <v>38</v>
      </c>
      <c r="B66" s="281">
        <v>52634.819769000002</v>
      </c>
      <c r="C66" s="548">
        <v>58701.286742000004</v>
      </c>
      <c r="D66" s="338">
        <f t="shared" si="0"/>
        <v>0.11525577554219968</v>
      </c>
      <c r="E66" s="281">
        <v>585148.69137399993</v>
      </c>
      <c r="F66" s="548">
        <v>601161.53890200006</v>
      </c>
      <c r="G66" s="338">
        <f t="shared" si="1"/>
        <v>2.7365433374549664E-2</v>
      </c>
      <c r="H66" s="338">
        <f t="shared" si="6"/>
        <v>0.17117436386070617</v>
      </c>
    </row>
    <row r="67" spans="1:8" ht="15">
      <c r="A67" s="549" t="s">
        <v>379</v>
      </c>
      <c r="B67" s="281">
        <v>52708.957130000003</v>
      </c>
      <c r="C67" s="548">
        <v>54899.459562999989</v>
      </c>
      <c r="D67" s="338">
        <f t="shared" si="0"/>
        <v>4.155844760118077E-2</v>
      </c>
      <c r="E67" s="281">
        <v>625172.05464600015</v>
      </c>
      <c r="F67" s="548">
        <v>589122.72070200008</v>
      </c>
      <c r="G67" s="338">
        <f t="shared" si="1"/>
        <v>-5.766306039449054E-2</v>
      </c>
      <c r="H67" s="338">
        <f t="shared" si="6"/>
        <v>0.16774643823062751</v>
      </c>
    </row>
    <row r="68" spans="1:8" ht="15">
      <c r="A68" s="549" t="s">
        <v>41</v>
      </c>
      <c r="B68" s="281">
        <v>45163.478369000004</v>
      </c>
      <c r="C68" s="548">
        <v>50710.547022999999</v>
      </c>
      <c r="D68" s="338">
        <f t="shared" si="0"/>
        <v>0.12282199809055183</v>
      </c>
      <c r="E68" s="281">
        <v>607746.76950300008</v>
      </c>
      <c r="F68" s="548">
        <v>482118.66160999995</v>
      </c>
      <c r="G68" s="338">
        <f t="shared" si="1"/>
        <v>-0.20671127218946073</v>
      </c>
      <c r="H68" s="338">
        <f t="shared" si="6"/>
        <v>0.13727816878837296</v>
      </c>
    </row>
    <row r="69" spans="1:8" ht="15">
      <c r="A69" s="549" t="s">
        <v>45</v>
      </c>
      <c r="B69" s="281">
        <v>42795.613137000008</v>
      </c>
      <c r="C69" s="548">
        <v>39447.889446000001</v>
      </c>
      <c r="D69" s="338">
        <f t="shared" si="0"/>
        <v>-7.8225861148035536E-2</v>
      </c>
      <c r="E69" s="281">
        <v>444669.62878800009</v>
      </c>
      <c r="F69" s="548">
        <v>444874.88412999996</v>
      </c>
      <c r="G69" s="338">
        <f t="shared" si="1"/>
        <v>4.6159064777895331E-4</v>
      </c>
      <c r="H69" s="338">
        <f t="shared" si="6"/>
        <v>0.12667339868023741</v>
      </c>
    </row>
    <row r="70" spans="1:8" ht="15">
      <c r="A70" s="549" t="s">
        <v>34</v>
      </c>
      <c r="B70" s="281">
        <v>21701.111170999993</v>
      </c>
      <c r="C70" s="548">
        <v>11901.319855</v>
      </c>
      <c r="D70" s="338">
        <f t="shared" si="0"/>
        <v>-0.45158016282114721</v>
      </c>
      <c r="E70" s="281">
        <v>271280.72624499997</v>
      </c>
      <c r="F70" s="548">
        <v>133894.54764799998</v>
      </c>
      <c r="G70" s="338">
        <f t="shared" si="1"/>
        <v>-0.50643545709518389</v>
      </c>
      <c r="H70" s="338">
        <f t="shared" si="6"/>
        <v>3.8125050481314406E-2</v>
      </c>
    </row>
    <row r="71" spans="1:8" ht="15">
      <c r="A71" s="549" t="s">
        <v>42</v>
      </c>
      <c r="B71" s="281">
        <v>11975.493989999997</v>
      </c>
      <c r="C71" s="548">
        <v>11335.872637</v>
      </c>
      <c r="D71" s="338">
        <f t="shared" ref="D71:D84" si="7">+C71/B71-1</f>
        <v>-5.3410853325475016E-2</v>
      </c>
      <c r="E71" s="281">
        <v>124340.18840799999</v>
      </c>
      <c r="F71" s="548">
        <v>127162.14901800001</v>
      </c>
      <c r="G71" s="338">
        <f t="shared" ref="G71:G84" si="8">+F71/E71-1</f>
        <v>2.2695482821212032E-2</v>
      </c>
      <c r="H71" s="338">
        <f t="shared" si="6"/>
        <v>3.6208071469563625E-2</v>
      </c>
    </row>
    <row r="72" spans="1:8" ht="15">
      <c r="A72" s="549" t="s">
        <v>36</v>
      </c>
      <c r="B72" s="281">
        <v>11169.817214999999</v>
      </c>
      <c r="C72" s="548">
        <v>9112.672568</v>
      </c>
      <c r="D72" s="338">
        <f t="shared" si="7"/>
        <v>-0.18416994722504954</v>
      </c>
      <c r="E72" s="281">
        <v>120571.96913800001</v>
      </c>
      <c r="F72" s="548">
        <v>120138.416375</v>
      </c>
      <c r="G72" s="338">
        <f t="shared" si="8"/>
        <v>-3.5958006334274595E-3</v>
      </c>
      <c r="H72" s="338">
        <f t="shared" si="6"/>
        <v>3.4208138191581257E-2</v>
      </c>
    </row>
    <row r="73" spans="1:8" ht="15">
      <c r="A73" s="549" t="s">
        <v>39</v>
      </c>
      <c r="B73" s="281">
        <v>9820.4417580000008</v>
      </c>
      <c r="C73" s="548">
        <v>9880.0101720000021</v>
      </c>
      <c r="D73" s="338">
        <f t="shared" si="7"/>
        <v>6.0657570675448635E-3</v>
      </c>
      <c r="E73" s="281">
        <v>111087.82548300001</v>
      </c>
      <c r="F73" s="548">
        <v>110536.67851300001</v>
      </c>
      <c r="G73" s="338">
        <f t="shared" si="8"/>
        <v>-4.9613624859760064E-3</v>
      </c>
      <c r="H73" s="338">
        <f t="shared" si="6"/>
        <v>3.1474145305930207E-2</v>
      </c>
    </row>
    <row r="74" spans="1:8" ht="15">
      <c r="A74" s="549" t="s">
        <v>37</v>
      </c>
      <c r="B74" s="281">
        <v>7038.2448609999992</v>
      </c>
      <c r="C74" s="548">
        <v>9615.6523620000007</v>
      </c>
      <c r="D74" s="338">
        <f t="shared" si="7"/>
        <v>0.36620031725264557</v>
      </c>
      <c r="E74" s="281">
        <v>62374.642652999995</v>
      </c>
      <c r="F74" s="548">
        <v>100926.396112</v>
      </c>
      <c r="G74" s="338">
        <f t="shared" si="8"/>
        <v>0.6180677246276105</v>
      </c>
      <c r="H74" s="338">
        <f t="shared" si="6"/>
        <v>2.8737719453541991E-2</v>
      </c>
    </row>
    <row r="75" spans="1:8" ht="15">
      <c r="A75" s="549" t="s">
        <v>382</v>
      </c>
      <c r="B75" s="281">
        <v>5580.8754559999998</v>
      </c>
      <c r="C75" s="548">
        <v>7690.0101290000002</v>
      </c>
      <c r="D75" s="338">
        <f t="shared" si="7"/>
        <v>0.37792183137369051</v>
      </c>
      <c r="E75" s="281">
        <v>66575.416811000003</v>
      </c>
      <c r="F75" s="548">
        <v>69319.511205999996</v>
      </c>
      <c r="G75" s="338">
        <f t="shared" si="8"/>
        <v>4.1217832744331995E-2</v>
      </c>
      <c r="H75" s="338">
        <f t="shared" si="6"/>
        <v>1.9737994641996656E-2</v>
      </c>
    </row>
    <row r="76" spans="1:8" ht="15">
      <c r="A76" s="549" t="s">
        <v>35</v>
      </c>
      <c r="B76" s="281">
        <v>7155.0075310000002</v>
      </c>
      <c r="C76" s="548">
        <v>5772.9615510000003</v>
      </c>
      <c r="D76" s="338">
        <f t="shared" si="7"/>
        <v>-0.19315786517513867</v>
      </c>
      <c r="E76" s="281">
        <v>79247.873732000007</v>
      </c>
      <c r="F76" s="548">
        <v>67250.57811799999</v>
      </c>
      <c r="G76" s="338">
        <f t="shared" si="8"/>
        <v>-0.15138949537715551</v>
      </c>
      <c r="H76" s="338">
        <f t="shared" si="6"/>
        <v>1.9148887917279027E-2</v>
      </c>
    </row>
    <row r="77" spans="1:8" ht="15">
      <c r="A77" s="549" t="s">
        <v>40</v>
      </c>
      <c r="B77" s="281">
        <v>3495.0746359999998</v>
      </c>
      <c r="C77" s="548">
        <v>4323.2880610000011</v>
      </c>
      <c r="D77" s="338">
        <f t="shared" si="7"/>
        <v>0.23696587662799229</v>
      </c>
      <c r="E77" s="281">
        <v>40787.914021999997</v>
      </c>
      <c r="F77" s="548">
        <v>35246.150633000005</v>
      </c>
      <c r="G77" s="338">
        <f t="shared" si="8"/>
        <v>-0.13586778147102352</v>
      </c>
      <c r="H77" s="338">
        <f t="shared" si="6"/>
        <v>1.0035967078269665E-2</v>
      </c>
    </row>
    <row r="78" spans="1:8" ht="15">
      <c r="A78" s="549" t="s">
        <v>44</v>
      </c>
      <c r="B78" s="281">
        <v>2807.7778950000002</v>
      </c>
      <c r="C78" s="548">
        <v>1904.0037620000001</v>
      </c>
      <c r="D78" s="338">
        <f t="shared" si="7"/>
        <v>-0.32188234497087953</v>
      </c>
      <c r="E78" s="281">
        <v>39416.070495</v>
      </c>
      <c r="F78" s="548">
        <v>24720.133048</v>
      </c>
      <c r="G78" s="338">
        <f t="shared" si="8"/>
        <v>-0.37284126150688224</v>
      </c>
      <c r="H78" s="338">
        <f t="shared" si="6"/>
        <v>7.0387953573543913E-3</v>
      </c>
    </row>
    <row r="79" spans="1:8" ht="15">
      <c r="A79" s="549" t="s">
        <v>43</v>
      </c>
      <c r="B79" s="281">
        <v>166.91941</v>
      </c>
      <c r="C79" s="548">
        <v>0</v>
      </c>
      <c r="D79" s="762" t="s">
        <v>54</v>
      </c>
      <c r="E79" s="281">
        <v>1462.2352919999998</v>
      </c>
      <c r="F79" s="548">
        <v>1553.747468</v>
      </c>
      <c r="G79" s="338">
        <f t="shared" si="8"/>
        <v>6.258375550136841E-2</v>
      </c>
      <c r="H79" s="338">
        <f t="shared" si="6"/>
        <v>4.4241309069913631E-4</v>
      </c>
    </row>
    <row r="80" spans="1:8" ht="15.75" thickBot="1">
      <c r="A80" s="549" t="s">
        <v>380</v>
      </c>
      <c r="B80" s="281">
        <v>135.38617400000001</v>
      </c>
      <c r="C80" s="548">
        <v>118.68533600000001</v>
      </c>
      <c r="D80" s="338">
        <f t="shared" si="7"/>
        <v>-0.12335704235204992</v>
      </c>
      <c r="E80" s="281">
        <v>1020.979827</v>
      </c>
      <c r="F80" s="548">
        <v>1034.9454429999998</v>
      </c>
      <c r="G80" s="338">
        <f t="shared" si="8"/>
        <v>1.3678640488946625E-2</v>
      </c>
      <c r="H80" s="338">
        <f t="shared" si="6"/>
        <v>2.9468972376315189E-4</v>
      </c>
    </row>
    <row r="81" spans="1:8" ht="15">
      <c r="A81" s="542" t="s">
        <v>369</v>
      </c>
      <c r="B81" s="282">
        <f>+B82</f>
        <v>569214.25865600002</v>
      </c>
      <c r="C81" s="283">
        <f>+C82</f>
        <v>1108329.293818</v>
      </c>
      <c r="D81" s="340">
        <f t="shared" si="7"/>
        <v>0.94712145200812636</v>
      </c>
      <c r="E81" s="282">
        <f>+E82</f>
        <v>8637928.6116070002</v>
      </c>
      <c r="F81" s="283">
        <f>+F82</f>
        <v>8946909.5863930006</v>
      </c>
      <c r="G81" s="340">
        <f>+F81/E81-1</f>
        <v>3.577026260333005E-2</v>
      </c>
      <c r="H81" s="551">
        <f>SUM(H82)</f>
        <v>1</v>
      </c>
    </row>
    <row r="82" spans="1:8" ht="15.75" thickBot="1">
      <c r="A82" s="549" t="s">
        <v>39</v>
      </c>
      <c r="B82" s="281">
        <v>569214.25865600002</v>
      </c>
      <c r="C82" s="548">
        <v>1108329.293818</v>
      </c>
      <c r="D82" s="338">
        <f t="shared" si="7"/>
        <v>0.94712145200812636</v>
      </c>
      <c r="E82" s="281">
        <v>8637928.6116070002</v>
      </c>
      <c r="F82" s="548">
        <v>8946909.5863930006</v>
      </c>
      <c r="G82" s="338">
        <f t="shared" si="8"/>
        <v>3.577026260333005E-2</v>
      </c>
      <c r="H82" s="382">
        <f>(F82/$F$81)</f>
        <v>1</v>
      </c>
    </row>
    <row r="83" spans="1:8" ht="15">
      <c r="A83" s="542" t="s">
        <v>370</v>
      </c>
      <c r="B83" s="282">
        <f>+B84</f>
        <v>1597.1046999999999</v>
      </c>
      <c r="C83" s="283">
        <f>+C84</f>
        <v>1609.0544</v>
      </c>
      <c r="D83" s="340">
        <f t="shared" si="7"/>
        <v>7.4821018308943721E-3</v>
      </c>
      <c r="E83" s="282">
        <f>+E84</f>
        <v>16905.014808</v>
      </c>
      <c r="F83" s="283">
        <f>+F84</f>
        <v>18083.327699999998</v>
      </c>
      <c r="G83" s="340">
        <f>+F83/E83-1</f>
        <v>6.9701973371971482E-2</v>
      </c>
      <c r="H83" s="551">
        <f>SUM(H84)</f>
        <v>1</v>
      </c>
    </row>
    <row r="84" spans="1:8" ht="15.75" thickBot="1">
      <c r="A84" s="549" t="s">
        <v>43</v>
      </c>
      <c r="B84" s="281">
        <v>1597.1046999999999</v>
      </c>
      <c r="C84" s="548">
        <v>1609.0544</v>
      </c>
      <c r="D84" s="338">
        <f t="shared" si="7"/>
        <v>7.4821018308943721E-3</v>
      </c>
      <c r="E84" s="281">
        <v>16905.014808</v>
      </c>
      <c r="F84" s="548">
        <v>18083.327699999998</v>
      </c>
      <c r="G84" s="338">
        <f t="shared" si="8"/>
        <v>6.9701973371971482E-2</v>
      </c>
      <c r="H84" s="382">
        <f>(F84/$F$83)</f>
        <v>1</v>
      </c>
    </row>
    <row r="85" spans="1:8" ht="15">
      <c r="A85" s="542" t="s">
        <v>371</v>
      </c>
      <c r="B85" s="282">
        <f>SUM(B86:B92)</f>
        <v>2174.1320480000004</v>
      </c>
      <c r="C85" s="283">
        <f>SUM(C86:C92)</f>
        <v>3420.6002710000002</v>
      </c>
      <c r="D85" s="340">
        <f t="shared" ref="D85:D92" si="9">(C85-B85)/B85</f>
        <v>0.57331762536991937</v>
      </c>
      <c r="E85" s="282">
        <f>SUM(E86:E92)</f>
        <v>25640.521302999998</v>
      </c>
      <c r="F85" s="283">
        <f>SUM(F86:F92)</f>
        <v>27048.861208000006</v>
      </c>
      <c r="G85" s="340">
        <f>+F85/E85-1</f>
        <v>5.4926336651167418E-2</v>
      </c>
      <c r="H85" s="551">
        <f>SUM(H86:H92)</f>
        <v>0.99999999999999967</v>
      </c>
    </row>
    <row r="86" spans="1:8" ht="15">
      <c r="A86" s="549" t="s">
        <v>34</v>
      </c>
      <c r="B86" s="151">
        <v>920.98792500000002</v>
      </c>
      <c r="C86" s="537">
        <v>1111.100416</v>
      </c>
      <c r="D86" s="338">
        <f t="shared" si="9"/>
        <v>0.20642234913123314</v>
      </c>
      <c r="E86" s="151">
        <v>11476.603290999999</v>
      </c>
      <c r="F86" s="537">
        <v>11690.869239</v>
      </c>
      <c r="G86" s="338">
        <f t="shared" ref="G86:G92" si="10">(F86-E86)/E86</f>
        <v>1.8669805217370234E-2</v>
      </c>
      <c r="H86" s="338">
        <f t="shared" ref="H86:H92" si="11">(F86/$F$85)</f>
        <v>0.43221299222542847</v>
      </c>
    </row>
    <row r="87" spans="1:8" ht="15">
      <c r="A87" s="549" t="s">
        <v>37</v>
      </c>
      <c r="B87" s="281">
        <v>348.45132599999999</v>
      </c>
      <c r="C87" s="548">
        <v>937.01592000000005</v>
      </c>
      <c r="D87" s="338">
        <f t="shared" si="9"/>
        <v>1.6890869687779579</v>
      </c>
      <c r="E87" s="281">
        <v>3853.8302210000002</v>
      </c>
      <c r="F87" s="548">
        <v>6381.0629499999995</v>
      </c>
      <c r="G87" s="338">
        <f t="shared" si="10"/>
        <v>0.65577168273495645</v>
      </c>
      <c r="H87" s="338">
        <f t="shared" si="11"/>
        <v>0.23590874680198101</v>
      </c>
    </row>
    <row r="88" spans="1:8" ht="15">
      <c r="A88" s="549" t="s">
        <v>35</v>
      </c>
      <c r="B88" s="281">
        <v>257.26031999999998</v>
      </c>
      <c r="C88" s="550">
        <v>309.77882099999999</v>
      </c>
      <c r="D88" s="338">
        <f t="shared" si="9"/>
        <v>0.20414536139891304</v>
      </c>
      <c r="E88" s="281">
        <v>2797.2962729999999</v>
      </c>
      <c r="F88" s="550">
        <v>2950.9172130000002</v>
      </c>
      <c r="G88" s="338">
        <f t="shared" si="10"/>
        <v>5.491765083404887E-2</v>
      </c>
      <c r="H88" s="338">
        <f t="shared" si="11"/>
        <v>0.10909580223389342</v>
      </c>
    </row>
    <row r="89" spans="1:8" ht="15">
      <c r="A89" s="549" t="s">
        <v>379</v>
      </c>
      <c r="B89" s="281">
        <v>346.927502</v>
      </c>
      <c r="C89" s="548">
        <v>769.93614500000001</v>
      </c>
      <c r="D89" s="338">
        <f t="shared" si="9"/>
        <v>1.2192998265095742</v>
      </c>
      <c r="E89" s="281">
        <v>4238.4687919999997</v>
      </c>
      <c r="F89" s="548">
        <v>2926.1957560000001</v>
      </c>
      <c r="G89" s="338">
        <f t="shared" si="10"/>
        <v>-0.30961016829400301</v>
      </c>
      <c r="H89" s="338">
        <f t="shared" si="11"/>
        <v>0.10818184667732128</v>
      </c>
    </row>
    <row r="90" spans="1:8" ht="15">
      <c r="A90" s="549" t="s">
        <v>380</v>
      </c>
      <c r="B90" s="281">
        <v>150.638936</v>
      </c>
      <c r="C90" s="548">
        <v>143.668384</v>
      </c>
      <c r="D90" s="338">
        <f t="shared" si="9"/>
        <v>-4.6273242397304223E-2</v>
      </c>
      <c r="E90" s="281">
        <v>1809.134294</v>
      </c>
      <c r="F90" s="548">
        <v>1752.022508</v>
      </c>
      <c r="G90" s="338">
        <f t="shared" si="10"/>
        <v>-3.1568571879606377E-2</v>
      </c>
      <c r="H90" s="338">
        <f t="shared" si="11"/>
        <v>6.4772505375635545E-2</v>
      </c>
    </row>
    <row r="91" spans="1:8" ht="17.25" customHeight="1">
      <c r="A91" s="549" t="s">
        <v>36</v>
      </c>
      <c r="B91" s="281">
        <v>109.658106</v>
      </c>
      <c r="C91" s="548">
        <v>125.733885</v>
      </c>
      <c r="D91" s="338">
        <f t="shared" si="9"/>
        <v>0.14659909409706562</v>
      </c>
      <c r="E91" s="281">
        <v>812.75219200000004</v>
      </c>
      <c r="F91" s="548">
        <v>1093.1111089999999</v>
      </c>
      <c r="G91" s="338">
        <f t="shared" si="10"/>
        <v>0.3449500595133429</v>
      </c>
      <c r="H91" s="338">
        <f t="shared" si="11"/>
        <v>4.0412463230677528E-2</v>
      </c>
    </row>
    <row r="92" spans="1:8" ht="18.75" customHeight="1" thickBot="1">
      <c r="A92" s="547" t="s">
        <v>381</v>
      </c>
      <c r="B92" s="284">
        <v>40.207932999999997</v>
      </c>
      <c r="C92" s="285">
        <v>23.366700000000002</v>
      </c>
      <c r="D92" s="337">
        <f t="shared" si="9"/>
        <v>-0.4188534884397066</v>
      </c>
      <c r="E92" s="284">
        <v>652.43624</v>
      </c>
      <c r="F92" s="285">
        <v>254.682433</v>
      </c>
      <c r="G92" s="337">
        <f t="shared" si="10"/>
        <v>-0.60964395080199718</v>
      </c>
      <c r="H92" s="337">
        <f t="shared" si="11"/>
        <v>9.4156434550625289E-3</v>
      </c>
    </row>
    <row r="93" spans="1:8" ht="39.75" customHeight="1" thickBot="1">
      <c r="A93" s="794" t="s">
        <v>581</v>
      </c>
      <c r="B93" s="795"/>
      <c r="C93" s="795"/>
      <c r="D93" s="795"/>
      <c r="E93" s="795"/>
      <c r="F93" s="795"/>
      <c r="G93" s="795"/>
      <c r="H93" s="796"/>
    </row>
  </sheetData>
  <mergeCells count="3">
    <mergeCell ref="B4:D4"/>
    <mergeCell ref="E4:H4"/>
    <mergeCell ref="A93:H93"/>
  </mergeCells>
  <printOptions horizontalCentered="1"/>
  <pageMargins left="0" right="0" top="0" bottom="0" header="0.31496062992125984" footer="0.31496062992125984"/>
  <pageSetup paperSize="9" scale="5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7"/>
  <sheetViews>
    <sheetView showGridLines="0" view="pageBreakPreview" zoomScale="80" zoomScaleNormal="100" zoomScaleSheetLayoutView="80" workbookViewId="0">
      <selection activeCell="K42" sqref="K42"/>
    </sheetView>
  </sheetViews>
  <sheetFormatPr baseColWidth="10" defaultColWidth="11.42578125" defaultRowHeight="15"/>
  <cols>
    <col min="1" max="1" width="55.28515625" style="388" bestFit="1" customWidth="1"/>
    <col min="2" max="3" width="10.5703125" style="388" bestFit="1" customWidth="1"/>
    <col min="4" max="4" width="8.5703125" style="388" bestFit="1" customWidth="1"/>
    <col min="5" max="5" width="7.42578125" style="388" customWidth="1"/>
    <col min="6" max="7" width="11.5703125" style="388" bestFit="1" customWidth="1"/>
    <col min="8" max="8" width="8.5703125" style="388" bestFit="1" customWidth="1"/>
    <col min="9" max="9" width="9.5703125" style="388" bestFit="1" customWidth="1"/>
    <col min="10" max="16384" width="11.42578125" style="388"/>
  </cols>
  <sheetData>
    <row r="1" spans="1:9">
      <c r="A1" s="169" t="s">
        <v>221</v>
      </c>
      <c r="B1" s="286"/>
      <c r="C1" s="286"/>
      <c r="D1" s="341"/>
      <c r="E1" s="286"/>
      <c r="F1" s="471"/>
      <c r="G1" s="471"/>
      <c r="H1" s="471"/>
      <c r="I1" s="470"/>
    </row>
    <row r="2" spans="1:9" ht="15.75">
      <c r="A2" s="171" t="s">
        <v>383</v>
      </c>
      <c r="B2" s="286"/>
      <c r="C2" s="286"/>
      <c r="D2" s="341"/>
      <c r="E2" s="286"/>
      <c r="F2" s="471"/>
      <c r="G2" s="471"/>
      <c r="H2" s="471"/>
      <c r="I2" s="470"/>
    </row>
    <row r="3" spans="1:9">
      <c r="A3" s="474"/>
      <c r="B3" s="472"/>
      <c r="C3" s="472"/>
      <c r="D3" s="473"/>
      <c r="E3" s="472"/>
      <c r="F3" s="471"/>
      <c r="G3" s="471"/>
      <c r="H3" s="471"/>
      <c r="I3" s="470"/>
    </row>
    <row r="4" spans="1:9">
      <c r="A4" s="469"/>
      <c r="B4" s="802" t="s">
        <v>582</v>
      </c>
      <c r="C4" s="802"/>
      <c r="D4" s="802"/>
      <c r="E4" s="468"/>
      <c r="F4" s="802" t="s">
        <v>584</v>
      </c>
      <c r="G4" s="802"/>
      <c r="H4" s="802"/>
      <c r="I4" s="802"/>
    </row>
    <row r="5" spans="1:9">
      <c r="A5" s="467" t="s">
        <v>214</v>
      </c>
      <c r="B5" s="354">
        <v>2018</v>
      </c>
      <c r="C5" s="466">
        <v>2019</v>
      </c>
      <c r="D5" s="324" t="s">
        <v>448</v>
      </c>
      <c r="E5" s="465"/>
      <c r="F5" s="354">
        <v>2018</v>
      </c>
      <c r="G5" s="466">
        <v>2019</v>
      </c>
      <c r="H5" s="465" t="s">
        <v>448</v>
      </c>
      <c r="I5" s="324" t="s">
        <v>449</v>
      </c>
    </row>
    <row r="6" spans="1:9">
      <c r="A6" s="455" t="s">
        <v>215</v>
      </c>
      <c r="B6" s="355">
        <f>SUM(B7:B40)</f>
        <v>4299756.2190010007</v>
      </c>
      <c r="C6" s="463">
        <f>SUM(C7:C40)</f>
        <v>3848753.3044000012</v>
      </c>
      <c r="D6" s="451">
        <f>(C6-B6)/B6</f>
        <v>-0.10489034531957371</v>
      </c>
      <c r="E6" s="464"/>
      <c r="F6" s="355">
        <f>SUM(F7:F40)</f>
        <v>57738117.595002018</v>
      </c>
      <c r="G6" s="463">
        <f>SUM(G7:G40)</f>
        <v>41756439.367933996</v>
      </c>
      <c r="H6" s="452">
        <f>G6/F6-1</f>
        <v>-0.27679596933121076</v>
      </c>
      <c r="I6" s="462">
        <f>SUM(I7:I40)</f>
        <v>1</v>
      </c>
    </row>
    <row r="7" spans="1:9">
      <c r="A7" s="442" t="s">
        <v>174</v>
      </c>
      <c r="B7" s="356">
        <v>1653183.4</v>
      </c>
      <c r="C7" s="360">
        <v>1569649.7980000002</v>
      </c>
      <c r="D7" s="447">
        <f t="shared" ref="D7:D40" si="0">(C7-B7)/B7</f>
        <v>-5.052893828960521E-2</v>
      </c>
      <c r="E7" s="170"/>
      <c r="F7" s="356">
        <v>29136305.715</v>
      </c>
      <c r="G7" s="360">
        <v>13621007.517000001</v>
      </c>
      <c r="H7" s="448">
        <f>G7/F7-1</f>
        <v>-0.53250739300186534</v>
      </c>
      <c r="I7" s="447">
        <f t="shared" ref="I7:I40" si="1">G7/$G$6</f>
        <v>0.32620136494348645</v>
      </c>
    </row>
    <row r="8" spans="1:9">
      <c r="A8" s="442" t="s">
        <v>175</v>
      </c>
      <c r="B8" s="356">
        <v>820954</v>
      </c>
      <c r="C8" s="360">
        <v>810910.8</v>
      </c>
      <c r="D8" s="447">
        <f t="shared" si="0"/>
        <v>-1.2233572161168535E-2</v>
      </c>
      <c r="E8" s="170"/>
      <c r="F8" s="356">
        <v>9422984</v>
      </c>
      <c r="G8" s="360">
        <v>10207683.800000001</v>
      </c>
      <c r="H8" s="448">
        <f t="shared" ref="H8:H40" si="2">G8/F8-1</f>
        <v>8.3275085684110239E-2</v>
      </c>
      <c r="I8" s="447">
        <f t="shared" si="1"/>
        <v>0.24445771609153971</v>
      </c>
    </row>
    <row r="9" spans="1:9">
      <c r="A9" s="442" t="s">
        <v>526</v>
      </c>
      <c r="B9" s="356">
        <v>623457.12</v>
      </c>
      <c r="C9" s="357">
        <v>434853.20999999996</v>
      </c>
      <c r="D9" s="447">
        <f t="shared" si="0"/>
        <v>-0.30251304211587166</v>
      </c>
      <c r="E9" s="170"/>
      <c r="F9" s="356">
        <v>7686643.3059999999</v>
      </c>
      <c r="G9" s="360">
        <v>5776876.4580000015</v>
      </c>
      <c r="H9" s="448">
        <f t="shared" si="2"/>
        <v>-0.24845264336765605</v>
      </c>
      <c r="I9" s="447">
        <f t="shared" si="1"/>
        <v>0.13834696026395957</v>
      </c>
    </row>
    <row r="10" spans="1:9">
      <c r="A10" s="442" t="s">
        <v>176</v>
      </c>
      <c r="B10" s="356">
        <v>202181.995</v>
      </c>
      <c r="C10" s="360">
        <v>176344.05499999999</v>
      </c>
      <c r="D10" s="447">
        <f t="shared" si="0"/>
        <v>-0.12779545478320165</v>
      </c>
      <c r="E10" s="170"/>
      <c r="F10" s="356">
        <v>1970990.5750000002</v>
      </c>
      <c r="G10" s="360">
        <v>1865511.2770000005</v>
      </c>
      <c r="H10" s="448">
        <f t="shared" si="2"/>
        <v>-5.3515881474978544E-2</v>
      </c>
      <c r="I10" s="447">
        <f t="shared" si="1"/>
        <v>4.4676014172620807E-2</v>
      </c>
    </row>
    <row r="11" spans="1:9">
      <c r="A11" s="442" t="s">
        <v>177</v>
      </c>
      <c r="B11" s="356">
        <v>165160.07</v>
      </c>
      <c r="C11" s="360">
        <v>133657.80499999999</v>
      </c>
      <c r="D11" s="447">
        <f t="shared" si="0"/>
        <v>-0.19073777941605385</v>
      </c>
      <c r="E11" s="170"/>
      <c r="F11" s="356">
        <v>1397347.7329999998</v>
      </c>
      <c r="G11" s="360">
        <v>1795476.6169999996</v>
      </c>
      <c r="H11" s="448">
        <f t="shared" si="2"/>
        <v>0.28491754385663715</v>
      </c>
      <c r="I11" s="447">
        <f t="shared" si="1"/>
        <v>4.2998795974419197E-2</v>
      </c>
    </row>
    <row r="12" spans="1:9">
      <c r="A12" s="442" t="s">
        <v>439</v>
      </c>
      <c r="B12" s="356">
        <v>105704.82</v>
      </c>
      <c r="C12" s="360">
        <v>112290.66</v>
      </c>
      <c r="D12" s="447">
        <f t="shared" si="0"/>
        <v>6.2304065226164676E-2</v>
      </c>
      <c r="E12" s="170"/>
      <c r="F12" s="356">
        <v>1289543.5775000001</v>
      </c>
      <c r="G12" s="360">
        <v>1563453.8099999998</v>
      </c>
      <c r="H12" s="448">
        <f t="shared" si="2"/>
        <v>0.21240866712780759</v>
      </c>
      <c r="I12" s="447">
        <f>G12/$G$6</f>
        <v>3.7442220497388053E-2</v>
      </c>
    </row>
    <row r="13" spans="1:9">
      <c r="A13" s="442" t="s">
        <v>181</v>
      </c>
      <c r="B13" s="356">
        <v>145353</v>
      </c>
      <c r="C13" s="360">
        <v>66198</v>
      </c>
      <c r="D13" s="447">
        <f t="shared" si="0"/>
        <v>-0.544570803492188</v>
      </c>
      <c r="E13" s="170"/>
      <c r="F13" s="383">
        <v>1306012</v>
      </c>
      <c r="G13" s="360">
        <v>1447056</v>
      </c>
      <c r="H13" s="448">
        <f t="shared" si="2"/>
        <v>0.1079959449070913</v>
      </c>
      <c r="I13" s="447">
        <f t="shared" si="1"/>
        <v>3.4654678940638721E-2</v>
      </c>
    </row>
    <row r="14" spans="1:9">
      <c r="A14" s="442" t="s">
        <v>179</v>
      </c>
      <c r="B14" s="356">
        <v>120292.44</v>
      </c>
      <c r="C14" s="360">
        <v>108099.43929999998</v>
      </c>
      <c r="D14" s="447">
        <f t="shared" si="0"/>
        <v>-0.10136132162586459</v>
      </c>
      <c r="E14" s="170"/>
      <c r="F14" s="356">
        <v>1030702.6214999999</v>
      </c>
      <c r="G14" s="360">
        <v>1258245.3411339996</v>
      </c>
      <c r="H14" s="448">
        <f t="shared" si="2"/>
        <v>0.22076466566355757</v>
      </c>
      <c r="I14" s="447">
        <f t="shared" si="1"/>
        <v>3.0132965362469181E-2</v>
      </c>
    </row>
    <row r="15" spans="1:9">
      <c r="A15" s="442" t="s">
        <v>180</v>
      </c>
      <c r="B15" s="356">
        <v>110486.39</v>
      </c>
      <c r="C15" s="360">
        <v>111512.76</v>
      </c>
      <c r="D15" s="447">
        <f t="shared" si="0"/>
        <v>9.2895604607951751E-3</v>
      </c>
      <c r="E15" s="170"/>
      <c r="F15" s="356">
        <v>1058207.58</v>
      </c>
      <c r="G15" s="360">
        <v>1216295.5</v>
      </c>
      <c r="H15" s="448">
        <f t="shared" si="2"/>
        <v>0.14939216368115593</v>
      </c>
      <c r="I15" s="447">
        <f t="shared" si="1"/>
        <v>2.9128333699209738E-2</v>
      </c>
    </row>
    <row r="16" spans="1:9">
      <c r="A16" s="460" t="s">
        <v>178</v>
      </c>
      <c r="B16" s="458">
        <v>122110</v>
      </c>
      <c r="C16" s="433">
        <v>111313</v>
      </c>
      <c r="D16" s="447">
        <f t="shared" si="0"/>
        <v>-8.8420276799606914E-2</v>
      </c>
      <c r="E16" s="459"/>
      <c r="F16" s="458">
        <v>1396910.0069999998</v>
      </c>
      <c r="G16" s="433">
        <v>1141913.6000000001</v>
      </c>
      <c r="H16" s="448">
        <f t="shared" si="2"/>
        <v>-0.18254318869662134</v>
      </c>
      <c r="I16" s="457">
        <f t="shared" si="1"/>
        <v>2.7347006049488722E-2</v>
      </c>
    </row>
    <row r="17" spans="1:9">
      <c r="A17" s="442" t="s">
        <v>182</v>
      </c>
      <c r="B17" s="356">
        <v>46825.17</v>
      </c>
      <c r="C17" s="360">
        <v>62072.83</v>
      </c>
      <c r="D17" s="447">
        <f t="shared" si="0"/>
        <v>0.32562957059205561</v>
      </c>
      <c r="E17" s="170"/>
      <c r="F17" s="356">
        <v>704687.67999999993</v>
      </c>
      <c r="G17" s="360">
        <v>688567.9</v>
      </c>
      <c r="H17" s="448">
        <f t="shared" si="2"/>
        <v>-2.2875069988452013E-2</v>
      </c>
      <c r="I17" s="447">
        <f t="shared" si="1"/>
        <v>1.6490100938270413E-2</v>
      </c>
    </row>
    <row r="18" spans="1:9">
      <c r="A18" s="442" t="s">
        <v>527</v>
      </c>
      <c r="B18" s="356">
        <v>31553.929000000004</v>
      </c>
      <c r="C18" s="360">
        <v>35891.21</v>
      </c>
      <c r="D18" s="447">
        <f t="shared" si="0"/>
        <v>0.13745613105740317</v>
      </c>
      <c r="E18" s="170"/>
      <c r="F18" s="356">
        <v>406075.43</v>
      </c>
      <c r="G18" s="360">
        <v>378047.4</v>
      </c>
      <c r="H18" s="448">
        <f t="shared" si="2"/>
        <v>-6.9021733228232907E-2</v>
      </c>
      <c r="I18" s="447">
        <f t="shared" si="1"/>
        <v>9.0536311458182857E-3</v>
      </c>
    </row>
    <row r="19" spans="1:9">
      <c r="A19" s="442" t="s">
        <v>183</v>
      </c>
      <c r="B19" s="356">
        <v>50318.180001000001</v>
      </c>
      <c r="C19" s="360">
        <v>38735.355000000003</v>
      </c>
      <c r="D19" s="447">
        <f t="shared" si="0"/>
        <v>-0.23019165241608114</v>
      </c>
      <c r="E19" s="170"/>
      <c r="F19" s="356">
        <v>380049.35600199999</v>
      </c>
      <c r="G19" s="360">
        <v>208841.46899999998</v>
      </c>
      <c r="H19" s="448">
        <f t="shared" si="2"/>
        <v>-0.45048855970459545</v>
      </c>
      <c r="I19" s="447">
        <f t="shared" si="1"/>
        <v>5.0014194735285671E-3</v>
      </c>
    </row>
    <row r="20" spans="1:9">
      <c r="A20" s="442" t="s">
        <v>518</v>
      </c>
      <c r="B20" s="356">
        <v>45072.61</v>
      </c>
      <c r="C20" s="360">
        <v>2.0999999999999999E-3</v>
      </c>
      <c r="D20" s="447" t="s">
        <v>54</v>
      </c>
      <c r="E20" s="170"/>
      <c r="F20" s="356">
        <v>100550.95999999999</v>
      </c>
      <c r="G20" s="360">
        <v>111108.1721</v>
      </c>
      <c r="H20" s="448">
        <f t="shared" si="2"/>
        <v>0.10499364799699573</v>
      </c>
      <c r="I20" s="447">
        <f t="shared" si="1"/>
        <v>2.6608631813880962E-3</v>
      </c>
    </row>
    <row r="21" spans="1:9">
      <c r="A21" s="460" t="s">
        <v>184</v>
      </c>
      <c r="B21" s="458">
        <v>26554.879999999997</v>
      </c>
      <c r="C21" s="433">
        <v>9300.2900000000009</v>
      </c>
      <c r="D21" s="447">
        <f t="shared" si="0"/>
        <v>-0.64977096488479702</v>
      </c>
      <c r="E21" s="459"/>
      <c r="F21" s="458">
        <v>135593.28999999998</v>
      </c>
      <c r="G21" s="433">
        <v>95810.295699999988</v>
      </c>
      <c r="H21" s="448">
        <f t="shared" si="2"/>
        <v>-0.2933994322285417</v>
      </c>
      <c r="I21" s="601">
        <f t="shared" si="1"/>
        <v>2.294503486175489E-3</v>
      </c>
    </row>
    <row r="22" spans="1:9">
      <c r="A22" s="460" t="s">
        <v>190</v>
      </c>
      <c r="B22" s="356">
        <v>1894.69</v>
      </c>
      <c r="C22" s="360">
        <v>28131.96</v>
      </c>
      <c r="D22" s="447" t="s">
        <v>64</v>
      </c>
      <c r="E22" s="170"/>
      <c r="F22" s="356">
        <v>94792.324999999997</v>
      </c>
      <c r="G22" s="360">
        <v>88898.815000000002</v>
      </c>
      <c r="H22" s="448">
        <f t="shared" si="2"/>
        <v>-6.217286051375992E-2</v>
      </c>
      <c r="I22" s="602">
        <f t="shared" si="1"/>
        <v>2.1289845673064748E-3</v>
      </c>
    </row>
    <row r="23" spans="1:9">
      <c r="A23" s="442" t="s">
        <v>194</v>
      </c>
      <c r="B23" s="356">
        <v>108.005</v>
      </c>
      <c r="C23" s="360">
        <v>9257</v>
      </c>
      <c r="D23" s="447" t="s">
        <v>64</v>
      </c>
      <c r="E23" s="170"/>
      <c r="F23" s="356">
        <v>2244.7050000000004</v>
      </c>
      <c r="G23" s="360">
        <v>46886.991999999998</v>
      </c>
      <c r="H23" s="448" t="s">
        <v>64</v>
      </c>
      <c r="I23" s="602">
        <f t="shared" si="1"/>
        <v>1.1228685373975134E-3</v>
      </c>
    </row>
    <row r="24" spans="1:9">
      <c r="A24" s="461" t="s">
        <v>188</v>
      </c>
      <c r="B24" s="458">
        <v>3084</v>
      </c>
      <c r="C24" s="433">
        <v>4256</v>
      </c>
      <c r="D24" s="447">
        <f t="shared" si="0"/>
        <v>0.38002594033722437</v>
      </c>
      <c r="E24" s="459"/>
      <c r="F24" s="458">
        <v>19673</v>
      </c>
      <c r="G24" s="433">
        <v>42805</v>
      </c>
      <c r="H24" s="448">
        <f t="shared" si="2"/>
        <v>1.1758247344075636</v>
      </c>
      <c r="I24" s="601">
        <f t="shared" si="1"/>
        <v>1.0251113516367304E-3</v>
      </c>
    </row>
    <row r="25" spans="1:9">
      <c r="A25" s="460" t="s">
        <v>185</v>
      </c>
      <c r="B25" s="356">
        <v>5948.1100000000006</v>
      </c>
      <c r="C25" s="360">
        <v>3229.66</v>
      </c>
      <c r="D25" s="447">
        <f t="shared" si="0"/>
        <v>-0.45702752639073596</v>
      </c>
      <c r="E25" s="170"/>
      <c r="F25" s="356">
        <v>63009</v>
      </c>
      <c r="G25" s="360">
        <v>42265.41</v>
      </c>
      <c r="H25" s="448">
        <f t="shared" si="2"/>
        <v>-0.32921630243298572</v>
      </c>
      <c r="I25" s="602">
        <f t="shared" si="1"/>
        <v>1.0121890333507904E-3</v>
      </c>
    </row>
    <row r="26" spans="1:9">
      <c r="A26" s="442" t="s">
        <v>373</v>
      </c>
      <c r="B26" s="356">
        <v>535.57000000000005</v>
      </c>
      <c r="C26" s="360">
        <v>510</v>
      </c>
      <c r="D26" s="447">
        <f t="shared" si="0"/>
        <v>-4.7743525589558876E-2</v>
      </c>
      <c r="E26" s="170"/>
      <c r="F26" s="356">
        <v>7001.58</v>
      </c>
      <c r="G26" s="360">
        <v>35395.42</v>
      </c>
      <c r="H26" s="448">
        <f>G26/F26-1</f>
        <v>4.0553475072769292</v>
      </c>
      <c r="I26" s="602">
        <f t="shared" si="1"/>
        <v>8.4766375044854013E-4</v>
      </c>
    </row>
    <row r="27" spans="1:9">
      <c r="A27" s="460" t="s">
        <v>186</v>
      </c>
      <c r="B27" s="458">
        <v>4508</v>
      </c>
      <c r="C27" s="433">
        <v>13832</v>
      </c>
      <c r="D27" s="447">
        <f t="shared" si="0"/>
        <v>2.0683229813664594</v>
      </c>
      <c r="E27" s="459"/>
      <c r="F27" s="458">
        <v>23719</v>
      </c>
      <c r="G27" s="433">
        <v>31436</v>
      </c>
      <c r="H27" s="448">
        <f t="shared" si="2"/>
        <v>0.32535098444285171</v>
      </c>
      <c r="I27" s="601">
        <f t="shared" si="1"/>
        <v>7.5284196822923157E-4</v>
      </c>
    </row>
    <row r="28" spans="1:9">
      <c r="A28" s="442" t="s">
        <v>191</v>
      </c>
      <c r="B28" s="356">
        <v>8886.43</v>
      </c>
      <c r="C28" s="360">
        <v>2228.2150000000001</v>
      </c>
      <c r="D28" s="447">
        <f t="shared" si="0"/>
        <v>-0.74925645056563772</v>
      </c>
      <c r="E28" s="170"/>
      <c r="F28" s="356">
        <v>28376.550999999999</v>
      </c>
      <c r="G28" s="360">
        <v>23124.091</v>
      </c>
      <c r="H28" s="448">
        <f t="shared" si="2"/>
        <v>-0.18509860483044605</v>
      </c>
      <c r="I28" s="602">
        <f t="shared" si="1"/>
        <v>5.5378502932789992E-4</v>
      </c>
    </row>
    <row r="29" spans="1:9">
      <c r="A29" s="442" t="s">
        <v>187</v>
      </c>
      <c r="B29" s="356">
        <v>1356.92</v>
      </c>
      <c r="C29" s="360">
        <v>1502.375</v>
      </c>
      <c r="D29" s="447">
        <f t="shared" si="0"/>
        <v>0.10719497096365292</v>
      </c>
      <c r="E29" s="170"/>
      <c r="F29" s="356">
        <v>25269.652999999998</v>
      </c>
      <c r="G29" s="360">
        <v>21974.7</v>
      </c>
      <c r="H29" s="448">
        <f t="shared" si="2"/>
        <v>-0.13039169948237905</v>
      </c>
      <c r="I29" s="602">
        <f t="shared" si="1"/>
        <v>5.2625895149659293E-4</v>
      </c>
    </row>
    <row r="30" spans="1:9">
      <c r="A30" s="442" t="s">
        <v>189</v>
      </c>
      <c r="B30" s="356">
        <v>1619.9</v>
      </c>
      <c r="C30" s="360">
        <v>2419.92</v>
      </c>
      <c r="D30" s="447">
        <f t="shared" si="0"/>
        <v>0.49386999197481324</v>
      </c>
      <c r="E30" s="170"/>
      <c r="F30" s="356">
        <v>18237.52</v>
      </c>
      <c r="G30" s="360">
        <v>16721.38</v>
      </c>
      <c r="H30" s="448">
        <f t="shared" si="2"/>
        <v>-8.3133013699230984E-2</v>
      </c>
      <c r="I30" s="602">
        <f t="shared" si="1"/>
        <v>4.0045033180776529E-4</v>
      </c>
    </row>
    <row r="31" spans="1:9">
      <c r="A31" s="442" t="s">
        <v>192</v>
      </c>
      <c r="B31" s="356">
        <v>1426.1149999999998</v>
      </c>
      <c r="C31" s="360">
        <v>1198.2850000000001</v>
      </c>
      <c r="D31" s="447">
        <f t="shared" si="0"/>
        <v>-0.15975569992602262</v>
      </c>
      <c r="E31" s="170"/>
      <c r="F31" s="356">
        <v>14561.571</v>
      </c>
      <c r="G31" s="360">
        <v>14950.865</v>
      </c>
      <c r="H31" s="448">
        <f t="shared" si="2"/>
        <v>2.6734340683433055E-2</v>
      </c>
      <c r="I31" s="603">
        <f t="shared" si="1"/>
        <v>3.5804932667418026E-4</v>
      </c>
    </row>
    <row r="32" spans="1:9">
      <c r="A32" s="442" t="s">
        <v>536</v>
      </c>
      <c r="B32" s="356">
        <v>908.76</v>
      </c>
      <c r="C32" s="456">
        <v>556.22</v>
      </c>
      <c r="D32" s="447">
        <f t="shared" si="0"/>
        <v>-0.38793520841586332</v>
      </c>
      <c r="E32" s="170"/>
      <c r="F32" s="356">
        <v>15190.089</v>
      </c>
      <c r="G32" s="360">
        <v>8521.0679999999993</v>
      </c>
      <c r="H32" s="448">
        <f t="shared" si="2"/>
        <v>-0.43903765145813167</v>
      </c>
      <c r="I32" s="603">
        <f t="shared" si="1"/>
        <v>2.040659627349256E-4</v>
      </c>
    </row>
    <row r="33" spans="1:9">
      <c r="A33" s="780" t="s">
        <v>485</v>
      </c>
      <c r="B33" s="763">
        <v>0</v>
      </c>
      <c r="C33" s="360">
        <v>0</v>
      </c>
      <c r="D33" s="447" t="s">
        <v>54</v>
      </c>
      <c r="E33" s="170"/>
      <c r="F33" s="356">
        <v>0</v>
      </c>
      <c r="G33" s="360">
        <v>3650</v>
      </c>
      <c r="H33" s="448" t="s">
        <v>64</v>
      </c>
      <c r="I33" s="603">
        <f t="shared" si="1"/>
        <v>8.741166764336096E-5</v>
      </c>
    </row>
    <row r="34" spans="1:9">
      <c r="A34" s="442" t="s">
        <v>193</v>
      </c>
      <c r="B34" s="356">
        <v>174</v>
      </c>
      <c r="C34" s="360">
        <v>462</v>
      </c>
      <c r="D34" s="447">
        <f t="shared" si="0"/>
        <v>1.6551724137931034</v>
      </c>
      <c r="E34" s="170"/>
      <c r="F34" s="356">
        <v>1898.6</v>
      </c>
      <c r="G34" s="360">
        <v>2483.6</v>
      </c>
      <c r="H34" s="448">
        <f t="shared" si="2"/>
        <v>0.30812177393869167</v>
      </c>
      <c r="I34" s="604">
        <f t="shared" si="1"/>
        <v>5.9478251440835968E-5</v>
      </c>
    </row>
    <row r="35" spans="1:9">
      <c r="A35" s="442" t="s">
        <v>463</v>
      </c>
      <c r="B35" s="356">
        <v>0</v>
      </c>
      <c r="C35" s="360">
        <v>0</v>
      </c>
      <c r="D35" s="447" t="s">
        <v>54</v>
      </c>
      <c r="E35" s="170"/>
      <c r="F35" s="356">
        <v>213.52500000000001</v>
      </c>
      <c r="G35" s="360">
        <v>350.18999999999994</v>
      </c>
      <c r="H35" s="448">
        <f t="shared" si="2"/>
        <v>0.64004214963119033</v>
      </c>
      <c r="I35" s="605">
        <f t="shared" si="1"/>
        <v>8.3864909293228954E-6</v>
      </c>
    </row>
    <row r="36" spans="1:9">
      <c r="A36" s="442" t="s">
        <v>197</v>
      </c>
      <c r="B36" s="356">
        <v>22</v>
      </c>
      <c r="C36" s="360">
        <v>17</v>
      </c>
      <c r="D36" s="447">
        <f t="shared" si="0"/>
        <v>-0.22727272727272727</v>
      </c>
      <c r="E36" s="170"/>
      <c r="F36" s="356">
        <v>364</v>
      </c>
      <c r="G36" s="360">
        <v>302</v>
      </c>
      <c r="H36" s="448">
        <f t="shared" si="2"/>
        <v>-0.17032967032967028</v>
      </c>
      <c r="I36" s="605">
        <f t="shared" si="1"/>
        <v>7.2324174324095922E-6</v>
      </c>
    </row>
    <row r="37" spans="1:9">
      <c r="A37" s="442" t="s">
        <v>464</v>
      </c>
      <c r="B37" s="356">
        <v>3</v>
      </c>
      <c r="C37" s="360">
        <v>250</v>
      </c>
      <c r="D37" s="447" t="s">
        <v>64</v>
      </c>
      <c r="E37" s="170"/>
      <c r="F37" s="356">
        <v>223</v>
      </c>
      <c r="G37" s="360">
        <v>256</v>
      </c>
      <c r="H37" s="448">
        <f t="shared" si="2"/>
        <v>0.14798206278026904</v>
      </c>
      <c r="I37" s="605">
        <f t="shared" si="1"/>
        <v>6.1307909360823028E-6</v>
      </c>
    </row>
    <row r="38" spans="1:9">
      <c r="A38" s="450" t="s">
        <v>196</v>
      </c>
      <c r="B38" s="356">
        <v>10</v>
      </c>
      <c r="C38" s="360">
        <v>26</v>
      </c>
      <c r="D38" s="447">
        <f t="shared" si="0"/>
        <v>1.6</v>
      </c>
      <c r="E38" s="170"/>
      <c r="F38" s="356">
        <v>250</v>
      </c>
      <c r="G38" s="360">
        <v>256</v>
      </c>
      <c r="H38" s="448">
        <f t="shared" si="2"/>
        <v>2.4000000000000021E-2</v>
      </c>
      <c r="I38" s="605">
        <f t="shared" si="1"/>
        <v>6.1307909360823028E-6</v>
      </c>
    </row>
    <row r="39" spans="1:9">
      <c r="A39" s="450" t="s">
        <v>427</v>
      </c>
      <c r="B39" s="356">
        <v>50</v>
      </c>
      <c r="C39" s="360">
        <v>43</v>
      </c>
      <c r="D39" s="447">
        <f t="shared" si="0"/>
        <v>-0.14000000000000001</v>
      </c>
      <c r="E39" s="170"/>
      <c r="F39" s="356">
        <v>318</v>
      </c>
      <c r="G39" s="360">
        <v>215</v>
      </c>
      <c r="H39" s="448">
        <f t="shared" si="2"/>
        <v>-0.32389937106918243</v>
      </c>
      <c r="I39" s="605">
        <f t="shared" si="1"/>
        <v>5.148906450225372E-6</v>
      </c>
    </row>
    <row r="40" spans="1:9">
      <c r="A40" s="442" t="s">
        <v>195</v>
      </c>
      <c r="B40" s="356">
        <v>12.715</v>
      </c>
      <c r="C40" s="360">
        <v>4.4550000000000001</v>
      </c>
      <c r="D40" s="447">
        <f t="shared" si="0"/>
        <v>-0.64962642548171445</v>
      </c>
      <c r="E40" s="170"/>
      <c r="F40" s="356">
        <v>171.64500000000001</v>
      </c>
      <c r="G40" s="360">
        <v>51.68</v>
      </c>
      <c r="H40" s="448">
        <f t="shared" si="2"/>
        <v>-0.69891345509627434</v>
      </c>
      <c r="I40" s="605">
        <f t="shared" si="1"/>
        <v>1.237653420221615E-6</v>
      </c>
    </row>
    <row r="41" spans="1:9">
      <c r="A41" s="455" t="s">
        <v>428</v>
      </c>
      <c r="B41" s="358">
        <f>SUM(B42:B44)</f>
        <v>15015.25</v>
      </c>
      <c r="C41" s="453">
        <f>SUM(C42:C44)</f>
        <v>17050.29</v>
      </c>
      <c r="D41" s="451">
        <f>(C41-B41)/B41</f>
        <v>0.13553154293135319</v>
      </c>
      <c r="E41" s="454"/>
      <c r="F41" s="358">
        <f>SUM(F42:F44)</f>
        <v>196767.22500000001</v>
      </c>
      <c r="G41" s="453">
        <f>SUM(G42:G44)</f>
        <v>166257.33000000002</v>
      </c>
      <c r="H41" s="452">
        <f>(G41-F41)/F41</f>
        <v>-0.15505577720069991</v>
      </c>
      <c r="I41" s="451">
        <f>SUM(I42:I44)</f>
        <v>1</v>
      </c>
    </row>
    <row r="42" spans="1:9">
      <c r="A42" s="450" t="s">
        <v>465</v>
      </c>
      <c r="B42" s="359">
        <v>5652.63</v>
      </c>
      <c r="C42" s="449">
        <v>8912.16</v>
      </c>
      <c r="D42" s="447">
        <f>(C42-B42)/B42</f>
        <v>0.57663954654735927</v>
      </c>
      <c r="E42" s="296"/>
      <c r="F42" s="359">
        <v>94142.650000000009</v>
      </c>
      <c r="G42" s="449">
        <v>105419.59000000001</v>
      </c>
      <c r="H42" s="448">
        <f>(G42-F42)/F42</f>
        <v>0.11978566568924925</v>
      </c>
      <c r="I42" s="447">
        <f>G42/$G$41</f>
        <v>0.63407484048973961</v>
      </c>
    </row>
    <row r="43" spans="1:9" ht="12.75" customHeight="1">
      <c r="A43" s="450" t="s">
        <v>466</v>
      </c>
      <c r="B43" s="359">
        <v>9361.6200000000008</v>
      </c>
      <c r="C43" s="449">
        <v>8127.9800000000005</v>
      </c>
      <c r="D43" s="447">
        <f>(C43-B43)/B43</f>
        <v>-0.13177633785605486</v>
      </c>
      <c r="E43" s="296"/>
      <c r="F43" s="359">
        <v>102479.17</v>
      </c>
      <c r="G43" s="449">
        <v>60824.789999999994</v>
      </c>
      <c r="H43" s="448">
        <f>(G43-F43)/F43</f>
        <v>-0.40646679710618272</v>
      </c>
      <c r="I43" s="447">
        <f>G43/$G$41</f>
        <v>0.36584726820766333</v>
      </c>
    </row>
    <row r="44" spans="1:9" ht="14.25" customHeight="1">
      <c r="A44" s="442" t="s">
        <v>467</v>
      </c>
      <c r="B44" s="781">
        <v>1</v>
      </c>
      <c r="C44" s="445">
        <v>10.15</v>
      </c>
      <c r="D44" s="443">
        <f>(C44-B44)/B44</f>
        <v>9.15</v>
      </c>
      <c r="E44" s="296"/>
      <c r="F44" s="446">
        <v>145.405</v>
      </c>
      <c r="G44" s="782">
        <v>12.95</v>
      </c>
      <c r="H44" s="444">
        <f>(G44-F44)/F44</f>
        <v>-0.9109384133970635</v>
      </c>
      <c r="I44" s="606">
        <f>G44/$G$41</f>
        <v>7.7891302597004288E-5</v>
      </c>
    </row>
    <row r="45" spans="1:9" ht="28.5" customHeight="1">
      <c r="A45" s="442"/>
      <c r="B45" s="433"/>
      <c r="C45" s="441"/>
      <c r="D45" s="296"/>
      <c r="E45" s="296"/>
      <c r="F45" s="441"/>
      <c r="G45" s="441"/>
      <c r="H45" s="296"/>
      <c r="I45" s="296"/>
    </row>
    <row r="46" spans="1:9" ht="32.25" customHeight="1">
      <c r="A46" s="803" t="s">
        <v>585</v>
      </c>
      <c r="B46" s="804"/>
      <c r="C46" s="804"/>
      <c r="D46" s="804"/>
      <c r="E46" s="804"/>
      <c r="F46" s="804"/>
      <c r="G46" s="440"/>
      <c r="H46" s="440"/>
      <c r="I46" s="439"/>
    </row>
    <row r="47" spans="1:9">
      <c r="A47" s="438" t="s">
        <v>450</v>
      </c>
      <c r="B47" s="436"/>
      <c r="C47" s="436"/>
      <c r="D47" s="437"/>
      <c r="E47" s="436"/>
      <c r="F47" s="435"/>
      <c r="G47" s="435"/>
      <c r="H47" s="435"/>
      <c r="I47" s="434"/>
    </row>
  </sheetData>
  <mergeCells count="3">
    <mergeCell ref="B4:D4"/>
    <mergeCell ref="F4:I4"/>
    <mergeCell ref="A46:F46"/>
  </mergeCells>
  <conditionalFormatting sqref="I41:I42 I45">
    <cfRule type="cellIs" dxfId="1" priority="1" operator="greaterThan">
      <formula>1</formula>
    </cfRule>
  </conditionalFormatting>
  <conditionalFormatting sqref="I43:I44 I6:I40">
    <cfRule type="cellIs" dxfId="0" priority="2" operator="greaterThan">
      <formula>1</formula>
    </cfRule>
  </conditionalFormatting>
  <printOptions horizontalCentered="1" verticalCentered="1"/>
  <pageMargins left="0" right="0" top="0" bottom="0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27"/>
  <sheetViews>
    <sheetView showGridLines="0" view="pageBreakPreview" zoomScale="91" zoomScaleNormal="100" zoomScaleSheetLayoutView="91" workbookViewId="0">
      <selection activeCell="I20" sqref="I20"/>
    </sheetView>
  </sheetViews>
  <sheetFormatPr baseColWidth="10" defaultColWidth="11.42578125" defaultRowHeight="15"/>
  <cols>
    <col min="1" max="1" width="28.140625" style="388" customWidth="1"/>
    <col min="2" max="2" width="9.7109375" style="388" bestFit="1" customWidth="1"/>
    <col min="3" max="3" width="11.42578125" style="388" customWidth="1"/>
    <col min="4" max="4" width="9.42578125" style="388" customWidth="1"/>
    <col min="5" max="5" width="6.28515625" style="388" customWidth="1"/>
    <col min="6" max="6" width="10.7109375" style="388" bestFit="1" customWidth="1"/>
    <col min="7" max="7" width="12.28515625" style="388" customWidth="1"/>
    <col min="8" max="8" width="9.7109375" style="388" bestFit="1" customWidth="1"/>
    <col min="9" max="9" width="7.140625" style="388" bestFit="1" customWidth="1"/>
    <col min="10" max="16384" width="11.42578125" style="388"/>
  </cols>
  <sheetData>
    <row r="1" spans="1:9">
      <c r="A1" s="169" t="s">
        <v>410</v>
      </c>
    </row>
    <row r="2" spans="1:9" ht="15.75">
      <c r="A2" s="171" t="s">
        <v>490</v>
      </c>
    </row>
    <row r="4" spans="1:9">
      <c r="A4" s="316"/>
      <c r="B4" s="802" t="s">
        <v>582</v>
      </c>
      <c r="C4" s="802"/>
      <c r="D4" s="802"/>
      <c r="E4" s="507"/>
      <c r="F4" s="802" t="s">
        <v>584</v>
      </c>
      <c r="G4" s="802"/>
      <c r="H4" s="802"/>
      <c r="I4" s="802"/>
    </row>
    <row r="5" spans="1:9">
      <c r="A5" s="506" t="s">
        <v>386</v>
      </c>
      <c r="B5" s="317">
        <v>2018</v>
      </c>
      <c r="C5" s="505">
        <v>2019</v>
      </c>
      <c r="D5" s="318" t="s">
        <v>451</v>
      </c>
      <c r="E5" s="505"/>
      <c r="F5" s="317">
        <v>2018</v>
      </c>
      <c r="G5" s="505">
        <v>2019</v>
      </c>
      <c r="H5" s="505" t="s">
        <v>451</v>
      </c>
      <c r="I5" s="318" t="s">
        <v>449</v>
      </c>
    </row>
    <row r="6" spans="1:9">
      <c r="A6" s="478" t="s">
        <v>387</v>
      </c>
      <c r="B6" s="319">
        <f>SUM(B7:B11)</f>
        <v>1653183.4000000001</v>
      </c>
      <c r="C6" s="476">
        <f>SUM(C7:C11)</f>
        <v>1569649.798</v>
      </c>
      <c r="D6" s="417">
        <f t="shared" ref="D6:D55" si="0">(C6-B6)/B6</f>
        <v>-5.0528938289605488E-2</v>
      </c>
      <c r="E6" s="477"/>
      <c r="F6" s="319">
        <f>SUM(F7:F11)</f>
        <v>29136305.714999996</v>
      </c>
      <c r="G6" s="476">
        <f>SUM(G7:G11)</f>
        <v>13621007.517000001</v>
      </c>
      <c r="H6" s="475">
        <f t="shared" ref="H6:H49" si="1">(G6-F6)/F6</f>
        <v>-0.53250739300186523</v>
      </c>
      <c r="I6" s="417">
        <f>SUM(I7:I11)</f>
        <v>1</v>
      </c>
    </row>
    <row r="7" spans="1:9">
      <c r="A7" s="484" t="s">
        <v>381</v>
      </c>
      <c r="B7" s="485">
        <v>880436.7</v>
      </c>
      <c r="C7" s="481">
        <v>857207.86</v>
      </c>
      <c r="D7" s="479">
        <f>(C7-B7)/B7</f>
        <v>-2.6383316370160365E-2</v>
      </c>
      <c r="E7" s="504"/>
      <c r="F7" s="485">
        <v>19871034.366</v>
      </c>
      <c r="G7" s="481">
        <v>4557132.432</v>
      </c>
      <c r="H7" s="480">
        <f t="shared" si="1"/>
        <v>-0.77066455887181173</v>
      </c>
      <c r="I7" s="479">
        <f>G7/$G$6</f>
        <v>0.33456647214329555</v>
      </c>
    </row>
    <row r="8" spans="1:9">
      <c r="A8" s="484" t="s">
        <v>41</v>
      </c>
      <c r="B8" s="485">
        <v>505765</v>
      </c>
      <c r="C8" s="481">
        <v>475109.16</v>
      </c>
      <c r="D8" s="479">
        <f>(C8-B8)/B8</f>
        <v>-6.06128142516782E-2</v>
      </c>
      <c r="E8" s="504"/>
      <c r="F8" s="485">
        <v>4406847</v>
      </c>
      <c r="G8" s="481">
        <v>4461594.46</v>
      </c>
      <c r="H8" s="480">
        <f t="shared" si="1"/>
        <v>1.2423272239766881E-2</v>
      </c>
      <c r="I8" s="479">
        <f>G8/$G$6</f>
        <v>0.32755245560444834</v>
      </c>
    </row>
    <row r="9" spans="1:9">
      <c r="A9" s="484" t="s">
        <v>34</v>
      </c>
      <c r="B9" s="485">
        <v>228217.75</v>
      </c>
      <c r="C9" s="481">
        <v>46775</v>
      </c>
      <c r="D9" s="479">
        <f>(C9-B9)/B9</f>
        <v>-0.79504223488313241</v>
      </c>
      <c r="E9" s="504"/>
      <c r="F9" s="485">
        <v>2356336.5099999998</v>
      </c>
      <c r="G9" s="481">
        <v>2347763.7600000002</v>
      </c>
      <c r="H9" s="480">
        <f t="shared" si="1"/>
        <v>-3.63816881146553E-3</v>
      </c>
      <c r="I9" s="479">
        <f>G9/$G$6</f>
        <v>0.17236344353160524</v>
      </c>
    </row>
    <row r="10" spans="1:9">
      <c r="A10" s="484" t="s">
        <v>40</v>
      </c>
      <c r="B10" s="485">
        <v>15824.060000000001</v>
      </c>
      <c r="C10" s="481">
        <v>151770.068</v>
      </c>
      <c r="D10" s="479">
        <f>(C10-B10)/B10</f>
        <v>8.5910953320449988</v>
      </c>
      <c r="E10" s="504"/>
      <c r="F10" s="485">
        <v>2033403.8889999997</v>
      </c>
      <c r="G10" s="481">
        <v>1612996.88</v>
      </c>
      <c r="H10" s="480">
        <f t="shared" si="1"/>
        <v>-0.20675037127363333</v>
      </c>
      <c r="I10" s="479">
        <f>G10/$G$6</f>
        <v>0.11841979222071961</v>
      </c>
    </row>
    <row r="11" spans="1:9">
      <c r="A11" s="484" t="s">
        <v>26</v>
      </c>
      <c r="B11" s="485">
        <v>22939.89000000013</v>
      </c>
      <c r="C11" s="481">
        <v>38787.709999999963</v>
      </c>
      <c r="D11" s="479">
        <f>(C11-B11)/B11</f>
        <v>0.69084115050245409</v>
      </c>
      <c r="E11" s="504"/>
      <c r="F11" s="485">
        <v>468683.94999999553</v>
      </c>
      <c r="G11" s="481">
        <v>641519.9849999994</v>
      </c>
      <c r="H11" s="480">
        <f t="shared" si="1"/>
        <v>0.36876883665422194</v>
      </c>
      <c r="I11" s="479">
        <f>G11/$G$6</f>
        <v>4.7097836499931163E-2</v>
      </c>
    </row>
    <row r="12" spans="1:9">
      <c r="A12" s="478" t="s">
        <v>388</v>
      </c>
      <c r="B12" s="319">
        <f>SUM(B13)</f>
        <v>820954</v>
      </c>
      <c r="C12" s="476">
        <f>SUM(C13)</f>
        <v>810910.8</v>
      </c>
      <c r="D12" s="417">
        <f t="shared" si="0"/>
        <v>-1.2233572161168535E-2</v>
      </c>
      <c r="E12" s="477"/>
      <c r="F12" s="319">
        <f>SUM(F13)</f>
        <v>9422984</v>
      </c>
      <c r="G12" s="476">
        <f>SUM(G13)</f>
        <v>10207683.800000001</v>
      </c>
      <c r="H12" s="475">
        <f t="shared" si="1"/>
        <v>8.3275085684110337E-2</v>
      </c>
      <c r="I12" s="417">
        <f>SUM(I13)</f>
        <v>1</v>
      </c>
    </row>
    <row r="13" spans="1:9">
      <c r="A13" s="484" t="s">
        <v>162</v>
      </c>
      <c r="B13" s="332">
        <v>820954</v>
      </c>
      <c r="C13" s="502">
        <v>810910.8</v>
      </c>
      <c r="D13" s="419">
        <f t="shared" si="0"/>
        <v>-1.2233572161168535E-2</v>
      </c>
      <c r="E13" s="503"/>
      <c r="F13" s="332">
        <v>9422984</v>
      </c>
      <c r="G13" s="502">
        <v>10207683.800000001</v>
      </c>
      <c r="H13" s="480">
        <f>(G13-F13)/F13</f>
        <v>8.3275085684110337E-2</v>
      </c>
      <c r="I13" s="479">
        <f>G12/$G$13</f>
        <v>1</v>
      </c>
    </row>
    <row r="14" spans="1:9">
      <c r="A14" s="478" t="s">
        <v>389</v>
      </c>
      <c r="B14" s="319">
        <f>SUM(B15:B19)</f>
        <v>623457.12</v>
      </c>
      <c r="C14" s="476">
        <f>SUM(C15:C19)</f>
        <v>434853.21</v>
      </c>
      <c r="D14" s="417">
        <f t="shared" si="0"/>
        <v>-0.30251304211587154</v>
      </c>
      <c r="E14" s="477"/>
      <c r="F14" s="319">
        <f>SUM(F15:F19)</f>
        <v>7686643.3059999999</v>
      </c>
      <c r="G14" s="476">
        <f>SUM(G15:G19)</f>
        <v>5776876.4579999996</v>
      </c>
      <c r="H14" s="475">
        <f t="shared" si="1"/>
        <v>-0.24845264336765627</v>
      </c>
      <c r="I14" s="417">
        <f>SUM(I15:I19)</f>
        <v>0.99999999999999989</v>
      </c>
    </row>
    <row r="15" spans="1:9">
      <c r="A15" s="484" t="s">
        <v>41</v>
      </c>
      <c r="B15" s="709">
        <v>380918.97000000003</v>
      </c>
      <c r="C15" s="481">
        <v>310367.59999999998</v>
      </c>
      <c r="D15" s="479">
        <f t="shared" si="0"/>
        <v>-0.18521359017640956</v>
      </c>
      <c r="E15" s="483"/>
      <c r="F15" s="485">
        <v>4505132.45</v>
      </c>
      <c r="G15" s="481">
        <v>3937607.82</v>
      </c>
      <c r="H15" s="480">
        <f t="shared" si="1"/>
        <v>-0.1259729067455054</v>
      </c>
      <c r="I15" s="479">
        <f>G15/$G$14</f>
        <v>0.68161537616873857</v>
      </c>
    </row>
    <row r="16" spans="1:9">
      <c r="A16" s="484" t="s">
        <v>34</v>
      </c>
      <c r="B16" s="485">
        <v>70189</v>
      </c>
      <c r="C16" s="481">
        <v>73249</v>
      </c>
      <c r="D16" s="479">
        <f t="shared" si="0"/>
        <v>4.3596574961888616E-2</v>
      </c>
      <c r="E16" s="483"/>
      <c r="F16" s="485">
        <v>1557471.736</v>
      </c>
      <c r="G16" s="481">
        <v>740118.56799999997</v>
      </c>
      <c r="H16" s="480">
        <f t="shared" si="1"/>
        <v>-0.52479486407835529</v>
      </c>
      <c r="I16" s="479">
        <f>G16/$G$14</f>
        <v>0.12811743048011015</v>
      </c>
    </row>
    <row r="17" spans="1:9">
      <c r="A17" s="484" t="s">
        <v>35</v>
      </c>
      <c r="B17" s="485">
        <v>7559.5</v>
      </c>
      <c r="C17" s="481">
        <v>21402.97</v>
      </c>
      <c r="D17" s="479">
        <f t="shared" si="0"/>
        <v>1.8312679410013892</v>
      </c>
      <c r="E17" s="483"/>
      <c r="F17" s="485">
        <v>322341.5</v>
      </c>
      <c r="G17" s="481">
        <v>414055.77</v>
      </c>
      <c r="H17" s="480">
        <f t="shared" si="1"/>
        <v>0.28452516973458281</v>
      </c>
      <c r="I17" s="479">
        <f>G17/$G$14</f>
        <v>7.1674679735725111E-2</v>
      </c>
    </row>
    <row r="18" spans="1:9">
      <c r="A18" s="484" t="s">
        <v>39</v>
      </c>
      <c r="B18" s="485">
        <v>150845.04999999999</v>
      </c>
      <c r="C18" s="481">
        <v>1167</v>
      </c>
      <c r="D18" s="479">
        <f t="shared" si="0"/>
        <v>-0.99226358438675977</v>
      </c>
      <c r="E18" s="483"/>
      <c r="F18" s="485">
        <v>1110170.3899999999</v>
      </c>
      <c r="G18" s="481">
        <v>352844</v>
      </c>
      <c r="H18" s="480">
        <f t="shared" si="1"/>
        <v>-0.6821713106579973</v>
      </c>
      <c r="I18" s="479">
        <f>G18/$G$14</f>
        <v>6.1078681977242318E-2</v>
      </c>
    </row>
    <row r="19" spans="1:9">
      <c r="A19" s="484" t="s">
        <v>26</v>
      </c>
      <c r="B19" s="485">
        <v>13944.599999999977</v>
      </c>
      <c r="C19" s="481">
        <v>28666.640000000072</v>
      </c>
      <c r="D19" s="479">
        <f t="shared" si="0"/>
        <v>1.0557520473875277</v>
      </c>
      <c r="E19" s="483"/>
      <c r="F19" s="485">
        <v>191527.22999999952</v>
      </c>
      <c r="G19" s="481">
        <v>332250.29999999981</v>
      </c>
      <c r="H19" s="480">
        <f t="shared" si="1"/>
        <v>0.73474184323555791</v>
      </c>
      <c r="I19" s="479">
        <f>G19/$G$14</f>
        <v>5.7513831638183847E-2</v>
      </c>
    </row>
    <row r="20" spans="1:9">
      <c r="A20" s="478" t="s">
        <v>390</v>
      </c>
      <c r="B20" s="319">
        <f>SUM(B21:B24)</f>
        <v>202181.995</v>
      </c>
      <c r="C20" s="476">
        <f>SUM(C21:C24)</f>
        <v>176344.05499999999</v>
      </c>
      <c r="D20" s="417">
        <f>(C20-B20)/B20</f>
        <v>-0.12779545478320165</v>
      </c>
      <c r="E20" s="477"/>
      <c r="F20" s="319">
        <f>SUM(F21:F24)</f>
        <v>1970990.5750000002</v>
      </c>
      <c r="G20" s="476">
        <f>SUM(G21:G24)</f>
        <v>1865511.2770000005</v>
      </c>
      <c r="H20" s="475">
        <f>(G20-F20)/F20</f>
        <v>-5.3515881474978495E-2</v>
      </c>
      <c r="I20" s="417">
        <f>SUM(I21:I24)</f>
        <v>1</v>
      </c>
    </row>
    <row r="21" spans="1:9">
      <c r="A21" s="484" t="s">
        <v>43</v>
      </c>
      <c r="B21" s="485">
        <v>200705</v>
      </c>
      <c r="C21" s="481">
        <v>174936.6</v>
      </c>
      <c r="D21" s="479">
        <f>(C21-B21)/B21</f>
        <v>-0.12838942726887717</v>
      </c>
      <c r="E21" s="483"/>
      <c r="F21" s="485">
        <v>1950405.09</v>
      </c>
      <c r="G21" s="481">
        <v>1815684.4100000004</v>
      </c>
      <c r="H21" s="480">
        <f>(G21-F21)/F21</f>
        <v>-6.9073179049178798E-2</v>
      </c>
      <c r="I21" s="479">
        <f>G21/$G$20</f>
        <v>0.97329050345912216</v>
      </c>
    </row>
    <row r="22" spans="1:9">
      <c r="A22" s="484" t="s">
        <v>41</v>
      </c>
      <c r="B22" s="485">
        <v>0</v>
      </c>
      <c r="C22" s="481">
        <v>0</v>
      </c>
      <c r="D22" s="479" t="s">
        <v>54</v>
      </c>
      <c r="E22" s="483"/>
      <c r="F22" s="485">
        <v>0</v>
      </c>
      <c r="G22" s="481">
        <v>31289</v>
      </c>
      <c r="H22" s="480" t="s">
        <v>64</v>
      </c>
      <c r="I22" s="479">
        <f>G22/$G$20</f>
        <v>1.677234567582836E-2</v>
      </c>
    </row>
    <row r="23" spans="1:9">
      <c r="A23" s="484" t="s">
        <v>379</v>
      </c>
      <c r="B23" s="485">
        <v>970</v>
      </c>
      <c r="C23" s="481">
        <v>690</v>
      </c>
      <c r="D23" s="479">
        <f>(C23-B23)/B23</f>
        <v>-0.28865979381443296</v>
      </c>
      <c r="E23" s="483"/>
      <c r="F23" s="485">
        <v>14360</v>
      </c>
      <c r="G23" s="481">
        <v>12500</v>
      </c>
      <c r="H23" s="480">
        <f>(G23-F23)/F23</f>
        <v>-0.12952646239554316</v>
      </c>
      <c r="I23" s="479">
        <f>G23/$G$20</f>
        <v>6.7005759515438171E-3</v>
      </c>
    </row>
    <row r="24" spans="1:9">
      <c r="A24" s="484" t="s">
        <v>381</v>
      </c>
      <c r="B24" s="485">
        <v>506.995</v>
      </c>
      <c r="C24" s="481">
        <v>717.45500000000004</v>
      </c>
      <c r="D24" s="479">
        <f>(C24-B24)/B24</f>
        <v>0.41511257507470495</v>
      </c>
      <c r="E24" s="415"/>
      <c r="F24" s="485">
        <v>6225.4849999999988</v>
      </c>
      <c r="G24" s="481">
        <v>6037.8670000000002</v>
      </c>
      <c r="H24" s="480">
        <f>(G24-F24)/F24</f>
        <v>-3.0137089720720329E-2</v>
      </c>
      <c r="I24" s="479">
        <f>G24/$G$20</f>
        <v>3.2365749135056013E-3</v>
      </c>
    </row>
    <row r="25" spans="1:9">
      <c r="A25" s="478" t="s">
        <v>393</v>
      </c>
      <c r="B25" s="319">
        <f>SUM(B26:B32)</f>
        <v>165160.07</v>
      </c>
      <c r="C25" s="476">
        <f>SUM(C26:C32)</f>
        <v>133657.80499999999</v>
      </c>
      <c r="D25" s="417">
        <f t="shared" si="0"/>
        <v>-0.19073777941605385</v>
      </c>
      <c r="E25" s="477"/>
      <c r="F25" s="319">
        <f>SUM(F26:F32)</f>
        <v>1397347.7330000002</v>
      </c>
      <c r="G25" s="476">
        <f>SUM(G26:G32)</f>
        <v>1795476.6169999999</v>
      </c>
      <c r="H25" s="475">
        <f t="shared" si="1"/>
        <v>0.28491754385663681</v>
      </c>
      <c r="I25" s="417">
        <f>SUM(I26:I32)</f>
        <v>1.0000000000000002</v>
      </c>
    </row>
    <row r="26" spans="1:9">
      <c r="A26" s="484" t="s">
        <v>41</v>
      </c>
      <c r="B26" s="485">
        <v>115019.02</v>
      </c>
      <c r="C26" s="481">
        <v>94686.28</v>
      </c>
      <c r="D26" s="479">
        <f t="shared" si="0"/>
        <v>-0.17677719737135653</v>
      </c>
      <c r="E26" s="483"/>
      <c r="F26" s="485">
        <v>901475.7</v>
      </c>
      <c r="G26" s="481">
        <v>1258165.0620000002</v>
      </c>
      <c r="H26" s="480">
        <f t="shared" si="1"/>
        <v>0.39567274192748647</v>
      </c>
      <c r="I26" s="479">
        <f t="shared" ref="I26:I32" si="2">G26/$G$25</f>
        <v>0.70074154688921819</v>
      </c>
    </row>
    <row r="27" spans="1:9">
      <c r="A27" s="484" t="s">
        <v>44</v>
      </c>
      <c r="B27" s="485">
        <v>12613.06</v>
      </c>
      <c r="C27" s="481">
        <v>13249</v>
      </c>
      <c r="D27" s="479">
        <f t="shared" si="0"/>
        <v>5.0419168702915906E-2</v>
      </c>
      <c r="E27" s="483"/>
      <c r="F27" s="485">
        <v>158126.36000000002</v>
      </c>
      <c r="G27" s="481">
        <v>168080.66999999998</v>
      </c>
      <c r="H27" s="480">
        <f t="shared" si="1"/>
        <v>6.2951616669099111E-2</v>
      </c>
      <c r="I27" s="479">
        <f t="shared" si="2"/>
        <v>9.3613399589040705E-2</v>
      </c>
    </row>
    <row r="28" spans="1:9">
      <c r="A28" s="484" t="s">
        <v>39</v>
      </c>
      <c r="B28" s="485">
        <v>10635</v>
      </c>
      <c r="C28" s="481">
        <v>12466</v>
      </c>
      <c r="D28" s="479">
        <f t="shared" si="0"/>
        <v>0.17216737188528444</v>
      </c>
      <c r="E28" s="483"/>
      <c r="F28" s="485">
        <v>87544.489999999991</v>
      </c>
      <c r="G28" s="481">
        <v>122038</v>
      </c>
      <c r="H28" s="480">
        <f t="shared" si="1"/>
        <v>0.39401120504557186</v>
      </c>
      <c r="I28" s="479">
        <f t="shared" si="2"/>
        <v>6.796969609323518E-2</v>
      </c>
    </row>
    <row r="29" spans="1:9">
      <c r="A29" s="484" t="s">
        <v>263</v>
      </c>
      <c r="B29" s="485">
        <v>1855.6</v>
      </c>
      <c r="C29" s="481">
        <v>4333.5</v>
      </c>
      <c r="D29" s="479">
        <f t="shared" si="0"/>
        <v>1.3353632248329383</v>
      </c>
      <c r="E29" s="483"/>
      <c r="F29" s="485">
        <v>58719.8</v>
      </c>
      <c r="G29" s="481">
        <v>87826.700000000012</v>
      </c>
      <c r="H29" s="480">
        <f t="shared" si="1"/>
        <v>0.49569140221867253</v>
      </c>
      <c r="I29" s="479">
        <f t="shared" si="2"/>
        <v>4.8915535389565043E-2</v>
      </c>
    </row>
    <row r="30" spans="1:9">
      <c r="A30" s="484" t="s">
        <v>266</v>
      </c>
      <c r="B30" s="485">
        <v>0</v>
      </c>
      <c r="C30" s="481">
        <v>0</v>
      </c>
      <c r="D30" s="479" t="s">
        <v>54</v>
      </c>
      <c r="E30" s="483"/>
      <c r="F30" s="485">
        <v>0</v>
      </c>
      <c r="G30" s="481">
        <v>43488</v>
      </c>
      <c r="H30" s="480" t="s">
        <v>64</v>
      </c>
      <c r="I30" s="479">
        <f t="shared" si="2"/>
        <v>2.4220866809539745E-2</v>
      </c>
    </row>
    <row r="31" spans="1:9">
      <c r="A31" s="484" t="s">
        <v>35</v>
      </c>
      <c r="B31" s="485">
        <v>9186.39</v>
      </c>
      <c r="C31" s="481">
        <v>5144</v>
      </c>
      <c r="D31" s="479" t="s">
        <v>64</v>
      </c>
      <c r="E31" s="483"/>
      <c r="F31" s="485">
        <v>82329.388000000006</v>
      </c>
      <c r="G31" s="481">
        <v>42314.3</v>
      </c>
      <c r="H31" s="480">
        <f t="shared" si="1"/>
        <v>-0.48603650497195483</v>
      </c>
      <c r="I31" s="479">
        <f t="shared" si="2"/>
        <v>2.3567168516347214E-2</v>
      </c>
    </row>
    <row r="32" spans="1:9">
      <c r="A32" s="484" t="s">
        <v>26</v>
      </c>
      <c r="B32" s="485">
        <v>15851</v>
      </c>
      <c r="C32" s="481">
        <v>3779.0249999999942</v>
      </c>
      <c r="D32" s="479">
        <f t="shared" si="0"/>
        <v>-0.7615907513721536</v>
      </c>
      <c r="E32" s="483"/>
      <c r="F32" s="485">
        <v>109151.99500000011</v>
      </c>
      <c r="G32" s="481">
        <v>73563.884999999776</v>
      </c>
      <c r="H32" s="480">
        <f t="shared" si="1"/>
        <v>-0.32604177321724903</v>
      </c>
      <c r="I32" s="479">
        <f t="shared" si="2"/>
        <v>4.0971786713054022E-2</v>
      </c>
    </row>
    <row r="33" spans="1:9">
      <c r="A33" s="478" t="s">
        <v>394</v>
      </c>
      <c r="B33" s="319">
        <f>SUM(B34:B40)</f>
        <v>105704.82</v>
      </c>
      <c r="C33" s="476">
        <f>SUM(C34:C40)</f>
        <v>112290.66</v>
      </c>
      <c r="D33" s="417">
        <f t="shared" si="0"/>
        <v>6.2304065226164676E-2</v>
      </c>
      <c r="E33" s="477"/>
      <c r="F33" s="319">
        <f>SUM(F34:F40)</f>
        <v>1289543.5775000001</v>
      </c>
      <c r="G33" s="476">
        <f>SUM(G34:G40)</f>
        <v>1563453.81</v>
      </c>
      <c r="H33" s="475">
        <f t="shared" si="1"/>
        <v>0.21240866712780779</v>
      </c>
      <c r="I33" s="417">
        <f>SUM(I34:I40)</f>
        <v>0.99999999999999989</v>
      </c>
    </row>
    <row r="34" spans="1:9">
      <c r="A34" s="484" t="s">
        <v>41</v>
      </c>
      <c r="B34" s="485">
        <v>49083</v>
      </c>
      <c r="C34" s="481">
        <v>42679.86</v>
      </c>
      <c r="D34" s="479">
        <f t="shared" si="0"/>
        <v>-0.13045535113990586</v>
      </c>
      <c r="E34" s="483"/>
      <c r="F34" s="485">
        <v>675410.48</v>
      </c>
      <c r="G34" s="481">
        <v>820903.18</v>
      </c>
      <c r="H34" s="480">
        <f t="shared" si="1"/>
        <v>0.21541374365408139</v>
      </c>
      <c r="I34" s="479">
        <f t="shared" ref="I34:I40" si="3">G34/$G$33</f>
        <v>0.52505751992762739</v>
      </c>
    </row>
    <row r="35" spans="1:9">
      <c r="A35" s="484" t="s">
        <v>39</v>
      </c>
      <c r="B35" s="485">
        <v>22176</v>
      </c>
      <c r="C35" s="481">
        <v>24351</v>
      </c>
      <c r="D35" s="479">
        <f t="shared" si="0"/>
        <v>9.8079004329004335E-2</v>
      </c>
      <c r="E35" s="483"/>
      <c r="F35" s="485">
        <v>239439</v>
      </c>
      <c r="G35" s="481">
        <v>253375</v>
      </c>
      <c r="H35" s="480">
        <f t="shared" si="1"/>
        <v>5.8202715514181068E-2</v>
      </c>
      <c r="I35" s="479">
        <f t="shared" si="3"/>
        <v>0.16206107169868997</v>
      </c>
    </row>
    <row r="36" spans="1:9">
      <c r="A36" s="484" t="s">
        <v>264</v>
      </c>
      <c r="B36" s="485">
        <v>9450</v>
      </c>
      <c r="C36" s="481">
        <v>21030</v>
      </c>
      <c r="D36" s="479">
        <f t="shared" si="0"/>
        <v>1.2253968253968255</v>
      </c>
      <c r="E36" s="483"/>
      <c r="F36" s="485">
        <v>81022</v>
      </c>
      <c r="G36" s="481">
        <v>208860</v>
      </c>
      <c r="H36" s="480">
        <f t="shared" si="1"/>
        <v>1.5778183703191726</v>
      </c>
      <c r="I36" s="479">
        <f t="shared" si="3"/>
        <v>0.13358885223478395</v>
      </c>
    </row>
    <row r="37" spans="1:9">
      <c r="A37" s="484" t="s">
        <v>263</v>
      </c>
      <c r="B37" s="485">
        <v>10795.07</v>
      </c>
      <c r="C37" s="481">
        <v>8856.2999999999993</v>
      </c>
      <c r="D37" s="479">
        <f t="shared" si="0"/>
        <v>-0.17959772377576064</v>
      </c>
      <c r="E37" s="483"/>
      <c r="F37" s="485">
        <v>102404.36</v>
      </c>
      <c r="G37" s="481">
        <v>104668.43</v>
      </c>
      <c r="H37" s="480">
        <f t="shared" si="1"/>
        <v>2.2109117228992909E-2</v>
      </c>
      <c r="I37" s="479">
        <f t="shared" si="3"/>
        <v>6.6946928224249871E-2</v>
      </c>
    </row>
    <row r="38" spans="1:9" ht="14.25" customHeight="1">
      <c r="A38" s="484" t="s">
        <v>36</v>
      </c>
      <c r="B38" s="485">
        <v>7140.5</v>
      </c>
      <c r="C38" s="481">
        <v>1504</v>
      </c>
      <c r="D38" s="479">
        <f t="shared" si="0"/>
        <v>-0.7893704922624466</v>
      </c>
      <c r="E38" s="483"/>
      <c r="F38" s="501">
        <v>54188.75</v>
      </c>
      <c r="G38" s="481">
        <v>53562</v>
      </c>
      <c r="H38" s="480">
        <f t="shared" si="1"/>
        <v>-1.1566053839588475E-2</v>
      </c>
      <c r="I38" s="479">
        <f t="shared" si="3"/>
        <v>3.4258767133005352E-2</v>
      </c>
    </row>
    <row r="39" spans="1:9" ht="14.25" customHeight="1">
      <c r="A39" s="484" t="s">
        <v>34</v>
      </c>
      <c r="B39" s="485">
        <v>0.5</v>
      </c>
      <c r="C39" s="481">
        <v>2330</v>
      </c>
      <c r="D39" s="479" t="s">
        <v>64</v>
      </c>
      <c r="E39" s="483"/>
      <c r="F39" s="485">
        <v>7345.5</v>
      </c>
      <c r="G39" s="481">
        <v>49411</v>
      </c>
      <c r="H39" s="480">
        <f t="shared" si="1"/>
        <v>5.7267034238649517</v>
      </c>
      <c r="I39" s="479">
        <f t="shared" si="3"/>
        <v>3.1603747858723115E-2</v>
      </c>
    </row>
    <row r="40" spans="1:9" ht="14.25" customHeight="1">
      <c r="A40" s="484" t="s">
        <v>26</v>
      </c>
      <c r="B40" s="485">
        <v>7059.75</v>
      </c>
      <c r="C40" s="481">
        <v>11539.5</v>
      </c>
      <c r="D40" s="479">
        <f t="shared" si="0"/>
        <v>0.63454796557951765</v>
      </c>
      <c r="E40" s="483"/>
      <c r="F40" s="485">
        <v>129733.48750000005</v>
      </c>
      <c r="G40" s="481">
        <v>72674.199999999953</v>
      </c>
      <c r="H40" s="480">
        <f t="shared" si="1"/>
        <v>-0.439819267943445</v>
      </c>
      <c r="I40" s="479">
        <f t="shared" si="3"/>
        <v>4.6483112922920282E-2</v>
      </c>
    </row>
    <row r="41" spans="1:9" ht="14.25" customHeight="1">
      <c r="A41" s="478" t="s">
        <v>392</v>
      </c>
      <c r="B41" s="319">
        <f>SUM(B42:B43)</f>
        <v>145353</v>
      </c>
      <c r="C41" s="476">
        <f>SUM(C42:C43)</f>
        <v>66198</v>
      </c>
      <c r="D41" s="417">
        <f t="shared" si="0"/>
        <v>-0.544570803492188</v>
      </c>
      <c r="E41" s="477"/>
      <c r="F41" s="319">
        <f>SUM(F42:F43)</f>
        <v>1306012</v>
      </c>
      <c r="G41" s="476">
        <f>SUM(G42:G43)</f>
        <v>1447056</v>
      </c>
      <c r="H41" s="475">
        <f t="shared" si="1"/>
        <v>0.1079959449070912</v>
      </c>
      <c r="I41" s="417">
        <f>SUM(I42:I43)</f>
        <v>1</v>
      </c>
    </row>
    <row r="42" spans="1:9" ht="14.25" customHeight="1">
      <c r="A42" s="484" t="s">
        <v>162</v>
      </c>
      <c r="B42" s="485">
        <v>142573</v>
      </c>
      <c r="C42" s="481">
        <v>63998</v>
      </c>
      <c r="D42" s="479">
        <f t="shared" si="0"/>
        <v>-0.55112118002707389</v>
      </c>
      <c r="E42" s="483"/>
      <c r="F42" s="485">
        <v>1288698</v>
      </c>
      <c r="G42" s="481">
        <v>1427064</v>
      </c>
      <c r="H42" s="480">
        <f t="shared" si="1"/>
        <v>0.10736883272884726</v>
      </c>
      <c r="I42" s="479">
        <f>G42/$G$41</f>
        <v>0.98618436328656256</v>
      </c>
    </row>
    <row r="43" spans="1:9" ht="14.25" customHeight="1">
      <c r="A43" s="484" t="s">
        <v>34</v>
      </c>
      <c r="B43" s="485">
        <v>2780</v>
      </c>
      <c r="C43" s="481">
        <v>2200</v>
      </c>
      <c r="D43" s="479">
        <f t="shared" si="0"/>
        <v>-0.20863309352517986</v>
      </c>
      <c r="E43" s="483"/>
      <c r="F43" s="485">
        <v>17314</v>
      </c>
      <c r="G43" s="481">
        <v>19992</v>
      </c>
      <c r="H43" s="480">
        <f t="shared" si="1"/>
        <v>0.1546725193485041</v>
      </c>
      <c r="I43" s="479">
        <f>G43/$G$41</f>
        <v>1.3815636713437489E-2</v>
      </c>
    </row>
    <row r="44" spans="1:9" ht="14.25" customHeight="1">
      <c r="A44" s="478" t="s">
        <v>395</v>
      </c>
      <c r="B44" s="319">
        <f>SUM(B45:B51)</f>
        <v>120292.44</v>
      </c>
      <c r="C44" s="476">
        <f>SUM(C45:C51)</f>
        <v>108099.43929999998</v>
      </c>
      <c r="D44" s="417">
        <f t="shared" si="0"/>
        <v>-0.10136132162586459</v>
      </c>
      <c r="E44" s="477"/>
      <c r="F44" s="319">
        <f>SUM(F45:F51)</f>
        <v>1030702.6214999999</v>
      </c>
      <c r="G44" s="476">
        <f>SUM(G45:G51)</f>
        <v>1258245.3411340003</v>
      </c>
      <c r="H44" s="475">
        <f t="shared" si="1"/>
        <v>0.22076466566355821</v>
      </c>
      <c r="I44" s="417">
        <f>SUM(I45:I51)</f>
        <v>0.99999999999999989</v>
      </c>
    </row>
    <row r="45" spans="1:9" ht="14.25" customHeight="1">
      <c r="A45" s="484" t="s">
        <v>41</v>
      </c>
      <c r="B45" s="485">
        <v>79822.91</v>
      </c>
      <c r="C45" s="481">
        <v>64592.119999999995</v>
      </c>
      <c r="D45" s="479">
        <f t="shared" si="0"/>
        <v>-0.19080725070033161</v>
      </c>
      <c r="E45" s="483"/>
      <c r="F45" s="485">
        <v>627218.65</v>
      </c>
      <c r="G45" s="481">
        <v>835158.92</v>
      </c>
      <c r="H45" s="480">
        <f t="shared" si="1"/>
        <v>0.33152756219860491</v>
      </c>
      <c r="I45" s="479">
        <f t="shared" ref="I45:I51" si="4">G45/$G$44</f>
        <v>0.6637488673292512</v>
      </c>
    </row>
    <row r="46" spans="1:9" ht="14.25" customHeight="1">
      <c r="A46" s="484" t="s">
        <v>381</v>
      </c>
      <c r="B46" s="500">
        <v>14341.960000000001</v>
      </c>
      <c r="C46" s="481">
        <v>18638.244999999999</v>
      </c>
      <c r="D46" s="479">
        <f t="shared" si="0"/>
        <v>0.29956052031939828</v>
      </c>
      <c r="E46" s="483"/>
      <c r="F46" s="485">
        <v>143583.78450000001</v>
      </c>
      <c r="G46" s="481">
        <v>136756.96</v>
      </c>
      <c r="H46" s="480">
        <f t="shared" si="1"/>
        <v>-4.7545929533568024E-2</v>
      </c>
      <c r="I46" s="479">
        <f t="shared" si="4"/>
        <v>0.10868862814683426</v>
      </c>
    </row>
    <row r="47" spans="1:9" ht="14.25" customHeight="1">
      <c r="A47" s="484" t="s">
        <v>384</v>
      </c>
      <c r="B47" s="485">
        <v>6555.45</v>
      </c>
      <c r="C47" s="481">
        <v>7832.5</v>
      </c>
      <c r="D47" s="479">
        <f t="shared" si="0"/>
        <v>0.19480737401703929</v>
      </c>
      <c r="E47" s="483"/>
      <c r="F47" s="485">
        <v>67139.05</v>
      </c>
      <c r="G47" s="481">
        <v>82895.834000000003</v>
      </c>
      <c r="H47" s="480">
        <f t="shared" si="1"/>
        <v>0.23468881373805556</v>
      </c>
      <c r="I47" s="479">
        <f t="shared" si="4"/>
        <v>6.5882090948407315E-2</v>
      </c>
    </row>
    <row r="48" spans="1:9" ht="14.25" customHeight="1">
      <c r="A48" s="484" t="s">
        <v>37</v>
      </c>
      <c r="B48" s="485">
        <v>6391</v>
      </c>
      <c r="C48" s="481">
        <v>5650.39</v>
      </c>
      <c r="D48" s="479">
        <f t="shared" si="0"/>
        <v>-0.11588327335315282</v>
      </c>
      <c r="E48" s="483"/>
      <c r="F48" s="485">
        <v>89423.57</v>
      </c>
      <c r="G48" s="481">
        <v>70989.13</v>
      </c>
      <c r="H48" s="480">
        <f t="shared" si="1"/>
        <v>-0.20614743965153706</v>
      </c>
      <c r="I48" s="479">
        <f t="shared" si="4"/>
        <v>5.6419147903238549E-2</v>
      </c>
    </row>
    <row r="49" spans="1:9">
      <c r="A49" s="484" t="s">
        <v>263</v>
      </c>
      <c r="B49" s="485">
        <v>7823.7</v>
      </c>
      <c r="C49" s="481">
        <v>348</v>
      </c>
      <c r="D49" s="479" t="s">
        <v>54</v>
      </c>
      <c r="E49" s="483"/>
      <c r="F49" s="485">
        <v>27989.099999999995</v>
      </c>
      <c r="G49" s="481">
        <v>43115.8</v>
      </c>
      <c r="H49" s="480">
        <f t="shared" si="1"/>
        <v>0.5404496750520742</v>
      </c>
      <c r="I49" s="479">
        <f t="shared" si="4"/>
        <v>3.4266608101359355E-2</v>
      </c>
    </row>
    <row r="50" spans="1:9" ht="14.25" customHeight="1">
      <c r="A50" s="484" t="s">
        <v>42</v>
      </c>
      <c r="B50" s="485">
        <v>0</v>
      </c>
      <c r="C50" s="481">
        <v>3045.51</v>
      </c>
      <c r="D50" s="479" t="s">
        <v>64</v>
      </c>
      <c r="E50" s="483"/>
      <c r="F50" s="485">
        <v>0</v>
      </c>
      <c r="G50" s="481">
        <v>41317.620000000003</v>
      </c>
      <c r="H50" s="480" t="s">
        <v>64</v>
      </c>
      <c r="I50" s="479">
        <f t="shared" si="4"/>
        <v>3.2837490948118497E-2</v>
      </c>
    </row>
    <row r="51" spans="1:9" ht="14.25" customHeight="1">
      <c r="A51" s="484" t="s">
        <v>26</v>
      </c>
      <c r="B51" s="485">
        <v>5357.4199999999983</v>
      </c>
      <c r="C51" s="481">
        <v>7992.6742999999988</v>
      </c>
      <c r="D51" s="479">
        <f t="shared" si="0"/>
        <v>0.49188868895849147</v>
      </c>
      <c r="E51" s="481"/>
      <c r="F51" s="485">
        <v>75348.46699999983</v>
      </c>
      <c r="G51" s="481">
        <v>48011.077134000137</v>
      </c>
      <c r="H51" s="480">
        <f t="shared" ref="H51:H57" si="5">(G51-F51)/F51</f>
        <v>-0.3628128209429895</v>
      </c>
      <c r="I51" s="479">
        <f t="shared" si="4"/>
        <v>3.8157166622790673E-2</v>
      </c>
    </row>
    <row r="52" spans="1:9" ht="14.25" customHeight="1">
      <c r="A52" s="478" t="s">
        <v>396</v>
      </c>
      <c r="B52" s="319">
        <f>SUM(B53:B58)</f>
        <v>110486.39</v>
      </c>
      <c r="C52" s="476">
        <f>SUM(C53:C58)</f>
        <v>111512.76</v>
      </c>
      <c r="D52" s="417">
        <f t="shared" si="0"/>
        <v>9.2895604607951751E-3</v>
      </c>
      <c r="E52" s="477"/>
      <c r="F52" s="319">
        <f>SUM(F53:F58)</f>
        <v>1058207.58</v>
      </c>
      <c r="G52" s="476">
        <f>SUM(G53:G58)</f>
        <v>1216295.4999999998</v>
      </c>
      <c r="H52" s="475">
        <f t="shared" si="5"/>
        <v>0.14939216368115571</v>
      </c>
      <c r="I52" s="417">
        <f>SUM(I53:I58)</f>
        <v>1.0000000000000002</v>
      </c>
    </row>
    <row r="53" spans="1:9" ht="14.25" customHeight="1">
      <c r="A53" s="484" t="s">
        <v>34</v>
      </c>
      <c r="B53" s="485">
        <v>78000</v>
      </c>
      <c r="C53" s="481">
        <v>82500</v>
      </c>
      <c r="D53" s="479">
        <f t="shared" si="0"/>
        <v>5.7692307692307696E-2</v>
      </c>
      <c r="E53" s="483"/>
      <c r="F53" s="485">
        <v>900408</v>
      </c>
      <c r="G53" s="481">
        <v>898826.07</v>
      </c>
      <c r="H53" s="480">
        <f t="shared" si="5"/>
        <v>-1.756903537063255E-3</v>
      </c>
      <c r="I53" s="479">
        <f t="shared" ref="I53:I58" si="6">G53/$G$52</f>
        <v>0.7389865949516381</v>
      </c>
    </row>
    <row r="54" spans="1:9" ht="14.25" customHeight="1">
      <c r="A54" s="484" t="s">
        <v>40</v>
      </c>
      <c r="B54" s="485">
        <v>27884.34</v>
      </c>
      <c r="C54" s="481">
        <v>23074.76</v>
      </c>
      <c r="D54" s="479">
        <f t="shared" si="0"/>
        <v>-0.1724831930753965</v>
      </c>
      <c r="E54" s="483"/>
      <c r="F54" s="485">
        <v>55388.880000000005</v>
      </c>
      <c r="G54" s="481">
        <v>225894.06</v>
      </c>
      <c r="H54" s="480">
        <f t="shared" si="5"/>
        <v>3.0783287186886605</v>
      </c>
      <c r="I54" s="479">
        <f t="shared" si="6"/>
        <v>0.18572300892340721</v>
      </c>
    </row>
    <row r="55" spans="1:9" ht="14.25" customHeight="1">
      <c r="A55" s="484" t="s">
        <v>45</v>
      </c>
      <c r="B55" s="485">
        <v>2899.88</v>
      </c>
      <c r="C55" s="481">
        <v>3993</v>
      </c>
      <c r="D55" s="479">
        <f t="shared" si="0"/>
        <v>0.37695352911154939</v>
      </c>
      <c r="E55" s="483"/>
      <c r="F55" s="485">
        <v>72695.86</v>
      </c>
      <c r="G55" s="481">
        <v>46522.2</v>
      </c>
      <c r="H55" s="480">
        <f t="shared" si="5"/>
        <v>-0.36004333671821204</v>
      </c>
      <c r="I55" s="479">
        <f t="shared" si="6"/>
        <v>3.8249093250776647E-2</v>
      </c>
    </row>
    <row r="56" spans="1:9" ht="14.25" customHeight="1">
      <c r="A56" s="484" t="s">
        <v>41</v>
      </c>
      <c r="B56" s="485">
        <v>0</v>
      </c>
      <c r="C56" s="481">
        <v>1944</v>
      </c>
      <c r="D56" s="479" t="s">
        <v>64</v>
      </c>
      <c r="E56" s="483"/>
      <c r="F56" s="485">
        <v>0</v>
      </c>
      <c r="G56" s="481">
        <v>38344</v>
      </c>
      <c r="H56" s="480" t="s">
        <v>64</v>
      </c>
      <c r="I56" s="479">
        <f t="shared" si="6"/>
        <v>3.1525233793925904E-2</v>
      </c>
    </row>
    <row r="57" spans="1:9" ht="14.25" customHeight="1">
      <c r="A57" s="484" t="s">
        <v>381</v>
      </c>
      <c r="B57" s="485">
        <v>1702.17</v>
      </c>
      <c r="C57" s="481">
        <v>1</v>
      </c>
      <c r="D57" s="479" t="s">
        <v>54</v>
      </c>
      <c r="E57" s="483"/>
      <c r="F57" s="485">
        <v>29714.840000000004</v>
      </c>
      <c r="G57" s="481">
        <v>5709.17</v>
      </c>
      <c r="H57" s="480">
        <f t="shared" si="5"/>
        <v>-0.80786805515358662</v>
      </c>
      <c r="I57" s="479">
        <f t="shared" si="6"/>
        <v>4.6939004542892755E-3</v>
      </c>
    </row>
    <row r="58" spans="1:9" ht="14.25" customHeight="1">
      <c r="A58" s="484" t="s">
        <v>265</v>
      </c>
      <c r="B58" s="485">
        <v>0</v>
      </c>
      <c r="C58" s="481">
        <v>0</v>
      </c>
      <c r="D58" s="479" t="s">
        <v>54</v>
      </c>
      <c r="E58" s="483"/>
      <c r="F58" s="485">
        <v>0</v>
      </c>
      <c r="G58" s="481">
        <v>1000</v>
      </c>
      <c r="H58" s="480" t="s">
        <v>64</v>
      </c>
      <c r="I58" s="479">
        <f t="shared" si="6"/>
        <v>8.2216862596301652E-4</v>
      </c>
    </row>
    <row r="59" spans="1:9" ht="14.25" customHeight="1">
      <c r="A59" s="478" t="s">
        <v>391</v>
      </c>
      <c r="B59" s="319">
        <f>SUM(B60:B63)</f>
        <v>122110</v>
      </c>
      <c r="C59" s="476">
        <f>SUM(C60:C63)</f>
        <v>111313</v>
      </c>
      <c r="D59" s="417">
        <f>(C59-B59)/B59</f>
        <v>-8.8420276799606914E-2</v>
      </c>
      <c r="E59" s="477"/>
      <c r="F59" s="319">
        <f>SUM(F60:F63)</f>
        <v>1396910.007</v>
      </c>
      <c r="G59" s="476">
        <f>SUM(G60:G63)</f>
        <v>1141913.6000000001</v>
      </c>
      <c r="H59" s="475">
        <f>(G59-F59)/F59</f>
        <v>-0.18254318869662153</v>
      </c>
      <c r="I59" s="417">
        <f>SUM(I60:I63)</f>
        <v>0.99999999999999989</v>
      </c>
    </row>
    <row r="60" spans="1:9" ht="14.25" customHeight="1">
      <c r="A60" s="484" t="s">
        <v>39</v>
      </c>
      <c r="B60" s="485">
        <v>70516</v>
      </c>
      <c r="C60" s="481">
        <v>60622</v>
      </c>
      <c r="D60" s="479">
        <f>(C60-B60)/B60</f>
        <v>-0.14030858244937319</v>
      </c>
      <c r="E60" s="483"/>
      <c r="F60" s="485">
        <v>812880.09699999995</v>
      </c>
      <c r="G60" s="481">
        <v>581045.6</v>
      </c>
      <c r="H60" s="480">
        <f>(G60-F60)/F60</f>
        <v>-0.28520134501460181</v>
      </c>
      <c r="I60" s="479">
        <f>G60/$G$59</f>
        <v>0.50883499417118772</v>
      </c>
    </row>
    <row r="61" spans="1:9" ht="14.25" customHeight="1">
      <c r="A61" s="484" t="s">
        <v>41</v>
      </c>
      <c r="B61" s="485">
        <v>46934</v>
      </c>
      <c r="C61" s="481">
        <v>46231</v>
      </c>
      <c r="D61" s="479">
        <f>(C61-B61)/B61</f>
        <v>-1.4978480419312226E-2</v>
      </c>
      <c r="E61" s="483"/>
      <c r="F61" s="485">
        <v>523169.91</v>
      </c>
      <c r="G61" s="481">
        <v>519668</v>
      </c>
      <c r="H61" s="480">
        <f>(G61-F61)/F61</f>
        <v>-6.6936380190519259E-3</v>
      </c>
      <c r="I61" s="479">
        <f>G61/$G$59</f>
        <v>0.45508521835627491</v>
      </c>
    </row>
    <row r="62" spans="1:9" ht="14.25" customHeight="1">
      <c r="A62" s="484" t="s">
        <v>44</v>
      </c>
      <c r="B62" s="485">
        <v>3800</v>
      </c>
      <c r="C62" s="481">
        <v>3600</v>
      </c>
      <c r="D62" s="479">
        <f>(C62-B62)/B62</f>
        <v>-5.2631578947368418E-2</v>
      </c>
      <c r="E62" s="483"/>
      <c r="F62" s="485">
        <v>51400</v>
      </c>
      <c r="G62" s="481">
        <v>31740</v>
      </c>
      <c r="H62" s="480">
        <f>(G62-F62)/F62</f>
        <v>-0.38249027237354083</v>
      </c>
      <c r="I62" s="479">
        <f>G62/$G$59</f>
        <v>2.7795447921804238E-2</v>
      </c>
    </row>
    <row r="63" spans="1:9" ht="14.25" customHeight="1">
      <c r="A63" s="484" t="s">
        <v>384</v>
      </c>
      <c r="B63" s="485">
        <v>860</v>
      </c>
      <c r="C63" s="481">
        <v>860</v>
      </c>
      <c r="D63" s="479">
        <f>(C63-B63)/B63</f>
        <v>0</v>
      </c>
      <c r="E63" s="483"/>
      <c r="F63" s="485">
        <v>9460</v>
      </c>
      <c r="G63" s="481">
        <v>9460</v>
      </c>
      <c r="H63" s="480">
        <f>(G63-F63)/F63</f>
        <v>0</v>
      </c>
      <c r="I63" s="479">
        <f>G63/$G$59</f>
        <v>8.2843395507330841E-3</v>
      </c>
    </row>
    <row r="64" spans="1:9">
      <c r="A64" s="478" t="s">
        <v>397</v>
      </c>
      <c r="B64" s="319">
        <f>SUM(B65)</f>
        <v>46825.17</v>
      </c>
      <c r="C64" s="476">
        <f>SUM(C65)</f>
        <v>62072.83</v>
      </c>
      <c r="D64" s="417">
        <f t="shared" ref="D64:D80" si="7">(C64-B64)/B64</f>
        <v>0.32562957059205561</v>
      </c>
      <c r="E64" s="477"/>
      <c r="F64" s="319">
        <f>SUM(F65)</f>
        <v>704687.67999999993</v>
      </c>
      <c r="G64" s="476">
        <f>SUM(G65)</f>
        <v>688567.9</v>
      </c>
      <c r="H64" s="475">
        <f t="shared" ref="H64:H103" si="8">(G64-F64)/F64</f>
        <v>-2.2875069988452065E-2</v>
      </c>
      <c r="I64" s="417">
        <f>SUM(I65)</f>
        <v>1</v>
      </c>
    </row>
    <row r="65" spans="1:9">
      <c r="A65" s="484" t="s">
        <v>162</v>
      </c>
      <c r="B65" s="485">
        <v>46825.17</v>
      </c>
      <c r="C65" s="481">
        <v>62072.83</v>
      </c>
      <c r="D65" s="479">
        <f t="shared" si="7"/>
        <v>0.32562957059205561</v>
      </c>
      <c r="E65" s="483"/>
      <c r="F65" s="485">
        <v>704687.67999999993</v>
      </c>
      <c r="G65" s="481">
        <v>688567.9</v>
      </c>
      <c r="H65" s="480">
        <f t="shared" si="8"/>
        <v>-2.2875069988452065E-2</v>
      </c>
      <c r="I65" s="479">
        <f>G65/$G$64</f>
        <v>1</v>
      </c>
    </row>
    <row r="66" spans="1:9">
      <c r="A66" s="478" t="s">
        <v>398</v>
      </c>
      <c r="B66" s="319">
        <f>SUM(B67:B69)</f>
        <v>31553.929</v>
      </c>
      <c r="C66" s="476">
        <f>SUM(C67:C69)</f>
        <v>35891.21</v>
      </c>
      <c r="D66" s="417">
        <f t="shared" si="7"/>
        <v>0.13745613105740331</v>
      </c>
      <c r="E66" s="477"/>
      <c r="F66" s="319">
        <f>SUM(F67:F69)</f>
        <v>406075.43</v>
      </c>
      <c r="G66" s="476">
        <f>SUM(G67:G69)</f>
        <v>378047.4</v>
      </c>
      <c r="H66" s="475">
        <f t="shared" si="8"/>
        <v>-6.902173322823292E-2</v>
      </c>
      <c r="I66" s="417">
        <f>SUM(I67:I69)</f>
        <v>1</v>
      </c>
    </row>
    <row r="67" spans="1:9">
      <c r="A67" s="484" t="s">
        <v>381</v>
      </c>
      <c r="B67" s="485">
        <v>19829.449000000001</v>
      </c>
      <c r="C67" s="481">
        <v>25869.95</v>
      </c>
      <c r="D67" s="479">
        <f t="shared" si="7"/>
        <v>0.30462273560904291</v>
      </c>
      <c r="E67" s="483"/>
      <c r="F67" s="485">
        <v>286016.2</v>
      </c>
      <c r="G67" s="481">
        <v>263736.39</v>
      </c>
      <c r="H67" s="480">
        <f t="shared" si="8"/>
        <v>-7.789702121767926E-2</v>
      </c>
      <c r="I67" s="479">
        <f>G67/$G$66</f>
        <v>0.69762783714423116</v>
      </c>
    </row>
    <row r="68" spans="1:9">
      <c r="A68" s="484" t="s">
        <v>34</v>
      </c>
      <c r="B68" s="485">
        <v>8480.48</v>
      </c>
      <c r="C68" s="481">
        <v>7368.26</v>
      </c>
      <c r="D68" s="479">
        <f t="shared" si="7"/>
        <v>-0.13115059524932543</v>
      </c>
      <c r="E68" s="483"/>
      <c r="F68" s="485">
        <v>86402.23</v>
      </c>
      <c r="G68" s="481">
        <v>82253.95</v>
      </c>
      <c r="H68" s="480">
        <f t="shared" si="8"/>
        <v>-4.8011260820467236E-2</v>
      </c>
      <c r="I68" s="479">
        <f>G68/$G$66</f>
        <v>0.21757575901857806</v>
      </c>
    </row>
    <row r="69" spans="1:9">
      <c r="A69" s="484" t="s">
        <v>37</v>
      </c>
      <c r="B69" s="485">
        <v>3244</v>
      </c>
      <c r="C69" s="481">
        <v>2653</v>
      </c>
      <c r="D69" s="479">
        <f t="shared" si="7"/>
        <v>-0.18218249075215784</v>
      </c>
      <c r="E69" s="483"/>
      <c r="F69" s="485">
        <v>33657</v>
      </c>
      <c r="G69" s="481">
        <v>32057.059999999998</v>
      </c>
      <c r="H69" s="480">
        <f t="shared" si="8"/>
        <v>-4.7536619425379636E-2</v>
      </c>
      <c r="I69" s="479">
        <f>G69/$G$66</f>
        <v>8.4796403837190781E-2</v>
      </c>
    </row>
    <row r="70" spans="1:9">
      <c r="A70" s="496" t="s">
        <v>399</v>
      </c>
      <c r="B70" s="325">
        <f>SUM(B71:B75)</f>
        <v>50318.180001000001</v>
      </c>
      <c r="C70" s="494">
        <f>SUM(C71:C75)</f>
        <v>38735.354999999996</v>
      </c>
      <c r="D70" s="416">
        <f>(C70-B70)/B70</f>
        <v>-0.23019165241608128</v>
      </c>
      <c r="E70" s="495"/>
      <c r="F70" s="325">
        <f>SUM(F71:F75)</f>
        <v>380049.35600199999</v>
      </c>
      <c r="G70" s="494">
        <f>SUM(G71:G75)</f>
        <v>208841.46899999998</v>
      </c>
      <c r="H70" s="493">
        <f t="shared" si="8"/>
        <v>-0.45048855970459539</v>
      </c>
      <c r="I70" s="416">
        <f>SUM(I71:I75)</f>
        <v>1</v>
      </c>
    </row>
    <row r="71" spans="1:9">
      <c r="A71" s="497" t="s">
        <v>381</v>
      </c>
      <c r="B71" s="499">
        <v>7781.079999999999</v>
      </c>
      <c r="C71" s="498">
        <v>10889.328</v>
      </c>
      <c r="D71" s="486">
        <f>(C71-B71)/B71</f>
        <v>0.39946228544109569</v>
      </c>
      <c r="E71" s="491"/>
      <c r="F71" s="490">
        <v>80644.194999999992</v>
      </c>
      <c r="G71" s="489">
        <v>87432.933000000005</v>
      </c>
      <c r="H71" s="487">
        <f t="shared" si="8"/>
        <v>8.4181359861054017E-2</v>
      </c>
      <c r="I71" s="486">
        <f>G71/$G$70</f>
        <v>0.41865695265723307</v>
      </c>
    </row>
    <row r="72" spans="1:9">
      <c r="A72" s="497" t="s">
        <v>34</v>
      </c>
      <c r="B72" s="490">
        <v>33600</v>
      </c>
      <c r="C72" s="489">
        <v>12500</v>
      </c>
      <c r="D72" s="486">
        <f t="shared" ref="D72:D75" si="9">(C72-B72)/B72</f>
        <v>-0.62797619047619047</v>
      </c>
      <c r="E72" s="491"/>
      <c r="F72" s="490">
        <v>131262</v>
      </c>
      <c r="G72" s="489">
        <v>50530.3</v>
      </c>
      <c r="H72" s="487">
        <f t="shared" si="8"/>
        <v>-0.61504243421553839</v>
      </c>
      <c r="I72" s="486">
        <f>G72/$G$70</f>
        <v>0.24195529863850943</v>
      </c>
    </row>
    <row r="73" spans="1:9">
      <c r="A73" s="497" t="s">
        <v>41</v>
      </c>
      <c r="B73" s="490">
        <v>1930</v>
      </c>
      <c r="C73" s="489">
        <v>11890</v>
      </c>
      <c r="D73" s="486">
        <f t="shared" si="9"/>
        <v>5.1606217616580308</v>
      </c>
      <c r="E73" s="491"/>
      <c r="F73" s="490">
        <v>5082</v>
      </c>
      <c r="G73" s="489">
        <v>39152.199999999997</v>
      </c>
      <c r="H73" s="487">
        <f t="shared" si="8"/>
        <v>6.7040928768201491</v>
      </c>
      <c r="I73" s="486">
        <f>G73/$G$70</f>
        <v>0.18747330301531254</v>
      </c>
    </row>
    <row r="74" spans="1:9">
      <c r="A74" s="497" t="s">
        <v>384</v>
      </c>
      <c r="B74" s="490">
        <v>1408.5</v>
      </c>
      <c r="C74" s="489">
        <v>1323</v>
      </c>
      <c r="D74" s="486">
        <f t="shared" si="9"/>
        <v>-6.070287539936102E-2</v>
      </c>
      <c r="E74" s="491"/>
      <c r="F74" s="490">
        <v>17546.900000000001</v>
      </c>
      <c r="G74" s="489">
        <v>14526.5</v>
      </c>
      <c r="H74" s="487">
        <f t="shared" si="8"/>
        <v>-0.17213296935641059</v>
      </c>
      <c r="I74" s="486">
        <f>G74/$G$70</f>
        <v>6.955754558497193E-2</v>
      </c>
    </row>
    <row r="75" spans="1:9">
      <c r="A75" s="484" t="s">
        <v>26</v>
      </c>
      <c r="B75" s="485">
        <v>5598.6000009999989</v>
      </c>
      <c r="C75" s="481">
        <v>2133.0269999999946</v>
      </c>
      <c r="D75" s="486">
        <f t="shared" si="9"/>
        <v>-0.61900707326492299</v>
      </c>
      <c r="E75" s="483"/>
      <c r="F75" s="485">
        <v>145514.26100199998</v>
      </c>
      <c r="G75" s="481">
        <v>17199.535999999964</v>
      </c>
      <c r="H75" s="487">
        <f t="shared" si="8"/>
        <v>-0.88180171564240317</v>
      </c>
      <c r="I75" s="479">
        <f>G75/$G$70</f>
        <v>8.2356900103972952E-2</v>
      </c>
    </row>
    <row r="76" spans="1:9">
      <c r="A76" s="496" t="s">
        <v>519</v>
      </c>
      <c r="B76" s="325">
        <f>SUM(B77:B77)</f>
        <v>45072.61</v>
      </c>
      <c r="C76" s="494">
        <f>SUM(C77:C77)</f>
        <v>2.0999999999999999E-3</v>
      </c>
      <c r="D76" s="416" t="s">
        <v>54</v>
      </c>
      <c r="E76" s="495"/>
      <c r="F76" s="325">
        <f>SUM(F77:F77)</f>
        <v>100550.95999999999</v>
      </c>
      <c r="G76" s="494">
        <f>SUM(G77:G77)</f>
        <v>111108.1721</v>
      </c>
      <c r="H76" s="493">
        <f t="shared" si="8"/>
        <v>0.1049936479969958</v>
      </c>
      <c r="I76" s="416">
        <f>SUM(I77:I77)</f>
        <v>1</v>
      </c>
    </row>
    <row r="77" spans="1:9">
      <c r="A77" s="492" t="s">
        <v>34</v>
      </c>
      <c r="B77" s="490">
        <v>45072.61</v>
      </c>
      <c r="C77" s="489">
        <v>2.0999999999999999E-3</v>
      </c>
      <c r="D77" s="608">
        <v>0</v>
      </c>
      <c r="E77" s="491"/>
      <c r="F77" s="490">
        <v>100550.95999999999</v>
      </c>
      <c r="G77" s="489">
        <v>111108.1721</v>
      </c>
      <c r="H77" s="487">
        <f t="shared" si="8"/>
        <v>0.1049936479969958</v>
      </c>
      <c r="I77" s="486">
        <f>G77/$G$76</f>
        <v>1</v>
      </c>
    </row>
    <row r="78" spans="1:9">
      <c r="A78" s="496" t="s">
        <v>400</v>
      </c>
      <c r="B78" s="325">
        <f>SUM(B79:B80)</f>
        <v>26554.879999999997</v>
      </c>
      <c r="C78" s="494">
        <f>SUM(C79:C80)</f>
        <v>9300.2900000000009</v>
      </c>
      <c r="D78" s="416">
        <f t="shared" si="7"/>
        <v>-0.64977096488479702</v>
      </c>
      <c r="E78" s="495"/>
      <c r="F78" s="325">
        <f>SUM(F79:F80)</f>
        <v>135593.29</v>
      </c>
      <c r="G78" s="494">
        <f>SUM(G79:G80)</f>
        <v>95810.295700000017</v>
      </c>
      <c r="H78" s="493">
        <f t="shared" si="8"/>
        <v>-0.29339943222854159</v>
      </c>
      <c r="I78" s="416">
        <f>SUM(I79:I80)</f>
        <v>1</v>
      </c>
    </row>
    <row r="79" spans="1:9">
      <c r="A79" s="497" t="s">
        <v>381</v>
      </c>
      <c r="B79" s="490">
        <v>25923.78</v>
      </c>
      <c r="C79" s="489">
        <v>8730.43</v>
      </c>
      <c r="D79" s="486">
        <f t="shared" si="7"/>
        <v>-0.66322696767215272</v>
      </c>
      <c r="E79" s="491"/>
      <c r="F79" s="490">
        <v>129526.89000000001</v>
      </c>
      <c r="G79" s="489">
        <v>89561.655700000018</v>
      </c>
      <c r="H79" s="487">
        <f t="shared" si="8"/>
        <v>-0.30854777953828733</v>
      </c>
      <c r="I79" s="486">
        <f>G79/$G$78</f>
        <v>0.93478112185807605</v>
      </c>
    </row>
    <row r="80" spans="1:9">
      <c r="A80" s="497" t="s">
        <v>34</v>
      </c>
      <c r="B80" s="490">
        <v>631.1</v>
      </c>
      <c r="C80" s="489">
        <v>569.86</v>
      </c>
      <c r="D80" s="486">
        <f t="shared" si="7"/>
        <v>-9.7036919664078597E-2</v>
      </c>
      <c r="E80" s="491"/>
      <c r="F80" s="499">
        <v>6066.4000000000005</v>
      </c>
      <c r="G80" s="489">
        <v>6248.64</v>
      </c>
      <c r="H80" s="487">
        <f t="shared" si="8"/>
        <v>3.0040880917842502E-2</v>
      </c>
      <c r="I80" s="486">
        <f>G80/$G$78</f>
        <v>6.5218878141923939E-2</v>
      </c>
    </row>
    <row r="81" spans="1:9">
      <c r="A81" s="496" t="s">
        <v>537</v>
      </c>
      <c r="B81" s="325">
        <f>SUM(B82:B84)</f>
        <v>1894.69</v>
      </c>
      <c r="C81" s="494">
        <f>SUM(C82:C83)</f>
        <v>24220</v>
      </c>
      <c r="D81" s="416" t="s">
        <v>64</v>
      </c>
      <c r="E81" s="495"/>
      <c r="F81" s="325">
        <f>SUM(F82:F84)</f>
        <v>94792.324999999997</v>
      </c>
      <c r="G81" s="494">
        <f>SUM(G82:G84)</f>
        <v>88898.815000000002</v>
      </c>
      <c r="H81" s="493">
        <f t="shared" si="8"/>
        <v>-6.2172860513759892E-2</v>
      </c>
      <c r="I81" s="416">
        <f>SUM(I82:I84)</f>
        <v>1</v>
      </c>
    </row>
    <row r="82" spans="1:9">
      <c r="A82" s="497" t="s">
        <v>162</v>
      </c>
      <c r="B82" s="490">
        <v>0</v>
      </c>
      <c r="C82" s="489">
        <v>23770</v>
      </c>
      <c r="D82" s="486" t="s">
        <v>64</v>
      </c>
      <c r="E82" s="491"/>
      <c r="F82" s="485">
        <v>80131</v>
      </c>
      <c r="G82" s="489">
        <v>80299</v>
      </c>
      <c r="H82" s="487">
        <f t="shared" si="8"/>
        <v>2.0965668717475134E-3</v>
      </c>
      <c r="I82" s="486">
        <f>(G82/G81)</f>
        <v>0.9032628837628488</v>
      </c>
    </row>
    <row r="83" spans="1:9">
      <c r="A83" s="497" t="s">
        <v>39</v>
      </c>
      <c r="B83" s="490">
        <v>335.3</v>
      </c>
      <c r="C83" s="489">
        <v>450</v>
      </c>
      <c r="D83" s="486">
        <f t="shared" ref="D83:D84" si="10">(C83-B83)/B83</f>
        <v>0.34208171786459884</v>
      </c>
      <c r="E83" s="491"/>
      <c r="F83" s="499">
        <v>2928.3449999999998</v>
      </c>
      <c r="G83" s="489">
        <v>4687.8549999999996</v>
      </c>
      <c r="H83" s="487">
        <f t="shared" si="8"/>
        <v>0.60085474901352121</v>
      </c>
      <c r="I83" s="486">
        <f>(G83/G81)</f>
        <v>5.2732480179853908E-2</v>
      </c>
    </row>
    <row r="84" spans="1:9">
      <c r="A84" s="497" t="s">
        <v>34</v>
      </c>
      <c r="B84" s="490">
        <v>1559.39</v>
      </c>
      <c r="C84" s="489">
        <v>3911.96</v>
      </c>
      <c r="D84" s="486">
        <f t="shared" si="10"/>
        <v>1.5086476122073371</v>
      </c>
      <c r="E84" s="491"/>
      <c r="F84" s="499">
        <v>11732.98</v>
      </c>
      <c r="G84" s="489">
        <v>3911.96</v>
      </c>
      <c r="H84" s="487">
        <f t="shared" si="8"/>
        <v>-0.66658427782200258</v>
      </c>
      <c r="I84" s="486">
        <f>(G84/G81)</f>
        <v>4.4004636057297278E-2</v>
      </c>
    </row>
    <row r="85" spans="1:9">
      <c r="A85" s="496" t="s">
        <v>529</v>
      </c>
      <c r="B85" s="325">
        <f>SUM(B86:B88)</f>
        <v>108.005</v>
      </c>
      <c r="C85" s="494">
        <f>SUM(C86:C88)</f>
        <v>9257</v>
      </c>
      <c r="D85" s="416" t="s">
        <v>64</v>
      </c>
      <c r="E85" s="495"/>
      <c r="F85" s="325">
        <f>SUM(F86:F88)</f>
        <v>2244.7050000000004</v>
      </c>
      <c r="G85" s="747">
        <f>SUM(G86:G88)</f>
        <v>46886.991999999998</v>
      </c>
      <c r="H85" s="493" t="s">
        <v>64</v>
      </c>
      <c r="I85" s="416">
        <f>SUM(I86:I88)</f>
        <v>1</v>
      </c>
    </row>
    <row r="86" spans="1:9">
      <c r="A86" s="497" t="s">
        <v>381</v>
      </c>
      <c r="B86" s="490">
        <v>0</v>
      </c>
      <c r="C86" s="489">
        <v>9256</v>
      </c>
      <c r="D86" s="486" t="s">
        <v>64</v>
      </c>
      <c r="E86" s="491"/>
      <c r="F86" s="490">
        <v>0</v>
      </c>
      <c r="G86" s="489">
        <v>45023</v>
      </c>
      <c r="H86" s="487" t="s">
        <v>64</v>
      </c>
      <c r="I86" s="486">
        <f>(G86/$G$85)</f>
        <v>0.96024500782647781</v>
      </c>
    </row>
    <row r="87" spans="1:9">
      <c r="A87" s="497" t="s">
        <v>162</v>
      </c>
      <c r="B87" s="490">
        <v>100.005</v>
      </c>
      <c r="C87" s="489">
        <v>0</v>
      </c>
      <c r="D87" s="486" t="s">
        <v>54</v>
      </c>
      <c r="E87" s="491"/>
      <c r="F87" s="490">
        <v>2201.9050000000002</v>
      </c>
      <c r="G87" s="489">
        <v>1817.9920000000002</v>
      </c>
      <c r="H87" s="487">
        <f t="shared" ref="H87:H99" si="11">(G87-F87)/F87</f>
        <v>-0.17435493356888693</v>
      </c>
      <c r="I87" s="486">
        <f>(G87/$G$85)</f>
        <v>3.8773909829830845E-2</v>
      </c>
    </row>
    <row r="88" spans="1:9">
      <c r="A88" s="497" t="s">
        <v>39</v>
      </c>
      <c r="B88" s="490">
        <v>8</v>
      </c>
      <c r="C88" s="489">
        <v>1</v>
      </c>
      <c r="D88" s="486">
        <f>(C88-B88)/B88</f>
        <v>-0.875</v>
      </c>
      <c r="E88" s="491"/>
      <c r="F88" s="490">
        <v>42.8</v>
      </c>
      <c r="G88" s="489">
        <v>46</v>
      </c>
      <c r="H88" s="487">
        <f t="shared" si="11"/>
        <v>7.4766355140186994E-2</v>
      </c>
      <c r="I88" s="486">
        <f>(G88/$G$85)</f>
        <v>9.810823436914016E-4</v>
      </c>
    </row>
    <row r="89" spans="1:9">
      <c r="A89" s="478" t="s">
        <v>432</v>
      </c>
      <c r="B89" s="319">
        <f>SUM(B90:B92)</f>
        <v>3084</v>
      </c>
      <c r="C89" s="476">
        <f>SUM(C90:C92)</f>
        <v>4256</v>
      </c>
      <c r="D89" s="417">
        <f>(C89-B89)/B89</f>
        <v>0.38002594033722437</v>
      </c>
      <c r="E89" s="477"/>
      <c r="F89" s="319">
        <f>SUM(F90:F92)</f>
        <v>19673</v>
      </c>
      <c r="G89" s="476">
        <f>SUM(G90:G92)</f>
        <v>42805</v>
      </c>
      <c r="H89" s="475">
        <f t="shared" si="11"/>
        <v>1.1758247344075636</v>
      </c>
      <c r="I89" s="417">
        <f>SUM(I90:I92)</f>
        <v>1</v>
      </c>
    </row>
    <row r="90" spans="1:9">
      <c r="A90" s="484" t="s">
        <v>264</v>
      </c>
      <c r="B90" s="485">
        <v>1500</v>
      </c>
      <c r="C90" s="481">
        <v>1500</v>
      </c>
      <c r="D90" s="607">
        <v>0</v>
      </c>
      <c r="E90" s="483"/>
      <c r="F90" s="485">
        <v>6500</v>
      </c>
      <c r="G90" s="481">
        <v>27700</v>
      </c>
      <c r="H90" s="480">
        <f t="shared" si="11"/>
        <v>3.2615384615384615</v>
      </c>
      <c r="I90" s="479">
        <f>(G90/$G$89)</f>
        <v>0.64712066347389319</v>
      </c>
    </row>
    <row r="91" spans="1:9">
      <c r="A91" s="484" t="s">
        <v>36</v>
      </c>
      <c r="B91" s="485">
        <v>1492</v>
      </c>
      <c r="C91" s="481">
        <v>2722</v>
      </c>
      <c r="D91" s="479">
        <f>(C91-B91)/B91</f>
        <v>0.82439678284182305</v>
      </c>
      <c r="E91" s="483"/>
      <c r="F91" s="485">
        <v>12543</v>
      </c>
      <c r="G91" s="481">
        <v>14680</v>
      </c>
      <c r="H91" s="480">
        <f t="shared" si="11"/>
        <v>0.1703739137367456</v>
      </c>
      <c r="I91" s="479">
        <f>(G91/$G$89)</f>
        <v>0.34295058988435928</v>
      </c>
    </row>
    <row r="92" spans="1:9">
      <c r="A92" s="484" t="s">
        <v>26</v>
      </c>
      <c r="B92" s="482">
        <v>92</v>
      </c>
      <c r="C92" s="481">
        <v>34</v>
      </c>
      <c r="D92" s="479">
        <f>(C92-B92)/B92</f>
        <v>-0.63043478260869568</v>
      </c>
      <c r="E92" s="483"/>
      <c r="F92" s="485">
        <v>630</v>
      </c>
      <c r="G92" s="481">
        <v>425</v>
      </c>
      <c r="H92" s="480">
        <f t="shared" si="11"/>
        <v>-0.32539682539682541</v>
      </c>
      <c r="I92" s="479">
        <f>(G92/$G$89)</f>
        <v>9.9287466417474594E-3</v>
      </c>
    </row>
    <row r="93" spans="1:9">
      <c r="A93" s="478" t="s">
        <v>401</v>
      </c>
      <c r="B93" s="319">
        <f>SUM(B94:B102)</f>
        <v>5948.1100000000006</v>
      </c>
      <c r="C93" s="476">
        <f>SUM(C94:C102)</f>
        <v>3229.66</v>
      </c>
      <c r="D93" s="417">
        <f t="shared" ref="D93:D99" si="12">(C93-B93)/B93</f>
        <v>-0.45702752639073596</v>
      </c>
      <c r="E93" s="477"/>
      <c r="F93" s="319">
        <f>SUM(F94:F102)</f>
        <v>63009</v>
      </c>
      <c r="G93" s="476">
        <f>SUM(G94:G102)</f>
        <v>42265.409999999996</v>
      </c>
      <c r="H93" s="475">
        <f t="shared" si="11"/>
        <v>-0.32921630243298583</v>
      </c>
      <c r="I93" s="417">
        <f>SUM(I94:I102)</f>
        <v>1</v>
      </c>
    </row>
    <row r="94" spans="1:9">
      <c r="A94" s="484" t="s">
        <v>37</v>
      </c>
      <c r="B94" s="485">
        <v>5858.1100000000006</v>
      </c>
      <c r="C94" s="481">
        <v>3169</v>
      </c>
      <c r="D94" s="479">
        <f t="shared" si="12"/>
        <v>-0.45904054379313469</v>
      </c>
      <c r="E94" s="483"/>
      <c r="F94" s="485">
        <v>57072</v>
      </c>
      <c r="G94" s="481">
        <v>34248.89</v>
      </c>
      <c r="H94" s="480">
        <f t="shared" si="11"/>
        <v>-0.39990030137370342</v>
      </c>
      <c r="I94" s="479">
        <f t="shared" ref="I94:I102" si="13">G94/$G$93</f>
        <v>0.81032906104542701</v>
      </c>
    </row>
    <row r="95" spans="1:9">
      <c r="A95" s="484" t="s">
        <v>381</v>
      </c>
      <c r="B95" s="485">
        <v>0</v>
      </c>
      <c r="C95" s="481">
        <v>0</v>
      </c>
      <c r="D95" s="479" t="s">
        <v>54</v>
      </c>
      <c r="E95" s="483"/>
      <c r="F95" s="485">
        <v>0</v>
      </c>
      <c r="G95" s="481">
        <v>3340</v>
      </c>
      <c r="H95" s="480" t="s">
        <v>64</v>
      </c>
      <c r="I95" s="479">
        <f t="shared" si="13"/>
        <v>7.9024431562357972E-2</v>
      </c>
    </row>
    <row r="96" spans="1:9">
      <c r="A96" s="484" t="s">
        <v>45</v>
      </c>
      <c r="B96" s="485">
        <v>0</v>
      </c>
      <c r="C96" s="481">
        <v>0</v>
      </c>
      <c r="D96" s="479" t="s">
        <v>54</v>
      </c>
      <c r="E96" s="483"/>
      <c r="F96" s="485">
        <v>4783</v>
      </c>
      <c r="G96" s="481">
        <v>1800</v>
      </c>
      <c r="H96" s="480">
        <f t="shared" si="11"/>
        <v>-0.62366715450554044</v>
      </c>
      <c r="I96" s="479">
        <f t="shared" si="13"/>
        <v>4.2588017009653999E-2</v>
      </c>
    </row>
    <row r="97" spans="1:9">
      <c r="A97" s="484" t="s">
        <v>267</v>
      </c>
      <c r="B97" s="485">
        <v>0</v>
      </c>
      <c r="C97" s="481">
        <v>4.66</v>
      </c>
      <c r="D97" s="479" t="s">
        <v>64</v>
      </c>
      <c r="E97" s="483"/>
      <c r="F97" s="485">
        <v>0</v>
      </c>
      <c r="G97" s="481">
        <v>1122.5200000000002</v>
      </c>
      <c r="H97" s="480" t="s">
        <v>64</v>
      </c>
      <c r="I97" s="479">
        <f t="shared" si="13"/>
        <v>2.6558833807598232E-2</v>
      </c>
    </row>
    <row r="98" spans="1:9">
      <c r="A98" s="484" t="s">
        <v>36</v>
      </c>
      <c r="B98" s="485">
        <v>0</v>
      </c>
      <c r="C98" s="481">
        <v>0</v>
      </c>
      <c r="D98" s="479" t="s">
        <v>54</v>
      </c>
      <c r="E98" s="483"/>
      <c r="F98" s="485">
        <v>0</v>
      </c>
      <c r="G98" s="481">
        <v>775</v>
      </c>
      <c r="H98" s="480" t="s">
        <v>64</v>
      </c>
      <c r="I98" s="479">
        <f t="shared" si="13"/>
        <v>1.8336507323601026E-2</v>
      </c>
    </row>
    <row r="99" spans="1:9">
      <c r="A99" s="484" t="s">
        <v>34</v>
      </c>
      <c r="B99" s="485">
        <v>80</v>
      </c>
      <c r="C99" s="481">
        <v>56</v>
      </c>
      <c r="D99" s="479">
        <f t="shared" si="12"/>
        <v>-0.3</v>
      </c>
      <c r="E99" s="483"/>
      <c r="F99" s="485">
        <v>1019</v>
      </c>
      <c r="G99" s="481">
        <v>704</v>
      </c>
      <c r="H99" s="480">
        <f t="shared" si="11"/>
        <v>-0.30912659470068693</v>
      </c>
      <c r="I99" s="479">
        <f t="shared" si="13"/>
        <v>1.6656646652664673E-2</v>
      </c>
    </row>
    <row r="100" spans="1:9">
      <c r="A100" s="484" t="s">
        <v>265</v>
      </c>
      <c r="B100" s="485">
        <v>0</v>
      </c>
      <c r="C100" s="481">
        <v>0</v>
      </c>
      <c r="D100" s="479" t="s">
        <v>64</v>
      </c>
      <c r="E100" s="483"/>
      <c r="F100" s="485">
        <v>0</v>
      </c>
      <c r="G100" s="481">
        <v>230</v>
      </c>
      <c r="H100" s="480" t="s">
        <v>64</v>
      </c>
      <c r="I100" s="479">
        <f t="shared" si="13"/>
        <v>5.4418021734557887E-3</v>
      </c>
    </row>
    <row r="101" spans="1:9">
      <c r="A101" s="484" t="s">
        <v>39</v>
      </c>
      <c r="B101" s="485">
        <v>10</v>
      </c>
      <c r="C101" s="481">
        <v>0</v>
      </c>
      <c r="D101" s="479" t="s">
        <v>54</v>
      </c>
      <c r="E101" s="483"/>
      <c r="F101" s="485">
        <v>10</v>
      </c>
      <c r="G101" s="481">
        <v>45</v>
      </c>
      <c r="H101" s="480" t="s">
        <v>64</v>
      </c>
      <c r="I101" s="479">
        <f t="shared" si="13"/>
        <v>1.06470042524135E-3</v>
      </c>
    </row>
    <row r="102" spans="1:9">
      <c r="A102" s="484" t="s">
        <v>44</v>
      </c>
      <c r="B102" s="485">
        <v>0</v>
      </c>
      <c r="C102" s="481">
        <v>0</v>
      </c>
      <c r="D102" s="479" t="s">
        <v>54</v>
      </c>
      <c r="E102" s="483"/>
      <c r="F102" s="485">
        <v>125</v>
      </c>
      <c r="G102" s="481">
        <v>0</v>
      </c>
      <c r="H102" s="480" t="s">
        <v>54</v>
      </c>
      <c r="I102" s="479">
        <f t="shared" si="13"/>
        <v>0</v>
      </c>
    </row>
    <row r="103" spans="1:9">
      <c r="A103" s="478" t="s">
        <v>440</v>
      </c>
      <c r="B103" s="319">
        <f>SUM(B104:B106)</f>
        <v>535.57000000000005</v>
      </c>
      <c r="C103" s="476">
        <f>SUM(C104:C106)</f>
        <v>510</v>
      </c>
      <c r="D103" s="417">
        <f>(C103-B103)/B103</f>
        <v>-4.7743525589558876E-2</v>
      </c>
      <c r="E103" s="477"/>
      <c r="F103" s="319">
        <f>SUM(F104:F106)</f>
        <v>7001.58</v>
      </c>
      <c r="G103" s="476">
        <f>SUM(G104:G106)</f>
        <v>35395.42</v>
      </c>
      <c r="H103" s="475">
        <f t="shared" si="8"/>
        <v>4.0553475072769283</v>
      </c>
      <c r="I103" s="417">
        <f>SUM(I104:I106)</f>
        <v>1</v>
      </c>
    </row>
    <row r="104" spans="1:9">
      <c r="A104" s="497" t="s">
        <v>41</v>
      </c>
      <c r="B104" s="490">
        <v>0</v>
      </c>
      <c r="C104" s="489">
        <v>0</v>
      </c>
      <c r="D104" s="486" t="s">
        <v>54</v>
      </c>
      <c r="E104" s="491"/>
      <c r="F104" s="490">
        <v>0</v>
      </c>
      <c r="G104" s="489">
        <v>28600</v>
      </c>
      <c r="H104" s="487" t="s">
        <v>64</v>
      </c>
      <c r="I104" s="486">
        <f>(G104/$G$103)</f>
        <v>0.80801414420283757</v>
      </c>
    </row>
    <row r="105" spans="1:9">
      <c r="A105" s="497" t="s">
        <v>381</v>
      </c>
      <c r="B105" s="490">
        <v>535.57000000000005</v>
      </c>
      <c r="C105" s="489">
        <v>510</v>
      </c>
      <c r="D105" s="486">
        <f>(C105-B105)/B105</f>
        <v>-4.7743525589558876E-2</v>
      </c>
      <c r="E105" s="491"/>
      <c r="F105" s="490">
        <v>7001.58</v>
      </c>
      <c r="G105" s="489">
        <v>6578.42</v>
      </c>
      <c r="H105" s="487">
        <f>(G105-F105)/F105</f>
        <v>-6.0437786899528369E-2</v>
      </c>
      <c r="I105" s="486">
        <f>(G105/$G$103)</f>
        <v>0.18585511910863045</v>
      </c>
    </row>
    <row r="106" spans="1:9">
      <c r="A106" s="497" t="s">
        <v>26</v>
      </c>
      <c r="B106" s="490">
        <v>0</v>
      </c>
      <c r="C106" s="489">
        <v>0</v>
      </c>
      <c r="D106" s="486" t="s">
        <v>54</v>
      </c>
      <c r="E106" s="491"/>
      <c r="F106" s="490">
        <v>0</v>
      </c>
      <c r="G106" s="489">
        <v>217</v>
      </c>
      <c r="H106" s="487" t="s">
        <v>64</v>
      </c>
      <c r="I106" s="486">
        <f>(G106/$G$103)</f>
        <v>6.1307366885320191E-3</v>
      </c>
    </row>
    <row r="107" spans="1:9">
      <c r="A107" s="496" t="s">
        <v>402</v>
      </c>
      <c r="B107" s="325">
        <f>SUM(B108:B110)</f>
        <v>4508</v>
      </c>
      <c r="C107" s="494">
        <f>SUM(C108:C110)</f>
        <v>13832</v>
      </c>
      <c r="D107" s="416">
        <f>(C107-B107)/B107</f>
        <v>2.0683229813664594</v>
      </c>
      <c r="E107" s="495"/>
      <c r="F107" s="325">
        <f>SUM(F108:F110)</f>
        <v>23719</v>
      </c>
      <c r="G107" s="494">
        <f>SUM(G108:G110)</f>
        <v>31436</v>
      </c>
      <c r="H107" s="493">
        <f>(G107-F107)/F107</f>
        <v>0.32535098444285171</v>
      </c>
      <c r="I107" s="416">
        <f>SUM(I108:I110)</f>
        <v>1</v>
      </c>
    </row>
    <row r="108" spans="1:9">
      <c r="A108" s="497" t="s">
        <v>34</v>
      </c>
      <c r="B108" s="490">
        <v>4508</v>
      </c>
      <c r="C108" s="489">
        <v>13832</v>
      </c>
      <c r="D108" s="486" t="s">
        <v>64</v>
      </c>
      <c r="E108" s="491"/>
      <c r="F108" s="490">
        <v>21638</v>
      </c>
      <c r="G108" s="489">
        <v>31235</v>
      </c>
      <c r="H108" s="487">
        <f>(G108-F108)/F108</f>
        <v>0.44352527960070248</v>
      </c>
      <c r="I108" s="486">
        <f>G108/$G$107</f>
        <v>0.99360605675022262</v>
      </c>
    </row>
    <row r="109" spans="1:9">
      <c r="A109" s="497" t="s">
        <v>525</v>
      </c>
      <c r="B109" s="490">
        <v>0</v>
      </c>
      <c r="C109" s="489">
        <v>0</v>
      </c>
      <c r="D109" s="486" t="s">
        <v>54</v>
      </c>
      <c r="E109" s="491"/>
      <c r="F109" s="490">
        <v>2080</v>
      </c>
      <c r="G109" s="489">
        <v>200</v>
      </c>
      <c r="H109" s="487">
        <f t="shared" ref="H109:H110" si="14">(G109-F109)/F109</f>
        <v>-0.90384615384615385</v>
      </c>
      <c r="I109" s="486">
        <f>G109/$G$107</f>
        <v>6.3621325868431101E-3</v>
      </c>
    </row>
    <row r="110" spans="1:9">
      <c r="A110" s="497" t="s">
        <v>43</v>
      </c>
      <c r="B110" s="490">
        <v>0</v>
      </c>
      <c r="C110" s="489">
        <v>0</v>
      </c>
      <c r="D110" s="486" t="s">
        <v>54</v>
      </c>
      <c r="E110" s="491"/>
      <c r="F110" s="490">
        <v>1</v>
      </c>
      <c r="G110" s="489">
        <v>1</v>
      </c>
      <c r="H110" s="487">
        <f t="shared" si="14"/>
        <v>0</v>
      </c>
      <c r="I110" s="486">
        <f>G110/$G$107</f>
        <v>3.1810662934215548E-5</v>
      </c>
    </row>
    <row r="111" spans="1:9">
      <c r="A111" s="478" t="s">
        <v>404</v>
      </c>
      <c r="B111" s="476">
        <f>SUM(B112:B114)</f>
        <v>8886.43</v>
      </c>
      <c r="C111" s="476">
        <f>SUM(C112:C114)</f>
        <v>2228.2150000000001</v>
      </c>
      <c r="D111" s="417">
        <f>(C111-B111)/B111</f>
        <v>-0.74925645056563772</v>
      </c>
      <c r="E111" s="477"/>
      <c r="F111" s="325">
        <f>SUM(F112:F114)</f>
        <v>28376.550999999999</v>
      </c>
      <c r="G111" s="476">
        <f>SUM(G112:G114)</f>
        <v>23124.091</v>
      </c>
      <c r="H111" s="475">
        <f>(G111-F111)/F111</f>
        <v>-0.18509860483044607</v>
      </c>
      <c r="I111" s="475">
        <f>SUM(I112:I114)</f>
        <v>1</v>
      </c>
    </row>
    <row r="112" spans="1:9">
      <c r="A112" s="484" t="s">
        <v>42</v>
      </c>
      <c r="B112" s="485">
        <v>4613.3999999999996</v>
      </c>
      <c r="C112" s="481">
        <v>1675.7</v>
      </c>
      <c r="D112" s="479">
        <f>(C112-B112)/B112</f>
        <v>-0.63677548012311957</v>
      </c>
      <c r="E112" s="483"/>
      <c r="F112" s="485">
        <v>18907.73</v>
      </c>
      <c r="G112" s="481">
        <v>14822.75</v>
      </c>
      <c r="H112" s="480">
        <f>(G112-F112)/F112</f>
        <v>-0.21604814538815603</v>
      </c>
      <c r="I112" s="479">
        <f>G112/$G$111</f>
        <v>0.64100898063409284</v>
      </c>
    </row>
    <row r="113" spans="1:12">
      <c r="A113" s="484" t="s">
        <v>34</v>
      </c>
      <c r="B113" s="485">
        <v>832.3</v>
      </c>
      <c r="C113" s="481">
        <v>552.51499999999999</v>
      </c>
      <c r="D113" s="479">
        <f>(C113-B113)/B113</f>
        <v>-0.33615883695782767</v>
      </c>
      <c r="E113" s="483"/>
      <c r="F113" s="485">
        <v>4528.1310000000003</v>
      </c>
      <c r="G113" s="481">
        <v>5015.0610000000006</v>
      </c>
      <c r="H113" s="480">
        <f>(G113-F113)/F113</f>
        <v>0.10753443308066844</v>
      </c>
      <c r="I113" s="479">
        <f>G113/$G$111</f>
        <v>0.21687602768904518</v>
      </c>
    </row>
    <row r="114" spans="1:12">
      <c r="A114" s="484" t="s">
        <v>381</v>
      </c>
      <c r="B114" s="485">
        <v>3440.73</v>
      </c>
      <c r="C114" s="481">
        <v>0</v>
      </c>
      <c r="D114" s="479" t="s">
        <v>54</v>
      </c>
      <c r="E114" s="483"/>
      <c r="F114" s="485">
        <v>4940.6899999999996</v>
      </c>
      <c r="G114" s="481">
        <v>3286.28</v>
      </c>
      <c r="H114" s="480">
        <f>(G114-F114)/F114</f>
        <v>-0.33485403860594359</v>
      </c>
      <c r="I114" s="607">
        <f>G114/$G$111</f>
        <v>0.14211499167686203</v>
      </c>
    </row>
    <row r="115" spans="1:12">
      <c r="A115" s="496" t="s">
        <v>403</v>
      </c>
      <c r="B115" s="325">
        <f>SUM(B116)</f>
        <v>1356.92</v>
      </c>
      <c r="C115" s="494">
        <f>SUM(C116)</f>
        <v>1502.375</v>
      </c>
      <c r="D115" s="416">
        <f t="shared" ref="D115" si="15">(C115-B115)/B115</f>
        <v>0.10719497096365292</v>
      </c>
      <c r="E115" s="495"/>
      <c r="F115" s="325">
        <f>SUM(F116)</f>
        <v>25269.652999999998</v>
      </c>
      <c r="G115" s="494">
        <f>SUM(G116)</f>
        <v>21974.7</v>
      </c>
      <c r="H115" s="493">
        <f t="shared" ref="H115:H118" si="16">(G115-F115)/F115</f>
        <v>-0.13039169948237903</v>
      </c>
      <c r="I115" s="416">
        <f>SUM(I116)</f>
        <v>1</v>
      </c>
    </row>
    <row r="116" spans="1:12">
      <c r="A116" s="497" t="s">
        <v>381</v>
      </c>
      <c r="B116" s="490">
        <v>1356.92</v>
      </c>
      <c r="C116" s="489">
        <v>1502.375</v>
      </c>
      <c r="D116" s="486">
        <f>(C116-B116)/B116</f>
        <v>0.10719497096365292</v>
      </c>
      <c r="E116" s="491"/>
      <c r="F116" s="490">
        <v>25269.652999999998</v>
      </c>
      <c r="G116" s="489">
        <v>21974.7</v>
      </c>
      <c r="H116" s="487">
        <f t="shared" si="16"/>
        <v>-0.13039169948237903</v>
      </c>
      <c r="I116" s="486">
        <v>1</v>
      </c>
    </row>
    <row r="117" spans="1:12">
      <c r="A117" s="496" t="s">
        <v>406</v>
      </c>
      <c r="B117" s="325">
        <f>SUM(B118)</f>
        <v>1619.9</v>
      </c>
      <c r="C117" s="494">
        <f>SUM(C118)</f>
        <v>2419.92</v>
      </c>
      <c r="D117" s="416">
        <f t="shared" ref="D117:D118" si="17">(C117-B117)/B117</f>
        <v>0.49386999197481324</v>
      </c>
      <c r="E117" s="495"/>
      <c r="F117" s="325">
        <f>SUM(F118)</f>
        <v>18237.52</v>
      </c>
      <c r="G117" s="494">
        <f>SUM(G118)</f>
        <v>16721.38</v>
      </c>
      <c r="H117" s="493">
        <f t="shared" si="16"/>
        <v>-8.3133013699230998E-2</v>
      </c>
      <c r="I117" s="416">
        <f>SUM(I118)</f>
        <v>1</v>
      </c>
    </row>
    <row r="118" spans="1:12">
      <c r="A118" s="497" t="s">
        <v>381</v>
      </c>
      <c r="B118" s="490">
        <v>1619.9</v>
      </c>
      <c r="C118" s="489">
        <v>2419.92</v>
      </c>
      <c r="D118" s="486">
        <f t="shared" si="17"/>
        <v>0.49386999197481324</v>
      </c>
      <c r="E118" s="491"/>
      <c r="F118" s="490">
        <v>18237.52</v>
      </c>
      <c r="G118" s="489">
        <v>16721.38</v>
      </c>
      <c r="H118" s="487">
        <f t="shared" si="16"/>
        <v>-8.3133013699230998E-2</v>
      </c>
      <c r="I118" s="486">
        <v>1</v>
      </c>
      <c r="L118" s="388" t="s">
        <v>489</v>
      </c>
    </row>
    <row r="119" spans="1:12">
      <c r="A119" s="496" t="s">
        <v>441</v>
      </c>
      <c r="B119" s="325">
        <f>SUM(B120:B121)</f>
        <v>1426.115</v>
      </c>
      <c r="C119" s="494">
        <f>SUM(C120:C121)</f>
        <v>1198.2850000000001</v>
      </c>
      <c r="D119" s="416">
        <f>(C119-B119)/B119</f>
        <v>-0.15975569992602273</v>
      </c>
      <c r="E119" s="495"/>
      <c r="F119" s="325">
        <f>SUM(F120:F121)</f>
        <v>14561.571</v>
      </c>
      <c r="G119" s="494">
        <f>SUM(G120:G121)</f>
        <v>14950.865000000002</v>
      </c>
      <c r="H119" s="493">
        <f>(G119-F119)/F119</f>
        <v>2.6734340683433243E-2</v>
      </c>
      <c r="I119" s="416">
        <f>SUM(I120:I121)</f>
        <v>1</v>
      </c>
    </row>
    <row r="120" spans="1:12">
      <c r="A120" s="497" t="s">
        <v>381</v>
      </c>
      <c r="B120" s="490">
        <v>1426.115</v>
      </c>
      <c r="C120" s="489">
        <v>1198.2850000000001</v>
      </c>
      <c r="D120" s="486">
        <f>(C120-B120)/B120</f>
        <v>-0.15975569992602273</v>
      </c>
      <c r="E120" s="491"/>
      <c r="F120" s="490">
        <v>14457.555</v>
      </c>
      <c r="G120" s="489">
        <v>14950.865000000002</v>
      </c>
      <c r="H120" s="487">
        <f>(G120-F120)/F120</f>
        <v>3.4121260475924273E-2</v>
      </c>
      <c r="I120" s="486">
        <f>(G120/$G$119)</f>
        <v>1</v>
      </c>
    </row>
    <row r="121" spans="1:12" ht="15.75" customHeight="1">
      <c r="A121" s="609" t="s">
        <v>42</v>
      </c>
      <c r="B121" s="610">
        <v>0</v>
      </c>
      <c r="C121" s="489">
        <v>0</v>
      </c>
      <c r="D121" s="486" t="s">
        <v>54</v>
      </c>
      <c r="E121" s="491"/>
      <c r="F121" s="490">
        <v>104.01600000000001</v>
      </c>
      <c r="G121" s="489">
        <v>0</v>
      </c>
      <c r="H121" s="487" t="s">
        <v>54</v>
      </c>
      <c r="I121" s="608">
        <f>(G121/$G$119)</f>
        <v>0</v>
      </c>
    </row>
    <row r="122" spans="1:12">
      <c r="A122" s="478" t="s">
        <v>405</v>
      </c>
      <c r="B122" s="319">
        <f>SUM(B123:B125)</f>
        <v>908.76</v>
      </c>
      <c r="C122" s="476">
        <f>SUM(C123:C125)</f>
        <v>556.22</v>
      </c>
      <c r="D122" s="417">
        <f>(C122-B122)/B122</f>
        <v>-0.38793520841586332</v>
      </c>
      <c r="E122" s="477"/>
      <c r="F122" s="319">
        <f>SUM(F123:F125)</f>
        <v>15190.089</v>
      </c>
      <c r="G122" s="476">
        <f>SUM(G123:G125)</f>
        <v>8521.0680000000011</v>
      </c>
      <c r="H122" s="475">
        <f>(G122-F122)/F122</f>
        <v>-0.43903765145813162</v>
      </c>
      <c r="I122" s="417">
        <f>SUM(I123:I125)</f>
        <v>0.99999999999999989</v>
      </c>
    </row>
    <row r="123" spans="1:12" ht="15" customHeight="1">
      <c r="A123" s="611" t="s">
        <v>38</v>
      </c>
      <c r="B123" s="485">
        <v>645.76499999999999</v>
      </c>
      <c r="C123" s="612">
        <v>0</v>
      </c>
      <c r="D123" s="479" t="s">
        <v>54</v>
      </c>
      <c r="E123" s="613"/>
      <c r="F123" s="485">
        <v>8357.11</v>
      </c>
      <c r="G123" s="612">
        <v>3753.33</v>
      </c>
      <c r="H123" s="614">
        <f>(G123-F123)/F123</f>
        <v>-0.55088182397982077</v>
      </c>
      <c r="I123" s="614">
        <f>G123/$G$122</f>
        <v>0.44047647548405899</v>
      </c>
    </row>
    <row r="124" spans="1:12" ht="15" customHeight="1">
      <c r="A124" s="611" t="s">
        <v>379</v>
      </c>
      <c r="B124" s="485">
        <v>182.73500000000001</v>
      </c>
      <c r="C124" s="612">
        <v>336.92500000000001</v>
      </c>
      <c r="D124" s="479">
        <f t="shared" ref="D124" si="18">(C124-B124)/B124</f>
        <v>0.84379018797712524</v>
      </c>
      <c r="E124" s="613"/>
      <c r="F124" s="485">
        <v>5987.3890000000001</v>
      </c>
      <c r="G124" s="612">
        <v>3572.6280000000002</v>
      </c>
      <c r="H124" s="614">
        <f>(G124-F124)/F124</f>
        <v>-0.40330785255476131</v>
      </c>
      <c r="I124" s="614">
        <f t="shared" ref="I124:I125" si="19">G124/$G$122</f>
        <v>0.41926997883363915</v>
      </c>
    </row>
    <row r="125" spans="1:12" ht="15" customHeight="1">
      <c r="A125" s="611" t="s">
        <v>42</v>
      </c>
      <c r="B125" s="485">
        <v>80.260000000000005</v>
      </c>
      <c r="C125" s="612">
        <v>219.29499999999999</v>
      </c>
      <c r="D125" s="479">
        <f>(C125-B125)/B125</f>
        <v>1.7323075006229749</v>
      </c>
      <c r="E125" s="613"/>
      <c r="F125" s="485">
        <v>845.59</v>
      </c>
      <c r="G125" s="612">
        <v>1195.1099999999999</v>
      </c>
      <c r="H125" s="614">
        <f>(G125-F125)/F125</f>
        <v>0.41334452867228783</v>
      </c>
      <c r="I125" s="614">
        <f t="shared" si="19"/>
        <v>0.14025354568230178</v>
      </c>
    </row>
    <row r="126" spans="1:12" ht="38.450000000000003" customHeight="1">
      <c r="A126" s="806" t="s">
        <v>586</v>
      </c>
      <c r="B126" s="806"/>
      <c r="C126" s="806"/>
      <c r="D126" s="806"/>
      <c r="E126" s="806"/>
      <c r="F126" s="806"/>
      <c r="G126" s="806"/>
      <c r="H126" s="806"/>
      <c r="I126" s="806"/>
    </row>
    <row r="127" spans="1:12">
      <c r="A127" s="805"/>
      <c r="B127" s="805"/>
      <c r="C127" s="805"/>
      <c r="D127" s="805"/>
      <c r="E127" s="805"/>
      <c r="F127" s="805"/>
      <c r="G127" s="805"/>
      <c r="H127" s="805"/>
      <c r="I127" s="805"/>
    </row>
  </sheetData>
  <mergeCells count="4">
    <mergeCell ref="A127:I127"/>
    <mergeCell ref="B4:D4"/>
    <mergeCell ref="F4:I4"/>
    <mergeCell ref="A126:I126"/>
  </mergeCells>
  <pageMargins left="0.7" right="0.7" top="0.75" bottom="0.75" header="0.3" footer="0.3"/>
  <pageSetup paperSize="9"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8"/>
  <sheetViews>
    <sheetView showGridLines="0" view="pageBreakPreview" zoomScale="110" zoomScaleNormal="100" zoomScaleSheetLayoutView="110" workbookViewId="0">
      <selection activeCell="K26" sqref="K26"/>
    </sheetView>
  </sheetViews>
  <sheetFormatPr baseColWidth="10" defaultColWidth="11.42578125" defaultRowHeight="15"/>
  <cols>
    <col min="1" max="1" width="24.28515625" style="388" customWidth="1"/>
    <col min="2" max="2" width="8.28515625" style="388" customWidth="1"/>
    <col min="3" max="3" width="7.28515625" style="388" bestFit="1" customWidth="1"/>
    <col min="4" max="4" width="8.7109375" style="388" bestFit="1" customWidth="1"/>
    <col min="5" max="5" width="11.42578125" style="388"/>
    <col min="6" max="6" width="8.42578125" style="388" customWidth="1"/>
    <col min="7" max="7" width="9.85546875" style="388" customWidth="1"/>
    <col min="8" max="8" width="9.42578125" style="388" customWidth="1"/>
    <col min="9" max="9" width="7.5703125" style="388" customWidth="1"/>
    <col min="10" max="16384" width="11.42578125" style="388"/>
  </cols>
  <sheetData>
    <row r="1" spans="1:9">
      <c r="A1" s="169" t="s">
        <v>411</v>
      </c>
    </row>
    <row r="2" spans="1:9" ht="15.75" customHeight="1">
      <c r="A2" s="171" t="s">
        <v>491</v>
      </c>
      <c r="B2" s="321"/>
      <c r="C2" s="321"/>
      <c r="D2" s="321"/>
      <c r="E2" s="321"/>
      <c r="F2" s="321"/>
      <c r="G2" s="321"/>
      <c r="H2" s="321"/>
    </row>
    <row r="4" spans="1:9">
      <c r="B4" s="802" t="s">
        <v>582</v>
      </c>
      <c r="C4" s="802"/>
      <c r="D4" s="802"/>
      <c r="E4" s="526"/>
      <c r="F4" s="802" t="s">
        <v>584</v>
      </c>
      <c r="G4" s="802"/>
      <c r="H4" s="802"/>
      <c r="I4" s="802"/>
    </row>
    <row r="5" spans="1:9">
      <c r="A5" s="375" t="s">
        <v>213</v>
      </c>
      <c r="B5" s="320">
        <v>2018</v>
      </c>
      <c r="C5" s="431">
        <v>2019</v>
      </c>
      <c r="D5" s="384" t="s">
        <v>451</v>
      </c>
      <c r="E5" s="431"/>
      <c r="F5" s="320">
        <v>2018</v>
      </c>
      <c r="G5" s="431">
        <v>2019</v>
      </c>
      <c r="H5" s="431" t="s">
        <v>451</v>
      </c>
      <c r="I5" s="384" t="s">
        <v>449</v>
      </c>
    </row>
    <row r="6" spans="1:9" ht="24.75" customHeight="1">
      <c r="A6" s="376" t="s">
        <v>407</v>
      </c>
      <c r="B6" s="351">
        <f>SUM(B7:B10)</f>
        <v>5652.63</v>
      </c>
      <c r="C6" s="525">
        <f>SUM(C7:C10)</f>
        <v>8912.16</v>
      </c>
      <c r="D6" s="416">
        <f>(C6-B6)/B6</f>
        <v>0.57663954654735927</v>
      </c>
      <c r="E6" s="495"/>
      <c r="F6" s="351">
        <f>SUM(F7:F10)</f>
        <v>94142.65</v>
      </c>
      <c r="G6" s="525">
        <f>SUM(G7:G10)</f>
        <v>105419.59</v>
      </c>
      <c r="H6" s="493">
        <f t="shared" ref="H6:H14" si="0">(G6-F6)/F6</f>
        <v>0.11978566568924927</v>
      </c>
      <c r="I6" s="524">
        <f>SUM(I7:I10)</f>
        <v>1</v>
      </c>
    </row>
    <row r="7" spans="1:9" ht="24.75" customHeight="1">
      <c r="A7" s="523" t="s">
        <v>44</v>
      </c>
      <c r="B7" s="521">
        <v>2555</v>
      </c>
      <c r="C7" s="520">
        <v>3676.7</v>
      </c>
      <c r="D7" s="486">
        <f>(C7-B7)/B7</f>
        <v>0.43902152641878661</v>
      </c>
      <c r="E7" s="522"/>
      <c r="F7" s="521">
        <v>15910.5</v>
      </c>
      <c r="G7" s="520">
        <v>52302.21</v>
      </c>
      <c r="H7" s="487">
        <f t="shared" si="0"/>
        <v>2.2872763269538985</v>
      </c>
      <c r="I7" s="486">
        <f>G7/$G$6</f>
        <v>0.49613368824523035</v>
      </c>
    </row>
    <row r="8" spans="1:9" ht="18.75" customHeight="1">
      <c r="A8" s="517" t="s">
        <v>379</v>
      </c>
      <c r="B8" s="521">
        <v>2121.63</v>
      </c>
      <c r="C8" s="520">
        <v>2839.04</v>
      </c>
      <c r="D8" s="486">
        <f t="shared" ref="D8:D12" si="1">(C8-B8)/B8</f>
        <v>0.33814095765991237</v>
      </c>
      <c r="E8" s="522"/>
      <c r="F8" s="521">
        <v>51774.829999999994</v>
      </c>
      <c r="G8" s="520">
        <v>35696.93</v>
      </c>
      <c r="H8" s="487">
        <f t="shared" si="0"/>
        <v>-0.31053506114843826</v>
      </c>
      <c r="I8" s="486">
        <f>G8/$G$6</f>
        <v>0.33861761367123511</v>
      </c>
    </row>
    <row r="9" spans="1:9" ht="18.75" customHeight="1">
      <c r="A9" s="517" t="s">
        <v>41</v>
      </c>
      <c r="B9" s="521">
        <v>790</v>
      </c>
      <c r="C9" s="520">
        <v>2214.42</v>
      </c>
      <c r="D9" s="486">
        <f t="shared" si="1"/>
        <v>1.8030632911392406</v>
      </c>
      <c r="E9" s="522"/>
      <c r="F9" s="521">
        <v>19778.32</v>
      </c>
      <c r="G9" s="520">
        <v>15715.34</v>
      </c>
      <c r="H9" s="487">
        <f t="shared" si="0"/>
        <v>-0.20542594113150153</v>
      </c>
      <c r="I9" s="486">
        <f>G9/$G$6</f>
        <v>0.14907419010072037</v>
      </c>
    </row>
    <row r="10" spans="1:9" ht="18.75" customHeight="1">
      <c r="A10" s="517" t="s">
        <v>40</v>
      </c>
      <c r="B10" s="521">
        <v>186</v>
      </c>
      <c r="C10" s="520">
        <v>182</v>
      </c>
      <c r="D10" s="486">
        <f t="shared" si="1"/>
        <v>-2.1505376344086023E-2</v>
      </c>
      <c r="E10" s="522"/>
      <c r="F10" s="521">
        <v>6679</v>
      </c>
      <c r="G10" s="520">
        <v>1705.11</v>
      </c>
      <c r="H10" s="487">
        <f t="shared" si="0"/>
        <v>-0.74470579428058092</v>
      </c>
      <c r="I10" s="486">
        <f>G10/$G$6</f>
        <v>1.6174507982814199E-2</v>
      </c>
    </row>
    <row r="11" spans="1:9" ht="18.75" customHeight="1">
      <c r="A11" s="385" t="s">
        <v>408</v>
      </c>
      <c r="B11" s="342">
        <f>SUM(B12:B12)</f>
        <v>9361.6200000000008</v>
      </c>
      <c r="C11" s="519">
        <f>SUM(C12:C12)</f>
        <v>8127.9800000000005</v>
      </c>
      <c r="D11" s="417">
        <f t="shared" si="1"/>
        <v>-0.13177633785605486</v>
      </c>
      <c r="E11" s="477"/>
      <c r="F11" s="342">
        <f>SUM(F12:F12)</f>
        <v>102479.17000000001</v>
      </c>
      <c r="G11" s="519">
        <f>SUM(G12:G12)</f>
        <v>60824.79</v>
      </c>
      <c r="H11" s="475">
        <f t="shared" si="0"/>
        <v>-0.40646679710618272</v>
      </c>
      <c r="I11" s="518">
        <f>SUM(I12:I12)</f>
        <v>1</v>
      </c>
    </row>
    <row r="12" spans="1:9" ht="24.75" customHeight="1">
      <c r="A12" s="517" t="s">
        <v>41</v>
      </c>
      <c r="B12" s="516">
        <v>9361.6200000000008</v>
      </c>
      <c r="C12" s="515">
        <v>8127.9800000000005</v>
      </c>
      <c r="D12" s="479">
        <f t="shared" si="1"/>
        <v>-0.13177633785605486</v>
      </c>
      <c r="E12" s="483"/>
      <c r="F12" s="516">
        <v>102479.17000000001</v>
      </c>
      <c r="G12" s="515">
        <v>60824.79</v>
      </c>
      <c r="H12" s="480">
        <f t="shared" si="0"/>
        <v>-0.40646679710618272</v>
      </c>
      <c r="I12" s="514">
        <f>G12/$G$11</f>
        <v>1</v>
      </c>
    </row>
    <row r="13" spans="1:9" ht="17.25" customHeight="1">
      <c r="A13" s="377" t="s">
        <v>409</v>
      </c>
      <c r="B13" s="621">
        <f>SUM(B14)</f>
        <v>1</v>
      </c>
      <c r="C13" s="412">
        <f>SUM(C14)</f>
        <v>10.15</v>
      </c>
      <c r="D13" s="710">
        <f>(C13-B13)/B13</f>
        <v>9.15</v>
      </c>
      <c r="E13" s="477"/>
      <c r="F13" s="352">
        <f>SUM(F14)</f>
        <v>145.405</v>
      </c>
      <c r="G13" s="412">
        <f>SUM(G14)</f>
        <v>12.95</v>
      </c>
      <c r="H13" s="418">
        <f t="shared" si="0"/>
        <v>-0.9109384133970635</v>
      </c>
      <c r="I13" s="513">
        <v>1</v>
      </c>
    </row>
    <row r="14" spans="1:9" ht="17.25" customHeight="1">
      <c r="A14" s="512" t="s">
        <v>379</v>
      </c>
      <c r="B14" s="622">
        <v>1</v>
      </c>
      <c r="C14" s="783">
        <v>10.15</v>
      </c>
      <c r="D14" s="784">
        <f>(C14-B14)/B14</f>
        <v>9.15</v>
      </c>
      <c r="E14" s="511"/>
      <c r="F14" s="510">
        <v>145.405</v>
      </c>
      <c r="G14" s="783">
        <v>12.95</v>
      </c>
      <c r="H14" s="785">
        <f t="shared" si="0"/>
        <v>-0.9109384133970635</v>
      </c>
      <c r="I14" s="786">
        <v>1</v>
      </c>
    </row>
    <row r="15" spans="1:9" ht="24.75" customHeight="1"/>
    <row r="16" spans="1:9" ht="14.25" customHeight="1">
      <c r="A16" s="807" t="s">
        <v>585</v>
      </c>
      <c r="B16" s="807"/>
      <c r="C16" s="807"/>
      <c r="D16" s="807"/>
      <c r="E16" s="807"/>
      <c r="F16" s="807"/>
      <c r="G16" s="807"/>
      <c r="H16" s="807"/>
      <c r="I16" s="807"/>
    </row>
    <row r="17" spans="1:9" ht="29.25" customHeight="1">
      <c r="A17" s="509" t="s">
        <v>450</v>
      </c>
      <c r="B17" s="509"/>
      <c r="C17" s="509"/>
      <c r="D17" s="509"/>
      <c r="E17" s="509"/>
      <c r="F17" s="508"/>
      <c r="G17" s="386"/>
      <c r="H17" s="386"/>
      <c r="I17" s="386"/>
    </row>
    <row r="18" spans="1:9" ht="17.25" customHeight="1"/>
  </sheetData>
  <mergeCells count="3">
    <mergeCell ref="B4:D4"/>
    <mergeCell ref="F4:I4"/>
    <mergeCell ref="A16:I16"/>
  </mergeCells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I114"/>
  <sheetViews>
    <sheetView zoomScale="115" zoomScaleNormal="115" workbookViewId="0">
      <pane xSplit="3" ySplit="5" topLeftCell="N6" activePane="bottomRight" state="frozen"/>
      <selection activeCell="I36" sqref="I36"/>
      <selection pane="topRight" activeCell="I36" sqref="I36"/>
      <selection pane="bottomLeft" activeCell="I36" sqref="I36"/>
      <selection pane="bottomRight" activeCell="AA62" sqref="AA62:AB69"/>
    </sheetView>
  </sheetViews>
  <sheetFormatPr baseColWidth="10" defaultColWidth="11.5703125" defaultRowHeight="12"/>
  <cols>
    <col min="1" max="1" width="11" style="6" customWidth="1"/>
    <col min="2" max="2" width="7" style="6" customWidth="1"/>
    <col min="3" max="3" width="11.5703125" style="6" customWidth="1"/>
    <col min="4" max="4" width="11.5703125" style="6" hidden="1" customWidth="1"/>
    <col min="5" max="14" width="7.5703125" style="6" customWidth="1"/>
    <col min="15" max="23" width="7" style="4" customWidth="1"/>
    <col min="24" max="24" width="9.28515625" style="4" customWidth="1"/>
    <col min="25" max="25" width="7" style="4" customWidth="1"/>
    <col min="26" max="26" width="8.140625" style="4" customWidth="1"/>
    <col min="27" max="28" width="8.28515625" style="4" customWidth="1"/>
    <col min="29" max="29" width="8.28515625" style="72" customWidth="1"/>
    <col min="30" max="16384" width="11.5703125" style="4"/>
  </cols>
  <sheetData>
    <row r="1" spans="1:30" ht="15">
      <c r="A1" s="1" t="s">
        <v>123</v>
      </c>
    </row>
    <row r="2" spans="1:30" ht="15">
      <c r="A2" s="8" t="s">
        <v>61</v>
      </c>
    </row>
    <row r="3" spans="1:30" s="34" customFormat="1" ht="6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AC3" s="73"/>
    </row>
    <row r="4" spans="1:30" ht="15" customHeight="1">
      <c r="F4" s="808" t="s">
        <v>168</v>
      </c>
      <c r="G4" s="808"/>
      <c r="H4" s="808"/>
      <c r="I4" s="808"/>
      <c r="J4" s="808"/>
      <c r="K4" s="808"/>
      <c r="L4" s="808"/>
      <c r="M4" s="126"/>
      <c r="N4" s="262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808" t="s">
        <v>364</v>
      </c>
      <c r="AB4" s="808"/>
    </row>
    <row r="5" spans="1:30" ht="12.75" thickBot="1">
      <c r="A5" s="79" t="s">
        <v>121</v>
      </c>
      <c r="B5" s="80"/>
      <c r="C5" s="81" t="s">
        <v>122</v>
      </c>
      <c r="D5" s="81">
        <v>2007</v>
      </c>
      <c r="E5" s="81">
        <v>2008</v>
      </c>
      <c r="F5" s="81">
        <v>2009</v>
      </c>
      <c r="G5" s="81">
        <v>2010</v>
      </c>
      <c r="H5" s="81">
        <v>2011</v>
      </c>
      <c r="I5" s="81">
        <v>2012</v>
      </c>
      <c r="J5" s="81">
        <v>2013</v>
      </c>
      <c r="K5" s="81">
        <v>2014</v>
      </c>
      <c r="L5" s="81">
        <v>2015</v>
      </c>
      <c r="M5" s="81">
        <v>2016</v>
      </c>
      <c r="N5" s="81">
        <v>2017</v>
      </c>
      <c r="O5" s="81" t="s">
        <v>117</v>
      </c>
      <c r="P5" s="81" t="s">
        <v>118</v>
      </c>
      <c r="Q5" s="81" t="s">
        <v>124</v>
      </c>
      <c r="R5" s="81" t="s">
        <v>126</v>
      </c>
      <c r="S5" s="81" t="s">
        <v>127</v>
      </c>
      <c r="T5" s="81" t="s">
        <v>152</v>
      </c>
      <c r="U5" s="81" t="s">
        <v>153</v>
      </c>
      <c r="V5" s="81" t="s">
        <v>155</v>
      </c>
      <c r="W5" s="81" t="s">
        <v>156</v>
      </c>
      <c r="X5" s="81" t="s">
        <v>157</v>
      </c>
      <c r="Y5" s="81" t="s">
        <v>158</v>
      </c>
      <c r="Z5" s="81" t="s">
        <v>159</v>
      </c>
      <c r="AA5" s="81">
        <v>2017</v>
      </c>
      <c r="AB5" s="81">
        <v>2018</v>
      </c>
      <c r="AC5" s="82" t="s">
        <v>119</v>
      </c>
    </row>
    <row r="6" spans="1:30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"/>
      <c r="AA6" s="5"/>
    </row>
    <row r="7" spans="1:30">
      <c r="A7" s="7"/>
      <c r="B7" s="7"/>
      <c r="C7" s="7"/>
      <c r="D7" s="50"/>
      <c r="E7" s="15"/>
      <c r="F7" s="15"/>
      <c r="G7" s="15"/>
      <c r="H7" s="15"/>
      <c r="I7" s="15"/>
      <c r="J7" s="15"/>
      <c r="K7" s="15"/>
      <c r="L7" s="15"/>
      <c r="M7" s="15"/>
      <c r="N7" s="287"/>
      <c r="O7" s="77"/>
      <c r="P7" s="76"/>
      <c r="Q7" s="76"/>
      <c r="R7" s="76"/>
      <c r="S7" s="76"/>
      <c r="T7" s="76"/>
      <c r="U7" s="76"/>
      <c r="V7" s="76"/>
      <c r="W7" s="76"/>
      <c r="X7" s="76"/>
      <c r="Y7" s="76"/>
      <c r="Z7" s="78"/>
      <c r="AA7" s="17"/>
      <c r="AB7" s="55"/>
      <c r="AC7" s="99"/>
    </row>
    <row r="8" spans="1:30">
      <c r="A8" s="6" t="s">
        <v>0</v>
      </c>
      <c r="B8" s="6" t="s">
        <v>1</v>
      </c>
      <c r="C8" s="6" t="s">
        <v>2</v>
      </c>
      <c r="D8" s="51">
        <v>7219.0687201917526</v>
      </c>
      <c r="E8" s="14">
        <v>7276.9520400628562</v>
      </c>
      <c r="F8" s="14">
        <v>5935.4024202705696</v>
      </c>
      <c r="G8" s="14">
        <v>8879.1470329311687</v>
      </c>
      <c r="H8" s="14">
        <v>10721.031282565797</v>
      </c>
      <c r="I8" s="14">
        <v>10730.942210401816</v>
      </c>
      <c r="J8" s="14">
        <v>9820.7478280872583</v>
      </c>
      <c r="K8" s="14">
        <v>8874.9060769625194</v>
      </c>
      <c r="L8" s="14">
        <v>8167.541312653776</v>
      </c>
      <c r="M8" s="14">
        <v>10171.202800494437</v>
      </c>
      <c r="N8" s="288">
        <v>13773.19020945282</v>
      </c>
      <c r="O8" s="90">
        <v>1224.7389886264336</v>
      </c>
      <c r="P8" s="92">
        <v>1093.8361693908512</v>
      </c>
      <c r="Q8" s="92">
        <v>1348.1637513185558</v>
      </c>
      <c r="R8" s="92"/>
      <c r="S8" s="92"/>
      <c r="T8" s="92"/>
      <c r="U8" s="92"/>
      <c r="V8" s="92"/>
      <c r="W8" s="92"/>
      <c r="X8" s="92"/>
      <c r="Y8" s="92"/>
      <c r="Z8" s="91"/>
      <c r="AA8" s="98">
        <v>3046.5608210931146</v>
      </c>
      <c r="AB8" s="93">
        <v>3666.7389093358406</v>
      </c>
      <c r="AC8" s="100">
        <f>AB8/AA8-1</f>
        <v>0.20356661975985246</v>
      </c>
      <c r="AD8" s="250"/>
    </row>
    <row r="9" spans="1:30">
      <c r="A9" s="22"/>
      <c r="B9" s="6" t="s">
        <v>3</v>
      </c>
      <c r="C9" s="6" t="s">
        <v>170</v>
      </c>
      <c r="D9" s="51">
        <v>1121.9424399999998</v>
      </c>
      <c r="E9" s="14">
        <v>1243.0921780000001</v>
      </c>
      <c r="F9" s="14">
        <v>1246.1711079999998</v>
      </c>
      <c r="G9" s="14">
        <v>1256.1313640000003</v>
      </c>
      <c r="H9" s="14">
        <v>1262.237985</v>
      </c>
      <c r="I9" s="14">
        <v>1405.5533140000002</v>
      </c>
      <c r="J9" s="14">
        <v>1403.9670750000002</v>
      </c>
      <c r="K9" s="14">
        <v>1402.417778</v>
      </c>
      <c r="L9" s="14">
        <v>1757.1664789999998</v>
      </c>
      <c r="M9" s="14">
        <v>2492.5097820000001</v>
      </c>
      <c r="N9" s="288">
        <v>2608.8056520000005</v>
      </c>
      <c r="O9" s="90">
        <v>201.54240300000001</v>
      </c>
      <c r="P9" s="92">
        <v>185.80975700000002</v>
      </c>
      <c r="Q9" s="92">
        <v>238.058774</v>
      </c>
      <c r="R9" s="92"/>
      <c r="S9" s="92"/>
      <c r="T9" s="92"/>
      <c r="U9" s="92"/>
      <c r="V9" s="92"/>
      <c r="W9" s="92"/>
      <c r="X9" s="92"/>
      <c r="Y9" s="92"/>
      <c r="Z9" s="91"/>
      <c r="AA9" s="98">
        <v>600.43769499999996</v>
      </c>
      <c r="AB9" s="93">
        <v>625.410934</v>
      </c>
      <c r="AC9" s="100">
        <f>AB9/AA9-1</f>
        <v>4.1591724183805745E-2</v>
      </c>
      <c r="AD9" s="250"/>
    </row>
    <row r="10" spans="1:30">
      <c r="B10" s="6" t="s">
        <v>4</v>
      </c>
      <c r="C10" s="6" t="s">
        <v>5</v>
      </c>
      <c r="D10" s="51">
        <v>290.22858040415656</v>
      </c>
      <c r="E10" s="14">
        <v>271.70898466302566</v>
      </c>
      <c r="F10" s="14">
        <v>214.18226763318845</v>
      </c>
      <c r="G10" s="14">
        <v>320.71897813332839</v>
      </c>
      <c r="H10" s="14">
        <v>385.85798431802806</v>
      </c>
      <c r="I10" s="14">
        <v>346.33781999519397</v>
      </c>
      <c r="J10" s="14">
        <v>319.28933260710011</v>
      </c>
      <c r="K10" s="14">
        <v>287.8192267489498</v>
      </c>
      <c r="L10" s="14">
        <v>214.37274702998806</v>
      </c>
      <c r="M10" s="14">
        <v>185.09776841577542</v>
      </c>
      <c r="N10" s="288">
        <v>239.47410512458134</v>
      </c>
      <c r="O10" s="90">
        <v>275.64038743870043</v>
      </c>
      <c r="P10" s="92">
        <v>267.0235129071923</v>
      </c>
      <c r="Q10" s="92">
        <v>256.87639267968103</v>
      </c>
      <c r="R10" s="92"/>
      <c r="S10" s="92"/>
      <c r="T10" s="92"/>
      <c r="U10" s="92"/>
      <c r="V10" s="92"/>
      <c r="W10" s="92"/>
      <c r="X10" s="92"/>
      <c r="Y10" s="92"/>
      <c r="Z10" s="91"/>
      <c r="AA10" s="98">
        <v>230.14823264698131</v>
      </c>
      <c r="AB10" s="93">
        <v>265.93791403986853</v>
      </c>
      <c r="AC10" s="100">
        <f t="shared" ref="AC10:AC42" si="0">AB10/AA10-1</f>
        <v>0.15550708767676746</v>
      </c>
      <c r="AD10" s="250"/>
    </row>
    <row r="11" spans="1:30">
      <c r="D11" s="51"/>
      <c r="E11" s="14"/>
      <c r="F11" s="14"/>
      <c r="G11" s="14"/>
      <c r="H11" s="14"/>
      <c r="I11" s="14"/>
      <c r="J11" s="14"/>
      <c r="K11" s="14"/>
      <c r="L11" s="14"/>
      <c r="M11" s="14"/>
      <c r="N11" s="288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1"/>
      <c r="AA11" s="94"/>
      <c r="AB11" s="93"/>
      <c r="AC11" s="100"/>
      <c r="AD11" s="250"/>
    </row>
    <row r="12" spans="1:30">
      <c r="A12" s="6" t="s">
        <v>6</v>
      </c>
      <c r="B12" s="6" t="s">
        <v>1</v>
      </c>
      <c r="C12" s="6" t="s">
        <v>2</v>
      </c>
      <c r="D12" s="51">
        <v>4187.4032129251573</v>
      </c>
      <c r="E12" s="14">
        <v>5586.0346055150185</v>
      </c>
      <c r="F12" s="14">
        <v>6790.9480920625147</v>
      </c>
      <c r="G12" s="14">
        <v>7744.6314899523886</v>
      </c>
      <c r="H12" s="14">
        <v>10235.353079840146</v>
      </c>
      <c r="I12" s="14">
        <v>10745.515758961699</v>
      </c>
      <c r="J12" s="14">
        <v>8536.2794900494937</v>
      </c>
      <c r="K12" s="14">
        <v>6729.0722178974011</v>
      </c>
      <c r="L12" s="14">
        <v>6650.5953646963681</v>
      </c>
      <c r="M12" s="14">
        <v>7385.9574342377318</v>
      </c>
      <c r="N12" s="288">
        <v>7979.3150062432396</v>
      </c>
      <c r="O12" s="90">
        <v>701.24380093466527</v>
      </c>
      <c r="P12" s="92">
        <v>592.46111023851529</v>
      </c>
      <c r="Q12" s="92">
        <v>692.98793436004246</v>
      </c>
      <c r="R12" s="92"/>
      <c r="S12" s="92"/>
      <c r="T12" s="92"/>
      <c r="U12" s="92"/>
      <c r="V12" s="92"/>
      <c r="W12" s="92"/>
      <c r="X12" s="92"/>
      <c r="Y12" s="92"/>
      <c r="Z12" s="91"/>
      <c r="AA12" s="98">
        <v>1764.1113753943673</v>
      </c>
      <c r="AB12" s="93">
        <v>1986.6928455332231</v>
      </c>
      <c r="AC12" s="100">
        <f t="shared" si="0"/>
        <v>0.12617200548865437</v>
      </c>
      <c r="AD12" s="250"/>
    </row>
    <row r="13" spans="1:30">
      <c r="A13" s="22"/>
      <c r="B13" s="6" t="s">
        <v>3</v>
      </c>
      <c r="C13" s="6" t="s">
        <v>7</v>
      </c>
      <c r="D13" s="51">
        <v>5967.3943619999991</v>
      </c>
      <c r="E13" s="14">
        <v>6417.683814</v>
      </c>
      <c r="F13" s="14">
        <v>6972.1969499999996</v>
      </c>
      <c r="G13" s="14">
        <v>6334.5532089999997</v>
      </c>
      <c r="H13" s="14">
        <v>6492.2497979999989</v>
      </c>
      <c r="I13" s="14">
        <v>6427.0524130000013</v>
      </c>
      <c r="J13" s="14">
        <v>6047.3659180000004</v>
      </c>
      <c r="K13" s="14">
        <v>5323.3804000000009</v>
      </c>
      <c r="L13" s="14">
        <v>5743.7721409999986</v>
      </c>
      <c r="M13" s="14">
        <v>5915.3714909999999</v>
      </c>
      <c r="N13" s="288">
        <v>6336.3753339999994</v>
      </c>
      <c r="O13" s="90">
        <v>527.19124499999998</v>
      </c>
      <c r="P13" s="92">
        <v>444.780959</v>
      </c>
      <c r="Q13" s="92">
        <v>523.14513199999999</v>
      </c>
      <c r="R13" s="92"/>
      <c r="S13" s="92"/>
      <c r="T13" s="92"/>
      <c r="U13" s="92"/>
      <c r="V13" s="92"/>
      <c r="W13" s="92"/>
      <c r="X13" s="92"/>
      <c r="Y13" s="92"/>
      <c r="Z13" s="91"/>
      <c r="AA13" s="98">
        <v>1447.0680830000001</v>
      </c>
      <c r="AB13" s="93">
        <v>1495.1173359999998</v>
      </c>
      <c r="AC13" s="100">
        <f t="shared" si="0"/>
        <v>3.3204555863319163E-2</v>
      </c>
      <c r="AD13" s="250"/>
    </row>
    <row r="14" spans="1:30">
      <c r="B14" s="6" t="s">
        <v>4</v>
      </c>
      <c r="C14" s="6" t="s">
        <v>8</v>
      </c>
      <c r="D14" s="51">
        <v>697.40740391666668</v>
      </c>
      <c r="E14" s="14">
        <v>872.72369391666655</v>
      </c>
      <c r="F14" s="14">
        <v>973.62445291666654</v>
      </c>
      <c r="G14" s="14">
        <v>1225.2929394166665</v>
      </c>
      <c r="H14" s="14">
        <v>1569.5253051666666</v>
      </c>
      <c r="I14" s="14">
        <v>1669.8708749999998</v>
      </c>
      <c r="J14" s="14">
        <v>1410.99973475</v>
      </c>
      <c r="K14" s="14">
        <v>1266.0884009166668</v>
      </c>
      <c r="L14" s="14">
        <v>1160.0925755833334</v>
      </c>
      <c r="M14" s="14">
        <v>1248.6041570635368</v>
      </c>
      <c r="N14" s="288">
        <v>1259.2869875348897</v>
      </c>
      <c r="O14" s="90">
        <v>1330.150695</v>
      </c>
      <c r="P14" s="92">
        <v>1332.0289419999999</v>
      </c>
      <c r="Q14" s="92">
        <v>1324.65714</v>
      </c>
      <c r="R14" s="92"/>
      <c r="S14" s="92"/>
      <c r="T14" s="92"/>
      <c r="U14" s="92"/>
      <c r="V14" s="92"/>
      <c r="W14" s="92"/>
      <c r="X14" s="92"/>
      <c r="Y14" s="92"/>
      <c r="Z14" s="91"/>
      <c r="AA14" s="98">
        <v>1219.0935562182303</v>
      </c>
      <c r="AB14" s="93">
        <v>1328.7872447846619</v>
      </c>
      <c r="AC14" s="100">
        <f t="shared" si="0"/>
        <v>8.9979713211440604E-2</v>
      </c>
      <c r="AD14" s="250"/>
    </row>
    <row r="15" spans="1:30">
      <c r="D15" s="51"/>
      <c r="E15" s="14"/>
      <c r="F15" s="14"/>
      <c r="G15" s="14"/>
      <c r="H15" s="14"/>
      <c r="I15" s="14"/>
      <c r="J15" s="14"/>
      <c r="K15" s="14"/>
      <c r="L15" s="14"/>
      <c r="M15" s="14"/>
      <c r="N15" s="288"/>
      <c r="O15" s="90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1"/>
      <c r="AA15" s="94"/>
      <c r="AB15" s="93"/>
      <c r="AC15" s="100"/>
      <c r="AD15" s="250"/>
    </row>
    <row r="16" spans="1:30">
      <c r="A16" s="6" t="s">
        <v>9</v>
      </c>
      <c r="B16" s="6" t="s">
        <v>1</v>
      </c>
      <c r="C16" s="6" t="s">
        <v>2</v>
      </c>
      <c r="D16" s="51">
        <v>2539.4072801646053</v>
      </c>
      <c r="E16" s="14">
        <v>1468.2951198311805</v>
      </c>
      <c r="F16" s="14">
        <v>1233.2203045912822</v>
      </c>
      <c r="G16" s="14">
        <v>1696.0733253334295</v>
      </c>
      <c r="H16" s="14">
        <v>1522.5406592484687</v>
      </c>
      <c r="I16" s="14">
        <v>1352.3374325660052</v>
      </c>
      <c r="J16" s="14">
        <v>1413.8433873410634</v>
      </c>
      <c r="K16" s="14">
        <v>1503.5472338862523</v>
      </c>
      <c r="L16" s="14">
        <v>1507.6585311955087</v>
      </c>
      <c r="M16" s="14">
        <v>1465.4520841719275</v>
      </c>
      <c r="N16" s="288">
        <v>2376.2998861161768</v>
      </c>
      <c r="O16" s="90">
        <v>211.62590956663553</v>
      </c>
      <c r="P16" s="92">
        <v>251.62344005072632</v>
      </c>
      <c r="Q16" s="92">
        <v>244.61664167100813</v>
      </c>
      <c r="R16" s="92"/>
      <c r="S16" s="92"/>
      <c r="T16" s="92"/>
      <c r="U16" s="92"/>
      <c r="V16" s="92"/>
      <c r="W16" s="92"/>
      <c r="X16" s="92"/>
      <c r="Y16" s="92"/>
      <c r="Z16" s="91"/>
      <c r="AA16" s="98">
        <v>514.61880992881981</v>
      </c>
      <c r="AB16" s="93">
        <v>707.86599128836997</v>
      </c>
      <c r="AC16" s="100">
        <f t="shared" si="0"/>
        <v>0.37551519227655006</v>
      </c>
      <c r="AD16" s="250"/>
    </row>
    <row r="17" spans="1:30">
      <c r="A17" s="22"/>
      <c r="B17" s="6" t="s">
        <v>3</v>
      </c>
      <c r="C17" s="6" t="s">
        <v>169</v>
      </c>
      <c r="D17" s="51">
        <v>1272.656301</v>
      </c>
      <c r="E17" s="14">
        <v>1457.1284639999999</v>
      </c>
      <c r="F17" s="14">
        <v>1372.5174649999999</v>
      </c>
      <c r="G17" s="14">
        <v>1314.0726309999998</v>
      </c>
      <c r="H17" s="14">
        <v>1007.2882920000002</v>
      </c>
      <c r="I17" s="14">
        <v>1016.2970770000001</v>
      </c>
      <c r="J17" s="14">
        <v>1079.006396</v>
      </c>
      <c r="K17" s="14">
        <v>1149.2442489999999</v>
      </c>
      <c r="L17" s="14">
        <v>1217.4060959999999</v>
      </c>
      <c r="M17" s="14">
        <v>1113.5873849999998</v>
      </c>
      <c r="N17" s="288">
        <v>1240.033964</v>
      </c>
      <c r="O17" s="90">
        <v>95.978949999999998</v>
      </c>
      <c r="P17" s="92">
        <v>108.691818</v>
      </c>
      <c r="Q17" s="92">
        <v>107.226525</v>
      </c>
      <c r="R17" s="92"/>
      <c r="S17" s="92"/>
      <c r="T17" s="92"/>
      <c r="U17" s="92"/>
      <c r="V17" s="92"/>
      <c r="W17" s="92"/>
      <c r="X17" s="92"/>
      <c r="Y17" s="92"/>
      <c r="Z17" s="91"/>
      <c r="AA17" s="98">
        <v>303.28399100000001</v>
      </c>
      <c r="AB17" s="93">
        <v>311.89729299999999</v>
      </c>
      <c r="AC17" s="100">
        <f t="shared" si="0"/>
        <v>2.8400120862297484E-2</v>
      </c>
      <c r="AD17" s="250"/>
    </row>
    <row r="18" spans="1:30">
      <c r="B18" s="6" t="s">
        <v>4</v>
      </c>
      <c r="C18" s="6" t="s">
        <v>10</v>
      </c>
      <c r="D18" s="51">
        <v>91.125768792814583</v>
      </c>
      <c r="E18" s="14">
        <v>47.179298830636277</v>
      </c>
      <c r="F18" s="14">
        <v>38.911218420424966</v>
      </c>
      <c r="G18" s="14">
        <v>58.560190465615136</v>
      </c>
      <c r="H18" s="14">
        <v>68.605162310181399</v>
      </c>
      <c r="I18" s="14">
        <v>60.456806100984409</v>
      </c>
      <c r="J18" s="14">
        <v>60.195550043938646</v>
      </c>
      <c r="K18" s="14">
        <v>59.377213168564538</v>
      </c>
      <c r="L18" s="14">
        <v>56.765011819246155</v>
      </c>
      <c r="M18" s="14">
        <v>59.691578131606093</v>
      </c>
      <c r="N18" s="288">
        <v>86.922739897966764</v>
      </c>
      <c r="O18" s="90">
        <v>100.01349032651002</v>
      </c>
      <c r="P18" s="92">
        <v>105.00741879224236</v>
      </c>
      <c r="Q18" s="92">
        <v>103.47835317519926</v>
      </c>
      <c r="R18" s="92"/>
      <c r="S18" s="92"/>
      <c r="T18" s="92"/>
      <c r="U18" s="92"/>
      <c r="V18" s="92"/>
      <c r="W18" s="92"/>
      <c r="X18" s="92"/>
      <c r="Y18" s="92"/>
      <c r="Z18" s="91"/>
      <c r="AA18" s="98">
        <v>76.966530568437719</v>
      </c>
      <c r="AB18" s="93">
        <v>102.94498215824242</v>
      </c>
      <c r="AC18" s="100">
        <f t="shared" si="0"/>
        <v>0.33752920130270092</v>
      </c>
      <c r="AD18" s="250"/>
    </row>
    <row r="19" spans="1:30">
      <c r="D19" s="51"/>
      <c r="E19" s="14"/>
      <c r="F19" s="14"/>
      <c r="G19" s="14"/>
      <c r="H19" s="14"/>
      <c r="I19" s="14"/>
      <c r="J19" s="14"/>
      <c r="K19" s="14"/>
      <c r="L19" s="14"/>
      <c r="M19" s="14"/>
      <c r="N19" s="288"/>
      <c r="O19" s="90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1"/>
      <c r="AA19" s="94"/>
      <c r="AB19" s="93"/>
      <c r="AC19" s="100"/>
      <c r="AD19" s="250"/>
    </row>
    <row r="20" spans="1:30">
      <c r="A20" s="6" t="s">
        <v>11</v>
      </c>
      <c r="B20" s="6" t="s">
        <v>1</v>
      </c>
      <c r="C20" s="6" t="s">
        <v>2</v>
      </c>
      <c r="D20" s="51">
        <v>538.233568262017</v>
      </c>
      <c r="E20" s="14">
        <v>595.44527574297194</v>
      </c>
      <c r="F20" s="14">
        <v>214.08494407795499</v>
      </c>
      <c r="G20" s="14">
        <v>118.20838016762899</v>
      </c>
      <c r="H20" s="14">
        <v>219.44862884541499</v>
      </c>
      <c r="I20" s="14">
        <v>209.569981439488</v>
      </c>
      <c r="J20" s="14">
        <v>479.2518043975009</v>
      </c>
      <c r="K20" s="14">
        <v>331.07695278478701</v>
      </c>
      <c r="L20" s="14">
        <v>137.79635297098301</v>
      </c>
      <c r="M20" s="14">
        <v>120.45621156886003</v>
      </c>
      <c r="N20" s="288">
        <v>118.029144359499</v>
      </c>
      <c r="O20" s="86">
        <v>10.810272149639999</v>
      </c>
      <c r="P20" s="88">
        <v>8.6915224151200015</v>
      </c>
      <c r="Q20" s="88">
        <v>10.500047482074999</v>
      </c>
      <c r="R20" s="88"/>
      <c r="S20" s="88"/>
      <c r="T20" s="88"/>
      <c r="U20" s="88"/>
      <c r="V20" s="88"/>
      <c r="W20" s="88"/>
      <c r="X20" s="88"/>
      <c r="Y20" s="88"/>
      <c r="Z20" s="87"/>
      <c r="AA20" s="98">
        <v>26.594495830966999</v>
      </c>
      <c r="AB20" s="93">
        <v>30.001842046835002</v>
      </c>
      <c r="AC20" s="100">
        <f t="shared" si="0"/>
        <v>0.12812223392106725</v>
      </c>
      <c r="AD20" s="250"/>
    </row>
    <row r="21" spans="1:30">
      <c r="A21" s="22"/>
      <c r="B21" s="6" t="s">
        <v>3</v>
      </c>
      <c r="C21" s="6" t="s">
        <v>12</v>
      </c>
      <c r="D21" s="51">
        <v>40.359925000000004</v>
      </c>
      <c r="E21" s="14">
        <v>39.690534</v>
      </c>
      <c r="F21" s="14">
        <v>16.249386999999999</v>
      </c>
      <c r="G21" s="14">
        <v>6.1603579999999996</v>
      </c>
      <c r="H21" s="14">
        <v>6.5176329999999991</v>
      </c>
      <c r="I21" s="14">
        <v>6.9355449999999994</v>
      </c>
      <c r="J21" s="14">
        <v>21.204193999999998</v>
      </c>
      <c r="K21" s="14">
        <v>17.144968000000002</v>
      </c>
      <c r="L21" s="14">
        <v>8.9059539999999995</v>
      </c>
      <c r="M21" s="14">
        <v>7.1565099999999982</v>
      </c>
      <c r="N21" s="288">
        <v>6.9465319999999995</v>
      </c>
      <c r="O21" s="88">
        <v>0.65115500000000004</v>
      </c>
      <c r="P21" s="88">
        <v>0.51156800000000002</v>
      </c>
      <c r="Q21" s="88">
        <v>0.63324499999999995</v>
      </c>
      <c r="R21" s="88"/>
      <c r="S21" s="88"/>
      <c r="T21" s="88"/>
      <c r="U21" s="88"/>
      <c r="V21" s="88"/>
      <c r="W21" s="88"/>
      <c r="X21" s="88"/>
      <c r="Y21" s="88"/>
      <c r="Z21" s="87"/>
      <c r="AA21" s="97">
        <v>1.5446279999999999</v>
      </c>
      <c r="AB21" s="89">
        <v>1.7959680000000002</v>
      </c>
      <c r="AC21" s="100">
        <f t="shared" si="0"/>
        <v>0.16271879054374283</v>
      </c>
      <c r="AD21" s="250"/>
    </row>
    <row r="22" spans="1:30">
      <c r="B22" s="6" t="s">
        <v>4</v>
      </c>
      <c r="C22" s="6" t="s">
        <v>13</v>
      </c>
      <c r="D22" s="51">
        <v>13.351383499999999</v>
      </c>
      <c r="E22" s="14">
        <v>14.948861916666667</v>
      </c>
      <c r="F22" s="14">
        <v>14.163348416666665</v>
      </c>
      <c r="G22" s="14">
        <v>19.073053666666667</v>
      </c>
      <c r="H22" s="14">
        <v>33.680962833333332</v>
      </c>
      <c r="I22" s="14">
        <v>30.22969075</v>
      </c>
      <c r="J22" s="14">
        <v>23.909081333333337</v>
      </c>
      <c r="K22" s="14">
        <v>18.864849666666668</v>
      </c>
      <c r="L22" s="14">
        <v>15.475446250000003</v>
      </c>
      <c r="M22" s="14">
        <v>16.831697513014031</v>
      </c>
      <c r="N22" s="288">
        <v>16.991089130446532</v>
      </c>
      <c r="O22" s="88">
        <v>16.601687999999999</v>
      </c>
      <c r="P22" s="88">
        <v>16.989965000000002</v>
      </c>
      <c r="Q22" s="88">
        <v>16.581334999999999</v>
      </c>
      <c r="R22" s="88"/>
      <c r="S22" s="88"/>
      <c r="T22" s="88"/>
      <c r="U22" s="88"/>
      <c r="V22" s="88"/>
      <c r="W22" s="88"/>
      <c r="X22" s="88"/>
      <c r="Y22" s="88"/>
      <c r="Z22" s="87"/>
      <c r="AA22" s="97">
        <v>17.217411461508533</v>
      </c>
      <c r="AB22" s="89">
        <v>16.705109471235009</v>
      </c>
      <c r="AC22" s="100">
        <f t="shared" si="0"/>
        <v>-2.9754878741141355E-2</v>
      </c>
      <c r="AD22" s="250"/>
    </row>
    <row r="23" spans="1:30">
      <c r="D23" s="51"/>
      <c r="E23" s="14"/>
      <c r="F23" s="14"/>
      <c r="G23" s="14"/>
      <c r="H23" s="14"/>
      <c r="I23" s="14"/>
      <c r="J23" s="14"/>
      <c r="K23" s="14"/>
      <c r="L23" s="14"/>
      <c r="M23" s="14"/>
      <c r="N23" s="288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1"/>
      <c r="AA23" s="94"/>
      <c r="AB23" s="93"/>
      <c r="AC23" s="100"/>
      <c r="AD23" s="250"/>
    </row>
    <row r="24" spans="1:30">
      <c r="A24" s="6" t="s">
        <v>14</v>
      </c>
      <c r="B24" s="6" t="s">
        <v>1</v>
      </c>
      <c r="C24" s="6" t="s">
        <v>2</v>
      </c>
      <c r="D24" s="51">
        <v>1032.9556582579808</v>
      </c>
      <c r="E24" s="14">
        <v>1135.6647188208904</v>
      </c>
      <c r="F24" s="14">
        <v>1115.8065786717914</v>
      </c>
      <c r="G24" s="14">
        <v>1578.8088600715344</v>
      </c>
      <c r="H24" s="14">
        <v>2426.735952128829</v>
      </c>
      <c r="I24" s="14">
        <v>2575.3341204307012</v>
      </c>
      <c r="J24" s="14">
        <v>1776.0595258877415</v>
      </c>
      <c r="K24" s="14">
        <v>1522.5135211197114</v>
      </c>
      <c r="L24" s="14">
        <v>1548.2696011111268</v>
      </c>
      <c r="M24" s="14">
        <v>1657.8745242177492</v>
      </c>
      <c r="N24" s="288">
        <v>1707.4039311799302</v>
      </c>
      <c r="O24" s="92">
        <v>128.92400978467205</v>
      </c>
      <c r="P24" s="92">
        <v>167.73412283989393</v>
      </c>
      <c r="Q24" s="92">
        <v>121.61914322064167</v>
      </c>
      <c r="R24" s="92"/>
      <c r="S24" s="92"/>
      <c r="T24" s="92"/>
      <c r="U24" s="92"/>
      <c r="V24" s="92"/>
      <c r="W24" s="92"/>
      <c r="X24" s="92"/>
      <c r="Y24" s="92"/>
      <c r="Z24" s="91"/>
      <c r="AA24" s="98">
        <v>335.31797342847671</v>
      </c>
      <c r="AB24" s="93">
        <v>418.27727584520761</v>
      </c>
      <c r="AC24" s="100">
        <f t="shared" si="0"/>
        <v>0.24740487832641067</v>
      </c>
      <c r="AD24" s="250"/>
    </row>
    <row r="25" spans="1:30">
      <c r="A25" s="22"/>
      <c r="B25" s="6" t="s">
        <v>3</v>
      </c>
      <c r="C25" s="6" t="s">
        <v>169</v>
      </c>
      <c r="D25" s="51">
        <v>416.63830099999996</v>
      </c>
      <c r="E25" s="14">
        <v>524.99695399999996</v>
      </c>
      <c r="F25" s="14">
        <v>681.50997000000007</v>
      </c>
      <c r="G25" s="14">
        <v>769.96655399999997</v>
      </c>
      <c r="H25" s="14">
        <v>987.66261499999996</v>
      </c>
      <c r="I25" s="14">
        <v>1169.6602899999998</v>
      </c>
      <c r="J25" s="14">
        <v>855.15530999999999</v>
      </c>
      <c r="K25" s="14">
        <v>771.45482600000003</v>
      </c>
      <c r="L25" s="14">
        <v>938.35960200000011</v>
      </c>
      <c r="M25" s="14">
        <v>942.30815900000005</v>
      </c>
      <c r="N25" s="288">
        <v>856.21164399999998</v>
      </c>
      <c r="O25" s="88">
        <v>58.864221999999998</v>
      </c>
      <c r="P25" s="88">
        <v>77.25025500000001</v>
      </c>
      <c r="Q25" s="88">
        <v>58.792951000000002</v>
      </c>
      <c r="R25" s="88"/>
      <c r="S25" s="88"/>
      <c r="T25" s="88"/>
      <c r="U25" s="88"/>
      <c r="V25" s="88"/>
      <c r="W25" s="88"/>
      <c r="X25" s="88"/>
      <c r="Y25" s="88"/>
      <c r="Z25" s="87"/>
      <c r="AA25" s="98">
        <v>170.57615099999998</v>
      </c>
      <c r="AB25" s="93">
        <v>194.90742800000004</v>
      </c>
      <c r="AC25" s="100">
        <f t="shared" si="0"/>
        <v>0.14264172838558231</v>
      </c>
      <c r="AD25" s="250"/>
    </row>
    <row r="26" spans="1:30">
      <c r="B26" s="6" t="s">
        <v>4</v>
      </c>
      <c r="C26" s="6" t="s">
        <v>10</v>
      </c>
      <c r="D26" s="51">
        <v>114.71432095894141</v>
      </c>
      <c r="E26" s="14">
        <v>100.20320343604413</v>
      </c>
      <c r="F26" s="14">
        <v>72.089295361518609</v>
      </c>
      <c r="G26" s="14">
        <v>92.382053407846414</v>
      </c>
      <c r="H26" s="14">
        <v>112.60864159269941</v>
      </c>
      <c r="I26" s="14">
        <v>100.21019140710636</v>
      </c>
      <c r="J26" s="14">
        <v>95.71337177118636</v>
      </c>
      <c r="K26" s="14">
        <v>89.760157366297094</v>
      </c>
      <c r="L26" s="14">
        <v>75.175268696750138</v>
      </c>
      <c r="M26" s="14">
        <v>79.803960882668235</v>
      </c>
      <c r="N26" s="288">
        <v>90.452565217767742</v>
      </c>
      <c r="O26" s="88">
        <v>99.34548552791982</v>
      </c>
      <c r="P26" s="88">
        <v>98.488889530291658</v>
      </c>
      <c r="Q26" s="88">
        <v>93.830152207907176</v>
      </c>
      <c r="R26" s="88"/>
      <c r="S26" s="88"/>
      <c r="T26" s="88"/>
      <c r="U26" s="88"/>
      <c r="V26" s="88"/>
      <c r="W26" s="88"/>
      <c r="X26" s="88"/>
      <c r="Y26" s="88"/>
      <c r="Z26" s="87"/>
      <c r="AA26" s="97">
        <v>89.167022106753819</v>
      </c>
      <c r="AB26" s="89">
        <v>97.342303889912003</v>
      </c>
      <c r="AC26" s="100">
        <f t="shared" si="0"/>
        <v>9.1685037696677352E-2</v>
      </c>
      <c r="AD26" s="250"/>
    </row>
    <row r="27" spans="1:30">
      <c r="D27" s="51"/>
      <c r="E27" s="14"/>
      <c r="F27" s="14"/>
      <c r="G27" s="14"/>
      <c r="H27" s="14"/>
      <c r="I27" s="14"/>
      <c r="J27" s="14"/>
      <c r="K27" s="14"/>
      <c r="L27" s="14"/>
      <c r="M27" s="14"/>
      <c r="N27" s="288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1"/>
      <c r="AA27" s="94"/>
      <c r="AB27" s="93"/>
      <c r="AC27" s="100"/>
      <c r="AD27" s="250"/>
    </row>
    <row r="28" spans="1:30">
      <c r="A28" s="6" t="s">
        <v>16</v>
      </c>
      <c r="B28" s="6" t="s">
        <v>1</v>
      </c>
      <c r="C28" s="6" t="s">
        <v>2</v>
      </c>
      <c r="D28" s="51">
        <v>285.41642566243098</v>
      </c>
      <c r="E28" s="14">
        <v>385.08789704585701</v>
      </c>
      <c r="F28" s="14">
        <v>297.68320635250899</v>
      </c>
      <c r="G28" s="14">
        <v>523.27650585695505</v>
      </c>
      <c r="H28" s="14">
        <v>1030.072291616872</v>
      </c>
      <c r="I28" s="14">
        <v>844.8284799506572</v>
      </c>
      <c r="J28" s="14">
        <v>856.80847467289618</v>
      </c>
      <c r="K28" s="14">
        <v>646.70480025804579</v>
      </c>
      <c r="L28" s="14">
        <v>350.00259655641497</v>
      </c>
      <c r="M28" s="14">
        <v>343.76033679517201</v>
      </c>
      <c r="N28" s="288">
        <v>426.70590445394402</v>
      </c>
      <c r="O28" s="88">
        <v>47.794401997039003</v>
      </c>
      <c r="P28" s="88">
        <v>52.466669471995992</v>
      </c>
      <c r="Q28" s="88">
        <v>49.718177291865999</v>
      </c>
      <c r="R28" s="88"/>
      <c r="S28" s="88"/>
      <c r="T28" s="88"/>
      <c r="U28" s="88"/>
      <c r="V28" s="88"/>
      <c r="W28" s="88"/>
      <c r="X28" s="88"/>
      <c r="Y28" s="88"/>
      <c r="Z28" s="87"/>
      <c r="AA28" s="97">
        <v>97.075353822910017</v>
      </c>
      <c r="AB28" s="89">
        <v>149.97924876090099</v>
      </c>
      <c r="AC28" s="100">
        <f t="shared" si="0"/>
        <v>0.54497761640406739</v>
      </c>
      <c r="AD28" s="250"/>
    </row>
    <row r="29" spans="1:30">
      <c r="A29" s="22"/>
      <c r="B29" s="6" t="s">
        <v>3</v>
      </c>
      <c r="C29" s="6" t="s">
        <v>169</v>
      </c>
      <c r="D29" s="51">
        <v>7.1777029999999993</v>
      </c>
      <c r="E29" s="14">
        <v>6.8411140000000001</v>
      </c>
      <c r="F29" s="14">
        <v>6.7791249999999996</v>
      </c>
      <c r="G29" s="14">
        <v>7.959607000000001</v>
      </c>
      <c r="H29" s="14">
        <v>9.2557340000000003</v>
      </c>
      <c r="I29" s="14">
        <v>9.7848829999999989</v>
      </c>
      <c r="J29" s="14">
        <v>10.373199999999999</v>
      </c>
      <c r="K29" s="14">
        <v>11.368120999999999</v>
      </c>
      <c r="L29" s="14">
        <v>11.646831000000001</v>
      </c>
      <c r="M29" s="14">
        <v>11.050374</v>
      </c>
      <c r="N29" s="288">
        <v>11.463353000000001</v>
      </c>
      <c r="O29" s="88">
        <v>1.5377129999999999</v>
      </c>
      <c r="P29" s="88">
        <v>1.3923709999999998</v>
      </c>
      <c r="Q29" s="88">
        <v>1.3911439999999999</v>
      </c>
      <c r="R29" s="88"/>
      <c r="S29" s="88"/>
      <c r="T29" s="88"/>
      <c r="U29" s="88"/>
      <c r="V29" s="88"/>
      <c r="W29" s="88"/>
      <c r="X29" s="88"/>
      <c r="Y29" s="88"/>
      <c r="Z29" s="87"/>
      <c r="AA29" s="97">
        <v>2.1447050000000001</v>
      </c>
      <c r="AB29" s="89">
        <v>4.3212279999999996</v>
      </c>
      <c r="AC29" s="100">
        <f t="shared" si="0"/>
        <v>1.014835606761769</v>
      </c>
      <c r="AD29" s="250"/>
    </row>
    <row r="30" spans="1:30">
      <c r="B30" s="6" t="s">
        <v>4</v>
      </c>
      <c r="C30" s="6" t="s">
        <v>17</v>
      </c>
      <c r="D30" s="51">
        <v>39.19748633826304</v>
      </c>
      <c r="E30" s="14">
        <v>55.829632338133472</v>
      </c>
      <c r="F30" s="14">
        <v>44.72935917880438</v>
      </c>
      <c r="G30" s="14">
        <v>65.32336672080416</v>
      </c>
      <c r="H30" s="14">
        <v>113.09592104471501</v>
      </c>
      <c r="I30" s="14">
        <v>88.178737441352482</v>
      </c>
      <c r="J30" s="14">
        <v>82.404491858548326</v>
      </c>
      <c r="K30" s="14">
        <v>56.288874678169215</v>
      </c>
      <c r="L30" s="14">
        <v>30.894777492697656</v>
      </c>
      <c r="M30" s="14">
        <v>31.108479839249966</v>
      </c>
      <c r="N30" s="288">
        <v>37.223481162443832</v>
      </c>
      <c r="O30" s="88">
        <v>31.081483994112691</v>
      </c>
      <c r="P30" s="88">
        <v>37.681529902587741</v>
      </c>
      <c r="Q30" s="88">
        <v>35.739058855061735</v>
      </c>
      <c r="R30" s="88"/>
      <c r="S30" s="88"/>
      <c r="T30" s="88"/>
      <c r="U30" s="88"/>
      <c r="V30" s="88"/>
      <c r="W30" s="88"/>
      <c r="X30" s="88"/>
      <c r="Y30" s="88"/>
      <c r="Z30" s="87"/>
      <c r="AA30" s="97">
        <v>45.262800162684385</v>
      </c>
      <c r="AB30" s="89">
        <v>34.70755275141719</v>
      </c>
      <c r="AC30" s="100">
        <f t="shared" si="0"/>
        <v>-0.23319916959024478</v>
      </c>
      <c r="AD30" s="250"/>
    </row>
    <row r="31" spans="1:30">
      <c r="D31" s="51"/>
      <c r="E31" s="14"/>
      <c r="F31" s="14"/>
      <c r="G31" s="14"/>
      <c r="H31" s="14"/>
      <c r="I31" s="14"/>
      <c r="J31" s="14"/>
      <c r="K31" s="14"/>
      <c r="L31" s="14"/>
      <c r="M31" s="14"/>
      <c r="N31" s="288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1"/>
      <c r="AA31" s="94"/>
      <c r="AB31" s="93"/>
      <c r="AC31" s="100"/>
      <c r="AD31" s="250"/>
    </row>
    <row r="32" spans="1:30">
      <c r="A32" s="6" t="s">
        <v>15</v>
      </c>
      <c r="B32" s="6" t="s">
        <v>1</v>
      </c>
      <c r="C32" s="6" t="s">
        <v>2</v>
      </c>
      <c r="D32" s="51">
        <v>595.09949347270776</v>
      </c>
      <c r="E32" s="14">
        <v>662.76975228062634</v>
      </c>
      <c r="F32" s="14">
        <v>591.21348325130839</v>
      </c>
      <c r="G32" s="14">
        <v>841.62143845581932</v>
      </c>
      <c r="H32" s="14">
        <v>775.59494796720764</v>
      </c>
      <c r="I32" s="14">
        <v>558.25922602627895</v>
      </c>
      <c r="J32" s="14">
        <v>527.71235375709966</v>
      </c>
      <c r="K32" s="14">
        <v>539.5582164992918</v>
      </c>
      <c r="L32" s="14">
        <v>341.685340655076</v>
      </c>
      <c r="M32" s="14">
        <v>344.26226528241506</v>
      </c>
      <c r="N32" s="288">
        <v>370.47615447265594</v>
      </c>
      <c r="O32" s="88">
        <v>33.122487990099089</v>
      </c>
      <c r="P32" s="88">
        <v>24.386220113023526</v>
      </c>
      <c r="Q32" s="88">
        <v>28.482049764100132</v>
      </c>
      <c r="R32" s="88"/>
      <c r="S32" s="88"/>
      <c r="T32" s="88"/>
      <c r="U32" s="88"/>
      <c r="V32" s="88"/>
      <c r="W32" s="88"/>
      <c r="X32" s="88"/>
      <c r="Y32" s="88"/>
      <c r="Z32" s="87"/>
      <c r="AA32" s="97">
        <v>90.471681848412146</v>
      </c>
      <c r="AB32" s="89">
        <v>85.990757867222754</v>
      </c>
      <c r="AC32" s="100">
        <f>AB32/AA32-1</f>
        <v>-4.9528470010066883E-2</v>
      </c>
      <c r="AD32" s="250"/>
    </row>
    <row r="33" spans="1:30">
      <c r="A33" s="22"/>
      <c r="B33" s="6" t="s">
        <v>3</v>
      </c>
      <c r="C33" s="6" t="s">
        <v>169</v>
      </c>
      <c r="D33" s="51">
        <v>41.111622999999994</v>
      </c>
      <c r="E33" s="14">
        <v>38.263483999999998</v>
      </c>
      <c r="F33" s="14">
        <v>37.071149999999996</v>
      </c>
      <c r="G33" s="14">
        <v>39.02278900000001</v>
      </c>
      <c r="H33" s="14">
        <v>31.899958000000002</v>
      </c>
      <c r="I33" s="14">
        <v>25.545801000000001</v>
      </c>
      <c r="J33" s="14">
        <v>23.824697999999998</v>
      </c>
      <c r="K33" s="14">
        <v>24.640213999999997</v>
      </c>
      <c r="L33" s="14">
        <v>20.111056000000001</v>
      </c>
      <c r="M33" s="14">
        <v>19.371681000000002</v>
      </c>
      <c r="N33" s="288">
        <v>18.695043000000002</v>
      </c>
      <c r="O33" s="88">
        <v>1.6121780000000001</v>
      </c>
      <c r="P33" s="88">
        <v>1.1259809999999999</v>
      </c>
      <c r="Q33" s="88">
        <v>1.306211</v>
      </c>
      <c r="R33" s="88"/>
      <c r="S33" s="88"/>
      <c r="T33" s="88"/>
      <c r="U33" s="88"/>
      <c r="V33" s="88"/>
      <c r="W33" s="88"/>
      <c r="X33" s="88"/>
      <c r="Y33" s="88"/>
      <c r="Z33" s="87"/>
      <c r="AA33" s="97">
        <v>4.5287569999999997</v>
      </c>
      <c r="AB33" s="89">
        <v>4.0443699999999998</v>
      </c>
      <c r="AC33" s="100">
        <f>AB33/AA33-1</f>
        <v>-0.10695804610404136</v>
      </c>
      <c r="AD33" s="250"/>
    </row>
    <row r="34" spans="1:30">
      <c r="B34" s="6" t="s">
        <v>4</v>
      </c>
      <c r="C34" s="6" t="s">
        <v>10</v>
      </c>
      <c r="D34" s="51">
        <v>655.87879983333335</v>
      </c>
      <c r="E34" s="14">
        <v>815.13743308333324</v>
      </c>
      <c r="F34" s="14">
        <v>730.37841925000009</v>
      </c>
      <c r="G34" s="14">
        <v>986.36481341666683</v>
      </c>
      <c r="H34" s="14">
        <v>1102.8199075</v>
      </c>
      <c r="I34" s="14">
        <v>993.85511075000011</v>
      </c>
      <c r="J34" s="14">
        <v>1008.0133165833332</v>
      </c>
      <c r="K34" s="14">
        <v>990.55228941666667</v>
      </c>
      <c r="L34" s="14">
        <v>770.33709941666666</v>
      </c>
      <c r="M34" s="14">
        <v>806.09801911883301</v>
      </c>
      <c r="N34" s="288">
        <v>898.87547696861725</v>
      </c>
      <c r="O34" s="92">
        <v>931.91371100000003</v>
      </c>
      <c r="P34" s="92">
        <v>982.37922100000003</v>
      </c>
      <c r="Q34" s="92">
        <v>989.06229199999996</v>
      </c>
      <c r="R34" s="92"/>
      <c r="S34" s="92"/>
      <c r="T34" s="92"/>
      <c r="U34" s="92"/>
      <c r="V34" s="92"/>
      <c r="W34" s="92"/>
      <c r="X34" s="92"/>
      <c r="Y34" s="92"/>
      <c r="Z34" s="91"/>
      <c r="AA34" s="98">
        <v>906.14852127211179</v>
      </c>
      <c r="AB34" s="93">
        <v>964.42095206644581</v>
      </c>
      <c r="AC34" s="100">
        <f>AB34/AA34-1</f>
        <v>6.4307814256019835E-2</v>
      </c>
      <c r="AD34" s="250"/>
    </row>
    <row r="35" spans="1:30">
      <c r="D35" s="51"/>
      <c r="E35" s="14"/>
      <c r="F35" s="14"/>
      <c r="G35" s="14"/>
      <c r="H35" s="14"/>
      <c r="I35" s="14"/>
      <c r="J35" s="14"/>
      <c r="K35" s="14"/>
      <c r="L35" s="14"/>
      <c r="M35" s="14"/>
      <c r="N35" s="288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1"/>
      <c r="AA35" s="94"/>
      <c r="AB35" s="93"/>
      <c r="AC35" s="100"/>
      <c r="AD35" s="250"/>
    </row>
    <row r="36" spans="1:30">
      <c r="A36" s="6" t="s">
        <v>18</v>
      </c>
      <c r="B36" s="6" t="s">
        <v>1</v>
      </c>
      <c r="C36" s="6" t="s">
        <v>2</v>
      </c>
      <c r="D36" s="51">
        <v>991.16764057624141</v>
      </c>
      <c r="E36" s="14">
        <v>943.09487178572181</v>
      </c>
      <c r="F36" s="14">
        <v>275.96500791530212</v>
      </c>
      <c r="G36" s="14">
        <v>491.9356947636328</v>
      </c>
      <c r="H36" s="14">
        <v>563.68947023926762</v>
      </c>
      <c r="I36" s="14">
        <v>428.26749069318208</v>
      </c>
      <c r="J36" s="14">
        <v>355.52074602744028</v>
      </c>
      <c r="K36" s="14">
        <v>360.16193124196127</v>
      </c>
      <c r="L36" s="14">
        <v>219.63469285986599</v>
      </c>
      <c r="M36" s="14">
        <v>272.67154160154439</v>
      </c>
      <c r="N36" s="288">
        <v>363.09769384747199</v>
      </c>
      <c r="O36" s="92">
        <v>32.504858488137828</v>
      </c>
      <c r="P36" s="92">
        <v>43.924492173968552</v>
      </c>
      <c r="Q36" s="92">
        <v>60.689067500316952</v>
      </c>
      <c r="R36" s="92"/>
      <c r="S36" s="92"/>
      <c r="T36" s="92"/>
      <c r="U36" s="92"/>
      <c r="V36" s="92"/>
      <c r="W36" s="92"/>
      <c r="X36" s="92"/>
      <c r="Y36" s="92"/>
      <c r="Z36" s="91"/>
      <c r="AA36" s="98">
        <v>69.998187907540711</v>
      </c>
      <c r="AB36" s="93">
        <v>137.11841816242332</v>
      </c>
      <c r="AC36" s="100">
        <f t="shared" si="0"/>
        <v>0.95888525490889087</v>
      </c>
      <c r="AD36" s="250"/>
    </row>
    <row r="37" spans="1:30">
      <c r="A37" s="22"/>
      <c r="B37" s="6" t="s">
        <v>3</v>
      </c>
      <c r="C37" s="6" t="s">
        <v>169</v>
      </c>
      <c r="D37" s="51">
        <v>16.161707224000001</v>
      </c>
      <c r="E37" s="14">
        <v>18.255964222000003</v>
      </c>
      <c r="F37" s="14">
        <v>12.22908432</v>
      </c>
      <c r="G37" s="14">
        <v>16.693816124000001</v>
      </c>
      <c r="H37" s="14">
        <v>19.451061820000003</v>
      </c>
      <c r="I37" s="14">
        <v>17.877299378000004</v>
      </c>
      <c r="J37" s="14">
        <v>18.448508504000003</v>
      </c>
      <c r="K37" s="14">
        <v>16.477174284000004</v>
      </c>
      <c r="L37" s="14">
        <v>17.754669809999999</v>
      </c>
      <c r="M37" s="14">
        <v>24.406133279999999</v>
      </c>
      <c r="N37" s="288">
        <v>25.183071454</v>
      </c>
      <c r="O37" s="88">
        <v>1.6488150560000001</v>
      </c>
      <c r="P37" s="88">
        <v>2.0663966679999999</v>
      </c>
      <c r="Q37" s="88">
        <v>2.6237985620000002</v>
      </c>
      <c r="R37" s="88"/>
      <c r="S37" s="88"/>
      <c r="T37" s="88"/>
      <c r="U37" s="88"/>
      <c r="V37" s="88"/>
      <c r="W37" s="88"/>
      <c r="X37" s="88"/>
      <c r="Y37" s="88"/>
      <c r="Z37" s="87"/>
      <c r="AA37" s="97">
        <v>5.2826392159999997</v>
      </c>
      <c r="AB37" s="89">
        <v>6.3390102860000006</v>
      </c>
      <c r="AC37" s="100">
        <f t="shared" si="0"/>
        <v>0.19997032294018413</v>
      </c>
      <c r="AD37" s="250"/>
    </row>
    <row r="38" spans="1:30">
      <c r="B38" s="6" t="s">
        <v>4</v>
      </c>
      <c r="C38" s="6" t="s">
        <v>10</v>
      </c>
      <c r="D38" s="51">
        <v>2751.2270675162345</v>
      </c>
      <c r="E38" s="14">
        <v>2341.4703741318804</v>
      </c>
      <c r="F38" s="14">
        <v>1021.1318431412325</v>
      </c>
      <c r="G38" s="14">
        <v>1325.3933700418327</v>
      </c>
      <c r="H38" s="14">
        <v>1325.905731583126</v>
      </c>
      <c r="I38" s="14">
        <v>1082.8407173865523</v>
      </c>
      <c r="J38" s="14">
        <v>886.23183702941606</v>
      </c>
      <c r="K38" s="14">
        <v>999.05198578916281</v>
      </c>
      <c r="L38" s="14">
        <v>562.95747952334375</v>
      </c>
      <c r="M38" s="14">
        <v>506.76495685595188</v>
      </c>
      <c r="N38" s="288">
        <v>654.0041940263369</v>
      </c>
      <c r="O38" s="92">
        <v>894.21525746602924</v>
      </c>
      <c r="P38" s="92">
        <v>964.1815056506299</v>
      </c>
      <c r="Q38" s="92">
        <v>1049.1696412690824</v>
      </c>
      <c r="R38" s="92"/>
      <c r="S38" s="92"/>
      <c r="T38" s="92"/>
      <c r="U38" s="92"/>
      <c r="V38" s="92"/>
      <c r="W38" s="92"/>
      <c r="X38" s="92"/>
      <c r="Y38" s="92"/>
      <c r="Z38" s="91"/>
      <c r="AA38" s="98">
        <v>601.03752405654984</v>
      </c>
      <c r="AB38" s="93">
        <v>981.16055123474268</v>
      </c>
      <c r="AC38" s="100">
        <f t="shared" si="0"/>
        <v>0.63244475089117436</v>
      </c>
      <c r="AD38" s="250"/>
    </row>
    <row r="39" spans="1:30">
      <c r="D39" s="51"/>
      <c r="E39" s="14"/>
      <c r="F39" s="14"/>
      <c r="G39" s="14"/>
      <c r="H39" s="14"/>
      <c r="I39" s="14"/>
      <c r="J39" s="14"/>
      <c r="K39" s="14"/>
      <c r="L39" s="14"/>
      <c r="M39" s="14"/>
      <c r="N39" s="288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1"/>
      <c r="AA39" s="94"/>
      <c r="AB39" s="93"/>
      <c r="AC39" s="100"/>
      <c r="AD39" s="250"/>
    </row>
    <row r="40" spans="1:30">
      <c r="A40" s="6" t="s">
        <v>21</v>
      </c>
      <c r="B40" s="6" t="s">
        <v>1</v>
      </c>
      <c r="C40" s="6" t="s">
        <v>2</v>
      </c>
      <c r="D40" s="51">
        <v>50.600247423758653</v>
      </c>
      <c r="E40" s="14">
        <v>47.623667214277958</v>
      </c>
      <c r="F40" s="14">
        <v>27.489491084697907</v>
      </c>
      <c r="G40" s="14">
        <v>29.128838236367177</v>
      </c>
      <c r="H40" s="14">
        <v>31.208521760732285</v>
      </c>
      <c r="I40" s="14">
        <v>21.6183863068179</v>
      </c>
      <c r="J40" s="14">
        <v>23.221805972559654</v>
      </c>
      <c r="K40" s="14">
        <v>37.872977758038765</v>
      </c>
      <c r="L40" s="14">
        <v>26.956227140133979</v>
      </c>
      <c r="M40" s="14">
        <v>14.999100398455615</v>
      </c>
      <c r="N40" s="288">
        <v>44.063618152527965</v>
      </c>
      <c r="O40" s="88">
        <v>2.1235225118621699</v>
      </c>
      <c r="P40" s="88">
        <v>0.17459182603144541</v>
      </c>
      <c r="Q40" s="88">
        <v>1.9995344996830511</v>
      </c>
      <c r="R40" s="88"/>
      <c r="S40" s="88"/>
      <c r="T40" s="88"/>
      <c r="U40" s="88"/>
      <c r="V40" s="88"/>
      <c r="W40" s="88"/>
      <c r="X40" s="88"/>
      <c r="Y40" s="88"/>
      <c r="Z40" s="87"/>
      <c r="AA40" s="97">
        <v>9.2973370924592835</v>
      </c>
      <c r="AB40" s="93">
        <v>4.2976488375766664</v>
      </c>
      <c r="AC40" s="100">
        <f t="shared" si="0"/>
        <v>-0.53775486520088367</v>
      </c>
      <c r="AD40" s="250"/>
    </row>
    <row r="41" spans="1:30">
      <c r="D41" s="124"/>
      <c r="E41" s="125"/>
      <c r="F41" s="125"/>
      <c r="G41" s="16"/>
      <c r="H41" s="16"/>
      <c r="I41" s="16"/>
      <c r="J41" s="16"/>
      <c r="K41" s="16"/>
      <c r="L41" s="16"/>
      <c r="M41" s="16"/>
      <c r="N41" s="289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1"/>
      <c r="AA41" s="94"/>
      <c r="AB41" s="93"/>
      <c r="AC41" s="99"/>
    </row>
    <row r="42" spans="1:30" ht="12.75" thickBot="1">
      <c r="A42" s="9" t="s">
        <v>19</v>
      </c>
      <c r="B42" s="9"/>
      <c r="C42" s="9"/>
      <c r="D42" s="52">
        <f>SUM(D8,D12,D16,D20,D24,D32,D28,D36,D40)</f>
        <v>17439.352246936651</v>
      </c>
      <c r="E42" s="52">
        <f>SUM(E8,E12,E16,E20,E24,E32,E28,E36,E40)</f>
        <v>18100.9679482994</v>
      </c>
      <c r="F42" s="52">
        <f t="shared" ref="F42:L42" si="1">SUM(F8,F12,F16,F20,F24,F32,F28,F36,F40)</f>
        <v>16481.813528277929</v>
      </c>
      <c r="G42" s="53">
        <f t="shared" si="1"/>
        <v>21902.831565768924</v>
      </c>
      <c r="H42" s="53">
        <f t="shared" si="1"/>
        <v>27525.674834212732</v>
      </c>
      <c r="I42" s="53">
        <f t="shared" si="1"/>
        <v>27466.673086776646</v>
      </c>
      <c r="J42" s="53">
        <f t="shared" si="1"/>
        <v>23789.445416193052</v>
      </c>
      <c r="K42" s="53">
        <f t="shared" si="1"/>
        <v>20545.413928408008</v>
      </c>
      <c r="L42" s="53">
        <f t="shared" si="1"/>
        <v>18950.140019839251</v>
      </c>
      <c r="M42" s="53">
        <f>SUM(M8,M12,M16,M20,M24,M32,M28,M36,M40)</f>
        <v>21776.636298768288</v>
      </c>
      <c r="N42" s="53">
        <f>SUM(N8,N12,N16,N20,N24,N32,N28,N36,N40)</f>
        <v>27158.581548278267</v>
      </c>
      <c r="O42" s="95">
        <f>O40+O36+O28+O32+O24+O20+O16+O12+O8</f>
        <v>2392.8882520491843</v>
      </c>
      <c r="P42" s="95">
        <f>P40+P36+P28+P32+P24+P20+P16+P12+P8</f>
        <v>2235.298338520126</v>
      </c>
      <c r="Q42" s="95">
        <f t="shared" ref="Q42:AB42" si="2">SUM(Q8,Q12,Q16,Q20,Q24,Q32,Q28,Q36,Q40)</f>
        <v>2558.7763471082894</v>
      </c>
      <c r="R42" s="95">
        <f t="shared" si="2"/>
        <v>0</v>
      </c>
      <c r="S42" s="95">
        <f t="shared" si="2"/>
        <v>0</v>
      </c>
      <c r="T42" s="95">
        <f t="shared" si="2"/>
        <v>0</v>
      </c>
      <c r="U42" s="95">
        <f t="shared" si="2"/>
        <v>0</v>
      </c>
      <c r="V42" s="95">
        <f t="shared" si="2"/>
        <v>0</v>
      </c>
      <c r="W42" s="95">
        <f t="shared" si="2"/>
        <v>0</v>
      </c>
      <c r="X42" s="95">
        <f t="shared" si="2"/>
        <v>0</v>
      </c>
      <c r="Y42" s="95">
        <f t="shared" si="2"/>
        <v>0</v>
      </c>
      <c r="Z42" s="95">
        <f t="shared" si="2"/>
        <v>0</v>
      </c>
      <c r="AA42" s="95">
        <f t="shared" si="2"/>
        <v>5954.0460363470675</v>
      </c>
      <c r="AB42" s="95">
        <f t="shared" si="2"/>
        <v>7186.9629376776002</v>
      </c>
      <c r="AC42" s="101">
        <f t="shared" si="0"/>
        <v>0.20707211429069727</v>
      </c>
    </row>
    <row r="45" spans="1:30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4"/>
    </row>
    <row r="46" spans="1:30" s="25" customFormat="1">
      <c r="A46" s="2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C46" s="75"/>
    </row>
    <row r="50" spans="1:30">
      <c r="A50" s="102" t="str">
        <f t="shared" ref="A50:AA50" si="3">A8</f>
        <v>Cobre</v>
      </c>
      <c r="B50" s="102" t="str">
        <f t="shared" si="3"/>
        <v>Valor</v>
      </c>
      <c r="C50" s="102" t="str">
        <f t="shared" si="3"/>
        <v>(US$MM)</v>
      </c>
      <c r="D50" s="103">
        <f>D8</f>
        <v>7219.0687201917526</v>
      </c>
      <c r="E50" s="103">
        <f>E8</f>
        <v>7276.9520400628562</v>
      </c>
      <c r="F50" s="103">
        <f t="shared" si="3"/>
        <v>5935.4024202705696</v>
      </c>
      <c r="G50" s="103">
        <f t="shared" si="3"/>
        <v>8879.1470329311687</v>
      </c>
      <c r="H50" s="103">
        <f t="shared" si="3"/>
        <v>10721.031282565797</v>
      </c>
      <c r="I50" s="103">
        <f t="shared" si="3"/>
        <v>10730.942210401816</v>
      </c>
      <c r="J50" s="103">
        <f t="shared" si="3"/>
        <v>9820.7478280872583</v>
      </c>
      <c r="K50" s="103">
        <f t="shared" si="3"/>
        <v>8874.9060769625194</v>
      </c>
      <c r="L50" s="103">
        <f t="shared" si="3"/>
        <v>8167.541312653776</v>
      </c>
      <c r="M50" s="103">
        <f>M8</f>
        <v>10171.202800494437</v>
      </c>
      <c r="N50" s="103">
        <f>N8</f>
        <v>13773.19020945282</v>
      </c>
      <c r="O50" s="104">
        <f t="shared" si="3"/>
        <v>1224.7389886264336</v>
      </c>
      <c r="P50" s="104">
        <f t="shared" si="3"/>
        <v>1093.8361693908512</v>
      </c>
      <c r="Q50" s="104">
        <f t="shared" si="3"/>
        <v>1348.1637513185558</v>
      </c>
      <c r="R50" s="104">
        <f t="shared" si="3"/>
        <v>0</v>
      </c>
      <c r="S50" s="104">
        <f t="shared" si="3"/>
        <v>0</v>
      </c>
      <c r="T50" s="104">
        <f t="shared" si="3"/>
        <v>0</v>
      </c>
      <c r="U50" s="104">
        <f t="shared" si="3"/>
        <v>0</v>
      </c>
      <c r="V50" s="104">
        <f t="shared" si="3"/>
        <v>0</v>
      </c>
      <c r="W50" s="104">
        <f t="shared" si="3"/>
        <v>0</v>
      </c>
      <c r="X50" s="104">
        <f t="shared" si="3"/>
        <v>0</v>
      </c>
      <c r="Y50" s="104">
        <f>Y8</f>
        <v>0</v>
      </c>
      <c r="Z50" s="104">
        <f>Z8</f>
        <v>0</v>
      </c>
      <c r="AA50" s="105">
        <f t="shared" si="3"/>
        <v>3046.5608210931146</v>
      </c>
      <c r="AB50" s="105">
        <f>AB8</f>
        <v>3666.7389093358406</v>
      </c>
      <c r="AC50" s="108">
        <f t="shared" ref="AC50:AC59" si="4">AB50/AA50-1</f>
        <v>0.20356661975985246</v>
      </c>
      <c r="AD50" s="132"/>
    </row>
    <row r="51" spans="1:30">
      <c r="A51" s="102" t="str">
        <f t="shared" ref="A51:AB51" si="5">A12</f>
        <v>Oro</v>
      </c>
      <c r="B51" s="102" t="str">
        <f t="shared" si="5"/>
        <v>Valor</v>
      </c>
      <c r="C51" s="102" t="str">
        <f t="shared" si="5"/>
        <v>(US$MM)</v>
      </c>
      <c r="D51" s="103">
        <f>D12</f>
        <v>4187.4032129251573</v>
      </c>
      <c r="E51" s="103">
        <f>E12</f>
        <v>5586.0346055150185</v>
      </c>
      <c r="F51" s="103">
        <f t="shared" si="5"/>
        <v>6790.9480920625147</v>
      </c>
      <c r="G51" s="103">
        <f t="shared" si="5"/>
        <v>7744.6314899523886</v>
      </c>
      <c r="H51" s="103">
        <f t="shared" si="5"/>
        <v>10235.353079840146</v>
      </c>
      <c r="I51" s="103">
        <f t="shared" si="5"/>
        <v>10745.515758961699</v>
      </c>
      <c r="J51" s="103">
        <f t="shared" si="5"/>
        <v>8536.2794900494937</v>
      </c>
      <c r="K51" s="103">
        <f t="shared" si="5"/>
        <v>6729.0722178974011</v>
      </c>
      <c r="L51" s="103">
        <f t="shared" si="5"/>
        <v>6650.5953646963681</v>
      </c>
      <c r="M51" s="103">
        <f>M12</f>
        <v>7385.9574342377318</v>
      </c>
      <c r="N51" s="103">
        <f>N12</f>
        <v>7979.3150062432396</v>
      </c>
      <c r="O51" s="104">
        <f t="shared" si="5"/>
        <v>701.24380093466527</v>
      </c>
      <c r="P51" s="104">
        <f t="shared" si="5"/>
        <v>592.46111023851529</v>
      </c>
      <c r="Q51" s="104">
        <f t="shared" si="5"/>
        <v>692.98793436004246</v>
      </c>
      <c r="R51" s="104">
        <f t="shared" si="5"/>
        <v>0</v>
      </c>
      <c r="S51" s="104">
        <f t="shared" si="5"/>
        <v>0</v>
      </c>
      <c r="T51" s="104">
        <f t="shared" si="5"/>
        <v>0</v>
      </c>
      <c r="U51" s="104">
        <f t="shared" si="5"/>
        <v>0</v>
      </c>
      <c r="V51" s="104">
        <f t="shared" si="5"/>
        <v>0</v>
      </c>
      <c r="W51" s="104">
        <f t="shared" si="5"/>
        <v>0</v>
      </c>
      <c r="X51" s="104">
        <f t="shared" si="5"/>
        <v>0</v>
      </c>
      <c r="Y51" s="104">
        <f>Y12</f>
        <v>0</v>
      </c>
      <c r="Z51" s="104">
        <f>Z12</f>
        <v>0</v>
      </c>
      <c r="AA51" s="105">
        <f t="shared" si="5"/>
        <v>1764.1113753943673</v>
      </c>
      <c r="AB51" s="105">
        <f t="shared" si="5"/>
        <v>1986.6928455332231</v>
      </c>
      <c r="AC51" s="108">
        <f t="shared" si="4"/>
        <v>0.12617200548865437</v>
      </c>
    </row>
    <row r="52" spans="1:30">
      <c r="A52" s="102" t="str">
        <f t="shared" ref="A52:AB52" si="6">A16</f>
        <v>Zinc</v>
      </c>
      <c r="B52" s="102" t="str">
        <f t="shared" si="6"/>
        <v>Valor</v>
      </c>
      <c r="C52" s="102" t="str">
        <f t="shared" si="6"/>
        <v>(US$MM)</v>
      </c>
      <c r="D52" s="103">
        <f>D16</f>
        <v>2539.4072801646053</v>
      </c>
      <c r="E52" s="103">
        <f>E16</f>
        <v>1468.2951198311805</v>
      </c>
      <c r="F52" s="103">
        <f t="shared" si="6"/>
        <v>1233.2203045912822</v>
      </c>
      <c r="G52" s="103">
        <f t="shared" si="6"/>
        <v>1696.0733253334295</v>
      </c>
      <c r="H52" s="103">
        <f t="shared" si="6"/>
        <v>1522.5406592484687</v>
      </c>
      <c r="I52" s="103">
        <f t="shared" si="6"/>
        <v>1352.3374325660052</v>
      </c>
      <c r="J52" s="103">
        <f t="shared" si="6"/>
        <v>1413.8433873410634</v>
      </c>
      <c r="K52" s="103">
        <f t="shared" si="6"/>
        <v>1503.5472338862523</v>
      </c>
      <c r="L52" s="103">
        <f t="shared" si="6"/>
        <v>1507.6585311955087</v>
      </c>
      <c r="M52" s="103">
        <f>M16</f>
        <v>1465.4520841719275</v>
      </c>
      <c r="N52" s="103">
        <f>N16</f>
        <v>2376.2998861161768</v>
      </c>
      <c r="O52" s="104">
        <f t="shared" si="6"/>
        <v>211.62590956663553</v>
      </c>
      <c r="P52" s="104">
        <f t="shared" si="6"/>
        <v>251.62344005072632</v>
      </c>
      <c r="Q52" s="104">
        <f t="shared" si="6"/>
        <v>244.61664167100813</v>
      </c>
      <c r="R52" s="104">
        <f t="shared" si="6"/>
        <v>0</v>
      </c>
      <c r="S52" s="104">
        <f t="shared" si="6"/>
        <v>0</v>
      </c>
      <c r="T52" s="104">
        <f t="shared" si="6"/>
        <v>0</v>
      </c>
      <c r="U52" s="104">
        <f t="shared" si="6"/>
        <v>0</v>
      </c>
      <c r="V52" s="104">
        <f t="shared" si="6"/>
        <v>0</v>
      </c>
      <c r="W52" s="104">
        <f t="shared" si="6"/>
        <v>0</v>
      </c>
      <c r="X52" s="104">
        <f t="shared" si="6"/>
        <v>0</v>
      </c>
      <c r="Y52" s="104">
        <f>Y16</f>
        <v>0</v>
      </c>
      <c r="Z52" s="104">
        <f>Z16</f>
        <v>0</v>
      </c>
      <c r="AA52" s="105">
        <f t="shared" si="6"/>
        <v>514.61880992881981</v>
      </c>
      <c r="AB52" s="105">
        <f t="shared" si="6"/>
        <v>707.86599128836997</v>
      </c>
      <c r="AC52" s="108">
        <f t="shared" si="4"/>
        <v>0.37551519227655006</v>
      </c>
    </row>
    <row r="53" spans="1:30">
      <c r="A53" s="102" t="str">
        <f t="shared" ref="A53:AB53" si="7">A20</f>
        <v>Plata</v>
      </c>
      <c r="B53" s="102" t="str">
        <f t="shared" si="7"/>
        <v>Valor</v>
      </c>
      <c r="C53" s="102" t="str">
        <f t="shared" si="7"/>
        <v>(US$MM)</v>
      </c>
      <c r="D53" s="103">
        <f>D20</f>
        <v>538.233568262017</v>
      </c>
      <c r="E53" s="103">
        <f>E20</f>
        <v>595.44527574297194</v>
      </c>
      <c r="F53" s="103">
        <f t="shared" si="7"/>
        <v>214.08494407795499</v>
      </c>
      <c r="G53" s="103">
        <f t="shared" si="7"/>
        <v>118.20838016762899</v>
      </c>
      <c r="H53" s="103">
        <f t="shared" si="7"/>
        <v>219.44862884541499</v>
      </c>
      <c r="I53" s="103">
        <f t="shared" si="7"/>
        <v>209.569981439488</v>
      </c>
      <c r="J53" s="103">
        <f t="shared" si="7"/>
        <v>479.2518043975009</v>
      </c>
      <c r="K53" s="103">
        <f t="shared" si="7"/>
        <v>331.07695278478701</v>
      </c>
      <c r="L53" s="103">
        <f t="shared" si="7"/>
        <v>137.79635297098301</v>
      </c>
      <c r="M53" s="103">
        <f>M20</f>
        <v>120.45621156886003</v>
      </c>
      <c r="N53" s="103">
        <f>N20</f>
        <v>118.029144359499</v>
      </c>
      <c r="O53" s="104">
        <f t="shared" si="7"/>
        <v>10.810272149639999</v>
      </c>
      <c r="P53" s="104">
        <f t="shared" si="7"/>
        <v>8.6915224151200015</v>
      </c>
      <c r="Q53" s="104">
        <f t="shared" si="7"/>
        <v>10.500047482074999</v>
      </c>
      <c r="R53" s="104">
        <f t="shared" si="7"/>
        <v>0</v>
      </c>
      <c r="S53" s="104">
        <f t="shared" si="7"/>
        <v>0</v>
      </c>
      <c r="T53" s="104">
        <f t="shared" si="7"/>
        <v>0</v>
      </c>
      <c r="U53" s="104">
        <f t="shared" si="7"/>
        <v>0</v>
      </c>
      <c r="V53" s="104">
        <f t="shared" si="7"/>
        <v>0</v>
      </c>
      <c r="W53" s="104">
        <f t="shared" si="7"/>
        <v>0</v>
      </c>
      <c r="X53" s="104">
        <f t="shared" si="7"/>
        <v>0</v>
      </c>
      <c r="Y53" s="104">
        <f>Y20</f>
        <v>0</v>
      </c>
      <c r="Z53" s="104">
        <f>Z20</f>
        <v>0</v>
      </c>
      <c r="AA53" s="105">
        <f t="shared" si="7"/>
        <v>26.594495830966999</v>
      </c>
      <c r="AB53" s="105">
        <f t="shared" si="7"/>
        <v>30.001842046835002</v>
      </c>
      <c r="AC53" s="108">
        <f t="shared" si="4"/>
        <v>0.12812223392106725</v>
      </c>
    </row>
    <row r="54" spans="1:30">
      <c r="A54" s="102" t="str">
        <f t="shared" ref="A54:AB54" si="8">A24</f>
        <v>Plomo</v>
      </c>
      <c r="B54" s="102" t="str">
        <f t="shared" si="8"/>
        <v>Valor</v>
      </c>
      <c r="C54" s="102" t="str">
        <f t="shared" si="8"/>
        <v>(US$MM)</v>
      </c>
      <c r="D54" s="103">
        <f>D24</f>
        <v>1032.9556582579808</v>
      </c>
      <c r="E54" s="103">
        <f>E24</f>
        <v>1135.6647188208904</v>
      </c>
      <c r="F54" s="103">
        <f t="shared" si="8"/>
        <v>1115.8065786717914</v>
      </c>
      <c r="G54" s="103">
        <f t="shared" si="8"/>
        <v>1578.8088600715344</v>
      </c>
      <c r="H54" s="103">
        <f t="shared" si="8"/>
        <v>2426.735952128829</v>
      </c>
      <c r="I54" s="103">
        <f t="shared" si="8"/>
        <v>2575.3341204307012</v>
      </c>
      <c r="J54" s="103">
        <f t="shared" si="8"/>
        <v>1776.0595258877415</v>
      </c>
      <c r="K54" s="103">
        <f t="shared" si="8"/>
        <v>1522.5135211197114</v>
      </c>
      <c r="L54" s="103">
        <f t="shared" si="8"/>
        <v>1548.2696011111268</v>
      </c>
      <c r="M54" s="103">
        <f>M24</f>
        <v>1657.8745242177492</v>
      </c>
      <c r="N54" s="103">
        <f>N24</f>
        <v>1707.4039311799302</v>
      </c>
      <c r="O54" s="104">
        <f t="shared" si="8"/>
        <v>128.92400978467205</v>
      </c>
      <c r="P54" s="104">
        <f t="shared" si="8"/>
        <v>167.73412283989393</v>
      </c>
      <c r="Q54" s="104">
        <f t="shared" si="8"/>
        <v>121.61914322064167</v>
      </c>
      <c r="R54" s="104">
        <f t="shared" si="8"/>
        <v>0</v>
      </c>
      <c r="S54" s="104">
        <f t="shared" si="8"/>
        <v>0</v>
      </c>
      <c r="T54" s="104">
        <f t="shared" si="8"/>
        <v>0</v>
      </c>
      <c r="U54" s="104">
        <f t="shared" si="8"/>
        <v>0</v>
      </c>
      <c r="V54" s="104">
        <f t="shared" si="8"/>
        <v>0</v>
      </c>
      <c r="W54" s="104">
        <f t="shared" si="8"/>
        <v>0</v>
      </c>
      <c r="X54" s="104">
        <f t="shared" si="8"/>
        <v>0</v>
      </c>
      <c r="Y54" s="104">
        <f>Y24</f>
        <v>0</v>
      </c>
      <c r="Z54" s="104">
        <f>Z24</f>
        <v>0</v>
      </c>
      <c r="AA54" s="105">
        <f t="shared" si="8"/>
        <v>335.31797342847671</v>
      </c>
      <c r="AB54" s="105">
        <f t="shared" si="8"/>
        <v>418.27727584520761</v>
      </c>
      <c r="AC54" s="108">
        <f t="shared" si="4"/>
        <v>0.24740487832641067</v>
      </c>
    </row>
    <row r="55" spans="1:30">
      <c r="A55" s="102" t="str">
        <f t="shared" ref="A55:AB55" si="9">A32</f>
        <v>Estaño</v>
      </c>
      <c r="B55" s="102" t="str">
        <f t="shared" si="9"/>
        <v>Valor</v>
      </c>
      <c r="C55" s="102" t="str">
        <f t="shared" si="9"/>
        <v>(US$MM)</v>
      </c>
      <c r="D55" s="103">
        <f>D32</f>
        <v>595.09949347270776</v>
      </c>
      <c r="E55" s="103">
        <f>E32</f>
        <v>662.76975228062634</v>
      </c>
      <c r="F55" s="103">
        <f t="shared" si="9"/>
        <v>591.21348325130839</v>
      </c>
      <c r="G55" s="103">
        <f t="shared" si="9"/>
        <v>841.62143845581932</v>
      </c>
      <c r="H55" s="103">
        <f t="shared" si="9"/>
        <v>775.59494796720764</v>
      </c>
      <c r="I55" s="103">
        <f t="shared" si="9"/>
        <v>558.25922602627895</v>
      </c>
      <c r="J55" s="103">
        <f t="shared" si="9"/>
        <v>527.71235375709966</v>
      </c>
      <c r="K55" s="103">
        <f t="shared" si="9"/>
        <v>539.5582164992918</v>
      </c>
      <c r="L55" s="103">
        <f t="shared" si="9"/>
        <v>341.685340655076</v>
      </c>
      <c r="M55" s="103">
        <f>M32</f>
        <v>344.26226528241506</v>
      </c>
      <c r="N55" s="103">
        <f>N32</f>
        <v>370.47615447265594</v>
      </c>
      <c r="O55" s="104">
        <f t="shared" si="9"/>
        <v>33.122487990099089</v>
      </c>
      <c r="P55" s="104">
        <f t="shared" si="9"/>
        <v>24.386220113023526</v>
      </c>
      <c r="Q55" s="104">
        <f t="shared" si="9"/>
        <v>28.482049764100132</v>
      </c>
      <c r="R55" s="104">
        <f t="shared" si="9"/>
        <v>0</v>
      </c>
      <c r="S55" s="104">
        <f t="shared" si="9"/>
        <v>0</v>
      </c>
      <c r="T55" s="104">
        <f t="shared" si="9"/>
        <v>0</v>
      </c>
      <c r="U55" s="104">
        <f t="shared" si="9"/>
        <v>0</v>
      </c>
      <c r="V55" s="104">
        <f t="shared" si="9"/>
        <v>0</v>
      </c>
      <c r="W55" s="104">
        <f t="shared" si="9"/>
        <v>0</v>
      </c>
      <c r="X55" s="104">
        <f t="shared" si="9"/>
        <v>0</v>
      </c>
      <c r="Y55" s="104">
        <f>Y32</f>
        <v>0</v>
      </c>
      <c r="Z55" s="104">
        <f>Z32</f>
        <v>0</v>
      </c>
      <c r="AA55" s="105">
        <f t="shared" si="9"/>
        <v>90.471681848412146</v>
      </c>
      <c r="AB55" s="105">
        <f t="shared" si="9"/>
        <v>85.990757867222754</v>
      </c>
      <c r="AC55" s="108">
        <f t="shared" si="4"/>
        <v>-4.9528470010066883E-2</v>
      </c>
    </row>
    <row r="56" spans="1:30">
      <c r="A56" s="102" t="str">
        <f>A28</f>
        <v>Hierro</v>
      </c>
      <c r="B56" s="102" t="str">
        <f t="shared" ref="B56:AB56" si="10">B28</f>
        <v>Valor</v>
      </c>
      <c r="C56" s="102" t="str">
        <f t="shared" si="10"/>
        <v>(US$MM)</v>
      </c>
      <c r="D56" s="103">
        <f>D28</f>
        <v>285.41642566243098</v>
      </c>
      <c r="E56" s="103">
        <f>E28</f>
        <v>385.08789704585701</v>
      </c>
      <c r="F56" s="103">
        <f>F28</f>
        <v>297.68320635250899</v>
      </c>
      <c r="G56" s="103">
        <f t="shared" si="10"/>
        <v>523.27650585695505</v>
      </c>
      <c r="H56" s="103">
        <f t="shared" si="10"/>
        <v>1030.072291616872</v>
      </c>
      <c r="I56" s="103">
        <f t="shared" si="10"/>
        <v>844.8284799506572</v>
      </c>
      <c r="J56" s="103">
        <f t="shared" si="10"/>
        <v>856.80847467289618</v>
      </c>
      <c r="K56" s="103">
        <f t="shared" si="10"/>
        <v>646.70480025804579</v>
      </c>
      <c r="L56" s="103">
        <f>L28</f>
        <v>350.00259655641497</v>
      </c>
      <c r="M56" s="103">
        <f>M28</f>
        <v>343.76033679517201</v>
      </c>
      <c r="N56" s="103">
        <f>N28</f>
        <v>426.70590445394402</v>
      </c>
      <c r="O56" s="104">
        <f t="shared" si="10"/>
        <v>47.794401997039003</v>
      </c>
      <c r="P56" s="104">
        <f t="shared" si="10"/>
        <v>52.466669471995992</v>
      </c>
      <c r="Q56" s="104">
        <f t="shared" si="10"/>
        <v>49.718177291865999</v>
      </c>
      <c r="R56" s="104">
        <f t="shared" si="10"/>
        <v>0</v>
      </c>
      <c r="S56" s="104">
        <f t="shared" si="10"/>
        <v>0</v>
      </c>
      <c r="T56" s="104">
        <f t="shared" si="10"/>
        <v>0</v>
      </c>
      <c r="U56" s="104">
        <f t="shared" si="10"/>
        <v>0</v>
      </c>
      <c r="V56" s="104">
        <f t="shared" si="10"/>
        <v>0</v>
      </c>
      <c r="W56" s="104">
        <f t="shared" si="10"/>
        <v>0</v>
      </c>
      <c r="X56" s="104">
        <f t="shared" si="10"/>
        <v>0</v>
      </c>
      <c r="Y56" s="104">
        <f>Y28</f>
        <v>0</v>
      </c>
      <c r="Z56" s="104">
        <f>Z28</f>
        <v>0</v>
      </c>
      <c r="AA56" s="105">
        <f t="shared" si="10"/>
        <v>97.075353822910017</v>
      </c>
      <c r="AB56" s="105">
        <f t="shared" si="10"/>
        <v>149.97924876090099</v>
      </c>
      <c r="AC56" s="108">
        <f t="shared" si="4"/>
        <v>0.54497761640406739</v>
      </c>
    </row>
    <row r="57" spans="1:30">
      <c r="A57" s="102" t="str">
        <f>A36</f>
        <v>Molibdeno</v>
      </c>
      <c r="B57" s="102" t="str">
        <f t="shared" ref="B57:AB57" si="11">B36</f>
        <v>Valor</v>
      </c>
      <c r="C57" s="102" t="str">
        <f t="shared" si="11"/>
        <v>(US$MM)</v>
      </c>
      <c r="D57" s="103">
        <f>D36</f>
        <v>991.16764057624141</v>
      </c>
      <c r="E57" s="103">
        <f>E36</f>
        <v>943.09487178572181</v>
      </c>
      <c r="F57" s="103">
        <f t="shared" si="11"/>
        <v>275.96500791530212</v>
      </c>
      <c r="G57" s="103">
        <f t="shared" si="11"/>
        <v>491.9356947636328</v>
      </c>
      <c r="H57" s="103">
        <f t="shared" si="11"/>
        <v>563.68947023926762</v>
      </c>
      <c r="I57" s="103">
        <f t="shared" si="11"/>
        <v>428.26749069318208</v>
      </c>
      <c r="J57" s="103">
        <f t="shared" si="11"/>
        <v>355.52074602744028</v>
      </c>
      <c r="K57" s="103">
        <f t="shared" si="11"/>
        <v>360.16193124196127</v>
      </c>
      <c r="L57" s="103">
        <f>L36</f>
        <v>219.63469285986599</v>
      </c>
      <c r="M57" s="103">
        <f>M36</f>
        <v>272.67154160154439</v>
      </c>
      <c r="N57" s="103">
        <f>N36</f>
        <v>363.09769384747199</v>
      </c>
      <c r="O57" s="104">
        <f t="shared" si="11"/>
        <v>32.504858488137828</v>
      </c>
      <c r="P57" s="104">
        <f t="shared" si="11"/>
        <v>43.924492173968552</v>
      </c>
      <c r="Q57" s="104">
        <f t="shared" si="11"/>
        <v>60.689067500316952</v>
      </c>
      <c r="R57" s="104">
        <f t="shared" si="11"/>
        <v>0</v>
      </c>
      <c r="S57" s="104">
        <f t="shared" si="11"/>
        <v>0</v>
      </c>
      <c r="T57" s="104">
        <f t="shared" si="11"/>
        <v>0</v>
      </c>
      <c r="U57" s="104">
        <f t="shared" si="11"/>
        <v>0</v>
      </c>
      <c r="V57" s="104">
        <f t="shared" si="11"/>
        <v>0</v>
      </c>
      <c r="W57" s="104">
        <f t="shared" si="11"/>
        <v>0</v>
      </c>
      <c r="X57" s="104">
        <f t="shared" si="11"/>
        <v>0</v>
      </c>
      <c r="Y57" s="104">
        <f>Y36</f>
        <v>0</v>
      </c>
      <c r="Z57" s="104">
        <f>Z36</f>
        <v>0</v>
      </c>
      <c r="AA57" s="105">
        <f t="shared" si="11"/>
        <v>69.998187907540711</v>
      </c>
      <c r="AB57" s="105">
        <f t="shared" si="11"/>
        <v>137.11841816242332</v>
      </c>
      <c r="AC57" s="108">
        <f t="shared" si="4"/>
        <v>0.95888525490889087</v>
      </c>
    </row>
    <row r="58" spans="1:30">
      <c r="A58" s="102" t="str">
        <f>A40</f>
        <v>Otros</v>
      </c>
      <c r="B58" s="102" t="str">
        <f t="shared" ref="B58:AB58" si="12">B40</f>
        <v>Valor</v>
      </c>
      <c r="C58" s="102" t="str">
        <f t="shared" si="12"/>
        <v>(US$MM)</v>
      </c>
      <c r="D58" s="103">
        <f>D40</f>
        <v>50.600247423758653</v>
      </c>
      <c r="E58" s="103">
        <f>E40</f>
        <v>47.623667214277958</v>
      </c>
      <c r="F58" s="103">
        <f t="shared" si="12"/>
        <v>27.489491084697907</v>
      </c>
      <c r="G58" s="103">
        <f t="shared" si="12"/>
        <v>29.128838236367177</v>
      </c>
      <c r="H58" s="103">
        <f t="shared" si="12"/>
        <v>31.208521760732285</v>
      </c>
      <c r="I58" s="103">
        <f t="shared" si="12"/>
        <v>21.6183863068179</v>
      </c>
      <c r="J58" s="103">
        <f t="shared" si="12"/>
        <v>23.221805972559654</v>
      </c>
      <c r="K58" s="103">
        <f t="shared" si="12"/>
        <v>37.872977758038765</v>
      </c>
      <c r="L58" s="103">
        <f>L40</f>
        <v>26.956227140133979</v>
      </c>
      <c r="M58" s="103">
        <f>M40</f>
        <v>14.999100398455615</v>
      </c>
      <c r="N58" s="103">
        <f>N40</f>
        <v>44.063618152527965</v>
      </c>
      <c r="O58" s="104">
        <f t="shared" si="12"/>
        <v>2.1235225118621699</v>
      </c>
      <c r="P58" s="104">
        <f t="shared" si="12"/>
        <v>0.17459182603144541</v>
      </c>
      <c r="Q58" s="104">
        <f t="shared" si="12"/>
        <v>1.9995344996830511</v>
      </c>
      <c r="R58" s="104">
        <f t="shared" si="12"/>
        <v>0</v>
      </c>
      <c r="S58" s="104">
        <f t="shared" si="12"/>
        <v>0</v>
      </c>
      <c r="T58" s="104">
        <f t="shared" si="12"/>
        <v>0</v>
      </c>
      <c r="U58" s="104">
        <f t="shared" si="12"/>
        <v>0</v>
      </c>
      <c r="V58" s="104">
        <f t="shared" si="12"/>
        <v>0</v>
      </c>
      <c r="W58" s="104">
        <f t="shared" si="12"/>
        <v>0</v>
      </c>
      <c r="X58" s="104">
        <f t="shared" si="12"/>
        <v>0</v>
      </c>
      <c r="Y58" s="104">
        <f>Y40</f>
        <v>0</v>
      </c>
      <c r="Z58" s="104">
        <f>Z40</f>
        <v>0</v>
      </c>
      <c r="AA58" s="105">
        <f t="shared" si="12"/>
        <v>9.2973370924592835</v>
      </c>
      <c r="AB58" s="105">
        <f t="shared" si="12"/>
        <v>4.2976488375766664</v>
      </c>
      <c r="AC58" s="108">
        <f t="shared" si="4"/>
        <v>-0.53775486520088367</v>
      </c>
    </row>
    <row r="59" spans="1:30">
      <c r="D59" s="106">
        <f>SUM(D50:D58)</f>
        <v>17439.352246936651</v>
      </c>
      <c r="E59" s="106">
        <f>SUM(E50:E58)</f>
        <v>18100.9679482994</v>
      </c>
      <c r="F59" s="106">
        <f>SUM(F50:F58)</f>
        <v>16481.813528277929</v>
      </c>
      <c r="G59" s="106">
        <f t="shared" ref="G59:U59" si="13">SUM(G50:G58)</f>
        <v>21902.831565768924</v>
      </c>
      <c r="H59" s="106">
        <f t="shared" si="13"/>
        <v>27525.674834212732</v>
      </c>
      <c r="I59" s="106">
        <f t="shared" si="13"/>
        <v>27466.673086776646</v>
      </c>
      <c r="J59" s="106">
        <f t="shared" si="13"/>
        <v>23789.445416193052</v>
      </c>
      <c r="K59" s="106">
        <f t="shared" si="13"/>
        <v>20545.413928408008</v>
      </c>
      <c r="L59" s="106">
        <f t="shared" si="13"/>
        <v>18950.140019839251</v>
      </c>
      <c r="M59" s="106">
        <f>SUM(M50:M58)</f>
        <v>21776.636298768288</v>
      </c>
      <c r="N59" s="106">
        <f>SUM(N50:N58)</f>
        <v>27158.581548278267</v>
      </c>
      <c r="O59" s="107">
        <f>SUM(O50:O58)</f>
        <v>2392.8882520491843</v>
      </c>
      <c r="P59" s="107">
        <f t="shared" si="13"/>
        <v>2235.2983385201264</v>
      </c>
      <c r="Q59" s="107">
        <f t="shared" si="13"/>
        <v>2558.7763471082894</v>
      </c>
      <c r="R59" s="107">
        <f t="shared" si="13"/>
        <v>0</v>
      </c>
      <c r="S59" s="107">
        <f t="shared" si="13"/>
        <v>0</v>
      </c>
      <c r="T59" s="107">
        <f t="shared" si="13"/>
        <v>0</v>
      </c>
      <c r="U59" s="107">
        <f t="shared" si="13"/>
        <v>0</v>
      </c>
      <c r="V59" s="107">
        <f t="shared" ref="V59:AB59" si="14">SUM(V50:V58)</f>
        <v>0</v>
      </c>
      <c r="W59" s="107">
        <f t="shared" si="14"/>
        <v>0</v>
      </c>
      <c r="X59" s="107">
        <f t="shared" si="14"/>
        <v>0</v>
      </c>
      <c r="Y59" s="107">
        <f t="shared" si="14"/>
        <v>0</v>
      </c>
      <c r="Z59" s="107">
        <f t="shared" si="14"/>
        <v>0</v>
      </c>
      <c r="AA59" s="107">
        <f t="shared" si="14"/>
        <v>5954.0460363470675</v>
      </c>
      <c r="AB59" s="107">
        <f t="shared" si="14"/>
        <v>7186.9629376776002</v>
      </c>
      <c r="AC59" s="131">
        <f t="shared" si="4"/>
        <v>0.20707211429069727</v>
      </c>
    </row>
    <row r="62" spans="1:30">
      <c r="A62" s="102" t="s">
        <v>0</v>
      </c>
      <c r="B62" s="102" t="str">
        <f t="shared" ref="B62:AB62" si="15">B9</f>
        <v>Cantidad</v>
      </c>
      <c r="C62" s="102" t="str">
        <f t="shared" si="15"/>
        <v>(Miles TM)</v>
      </c>
      <c r="D62" s="103">
        <f>D9</f>
        <v>1121.9424399999998</v>
      </c>
      <c r="E62" s="103">
        <f>E9</f>
        <v>1243.0921780000001</v>
      </c>
      <c r="F62" s="103">
        <f t="shared" si="15"/>
        <v>1246.1711079999998</v>
      </c>
      <c r="G62" s="103">
        <f t="shared" si="15"/>
        <v>1256.1313640000003</v>
      </c>
      <c r="H62" s="103">
        <f t="shared" si="15"/>
        <v>1262.237985</v>
      </c>
      <c r="I62" s="103">
        <f t="shared" si="15"/>
        <v>1405.5533140000002</v>
      </c>
      <c r="J62" s="103">
        <f t="shared" si="15"/>
        <v>1403.9670750000002</v>
      </c>
      <c r="K62" s="103">
        <f t="shared" si="15"/>
        <v>1402.417778</v>
      </c>
      <c r="L62" s="103">
        <f t="shared" si="15"/>
        <v>1757.1664789999998</v>
      </c>
      <c r="M62" s="103">
        <f>M9</f>
        <v>2492.5097820000001</v>
      </c>
      <c r="N62" s="103">
        <f>N9</f>
        <v>2608.8056520000005</v>
      </c>
      <c r="O62" s="104">
        <f t="shared" si="15"/>
        <v>201.54240300000001</v>
      </c>
      <c r="P62" s="104">
        <f t="shared" si="15"/>
        <v>185.80975700000002</v>
      </c>
      <c r="Q62" s="104">
        <f t="shared" si="15"/>
        <v>238.058774</v>
      </c>
      <c r="R62" s="104">
        <f t="shared" si="15"/>
        <v>0</v>
      </c>
      <c r="S62" s="104">
        <f t="shared" si="15"/>
        <v>0</v>
      </c>
      <c r="T62" s="104">
        <f t="shared" si="15"/>
        <v>0</v>
      </c>
      <c r="U62" s="104">
        <f t="shared" si="15"/>
        <v>0</v>
      </c>
      <c r="V62" s="104">
        <f t="shared" si="15"/>
        <v>0</v>
      </c>
      <c r="W62" s="104">
        <f t="shared" si="15"/>
        <v>0</v>
      </c>
      <c r="X62" s="104">
        <f t="shared" si="15"/>
        <v>0</v>
      </c>
      <c r="Y62" s="104">
        <f>Y9</f>
        <v>0</v>
      </c>
      <c r="Z62" s="104">
        <f>Z9</f>
        <v>0</v>
      </c>
      <c r="AA62" s="105">
        <f t="shared" si="15"/>
        <v>600.43769499999996</v>
      </c>
      <c r="AB62" s="105">
        <f t="shared" si="15"/>
        <v>625.410934</v>
      </c>
      <c r="AC62" s="108">
        <f t="shared" ref="AC62:AC69" si="16">AB62/AA62-1</f>
        <v>4.1591724183805745E-2</v>
      </c>
    </row>
    <row r="63" spans="1:30">
      <c r="A63" s="102" t="s">
        <v>6</v>
      </c>
      <c r="B63" s="102" t="str">
        <f t="shared" ref="B63:AB63" si="17">B13</f>
        <v>Cantidad</v>
      </c>
      <c r="C63" s="102" t="str">
        <f t="shared" si="17"/>
        <v>(Miles Oz. Tr.)</v>
      </c>
      <c r="D63" s="103">
        <f>D13</f>
        <v>5967.3943619999991</v>
      </c>
      <c r="E63" s="103">
        <f>E13</f>
        <v>6417.683814</v>
      </c>
      <c r="F63" s="103">
        <f t="shared" si="17"/>
        <v>6972.1969499999996</v>
      </c>
      <c r="G63" s="103">
        <f t="shared" si="17"/>
        <v>6334.5532089999997</v>
      </c>
      <c r="H63" s="103">
        <f t="shared" si="17"/>
        <v>6492.2497979999989</v>
      </c>
      <c r="I63" s="103">
        <f t="shared" si="17"/>
        <v>6427.0524130000013</v>
      </c>
      <c r="J63" s="103">
        <f t="shared" si="17"/>
        <v>6047.3659180000004</v>
      </c>
      <c r="K63" s="103">
        <f t="shared" si="17"/>
        <v>5323.3804000000009</v>
      </c>
      <c r="L63" s="103">
        <f t="shared" si="17"/>
        <v>5743.7721409999986</v>
      </c>
      <c r="M63" s="103">
        <f>M13</f>
        <v>5915.3714909999999</v>
      </c>
      <c r="N63" s="103">
        <f>N13</f>
        <v>6336.3753339999994</v>
      </c>
      <c r="O63" s="104">
        <f t="shared" si="17"/>
        <v>527.19124499999998</v>
      </c>
      <c r="P63" s="104">
        <f t="shared" si="17"/>
        <v>444.780959</v>
      </c>
      <c r="Q63" s="104">
        <f t="shared" si="17"/>
        <v>523.14513199999999</v>
      </c>
      <c r="R63" s="104">
        <f t="shared" si="17"/>
        <v>0</v>
      </c>
      <c r="S63" s="104">
        <f t="shared" si="17"/>
        <v>0</v>
      </c>
      <c r="T63" s="104">
        <f t="shared" si="17"/>
        <v>0</v>
      </c>
      <c r="U63" s="104">
        <f t="shared" si="17"/>
        <v>0</v>
      </c>
      <c r="V63" s="104">
        <f t="shared" si="17"/>
        <v>0</v>
      </c>
      <c r="W63" s="104">
        <f t="shared" si="17"/>
        <v>0</v>
      </c>
      <c r="X63" s="104">
        <f t="shared" si="17"/>
        <v>0</v>
      </c>
      <c r="Y63" s="104">
        <f>Y13</f>
        <v>0</v>
      </c>
      <c r="Z63" s="104">
        <f>Z13</f>
        <v>0</v>
      </c>
      <c r="AA63" s="105">
        <f t="shared" si="17"/>
        <v>1447.0680830000001</v>
      </c>
      <c r="AB63" s="105">
        <f t="shared" si="17"/>
        <v>1495.1173359999998</v>
      </c>
      <c r="AC63" s="108">
        <f t="shared" si="16"/>
        <v>3.3204555863319163E-2</v>
      </c>
    </row>
    <row r="64" spans="1:30">
      <c r="A64" s="102" t="s">
        <v>9</v>
      </c>
      <c r="B64" s="102" t="str">
        <f t="shared" ref="B64:AB64" si="18">B17</f>
        <v>Cantidad</v>
      </c>
      <c r="C64" s="102" t="str">
        <f t="shared" si="18"/>
        <v>(Miles TM.)</v>
      </c>
      <c r="D64" s="103">
        <f>D17</f>
        <v>1272.656301</v>
      </c>
      <c r="E64" s="103">
        <f>E17</f>
        <v>1457.1284639999999</v>
      </c>
      <c r="F64" s="103">
        <f t="shared" si="18"/>
        <v>1372.5174649999999</v>
      </c>
      <c r="G64" s="103">
        <f t="shared" si="18"/>
        <v>1314.0726309999998</v>
      </c>
      <c r="H64" s="103">
        <f t="shared" si="18"/>
        <v>1007.2882920000002</v>
      </c>
      <c r="I64" s="103">
        <f t="shared" si="18"/>
        <v>1016.2970770000001</v>
      </c>
      <c r="J64" s="103">
        <f t="shared" si="18"/>
        <v>1079.006396</v>
      </c>
      <c r="K64" s="103">
        <f t="shared" si="18"/>
        <v>1149.2442489999999</v>
      </c>
      <c r="L64" s="103">
        <f t="shared" si="18"/>
        <v>1217.4060959999999</v>
      </c>
      <c r="M64" s="103">
        <f>M17</f>
        <v>1113.5873849999998</v>
      </c>
      <c r="N64" s="103">
        <f>N17</f>
        <v>1240.033964</v>
      </c>
      <c r="O64" s="104">
        <f t="shared" si="18"/>
        <v>95.978949999999998</v>
      </c>
      <c r="P64" s="104">
        <f t="shared" si="18"/>
        <v>108.691818</v>
      </c>
      <c r="Q64" s="104">
        <f t="shared" si="18"/>
        <v>107.226525</v>
      </c>
      <c r="R64" s="104">
        <f t="shared" si="18"/>
        <v>0</v>
      </c>
      <c r="S64" s="104">
        <f t="shared" si="18"/>
        <v>0</v>
      </c>
      <c r="T64" s="104">
        <f t="shared" si="18"/>
        <v>0</v>
      </c>
      <c r="U64" s="104">
        <f t="shared" si="18"/>
        <v>0</v>
      </c>
      <c r="V64" s="104">
        <f t="shared" si="18"/>
        <v>0</v>
      </c>
      <c r="W64" s="104">
        <f t="shared" si="18"/>
        <v>0</v>
      </c>
      <c r="X64" s="104">
        <f t="shared" si="18"/>
        <v>0</v>
      </c>
      <c r="Y64" s="104">
        <f>Y17</f>
        <v>0</v>
      </c>
      <c r="Z64" s="104">
        <f>Z17</f>
        <v>0</v>
      </c>
      <c r="AA64" s="105">
        <f t="shared" si="18"/>
        <v>303.28399100000001</v>
      </c>
      <c r="AB64" s="105">
        <f t="shared" si="18"/>
        <v>311.89729299999999</v>
      </c>
      <c r="AC64" s="108">
        <f t="shared" si="16"/>
        <v>2.8400120862297484E-2</v>
      </c>
    </row>
    <row r="65" spans="1:29">
      <c r="A65" s="102" t="s">
        <v>11</v>
      </c>
      <c r="B65" s="102" t="str">
        <f t="shared" ref="B65:AB65" si="19">B21</f>
        <v>Cantidad</v>
      </c>
      <c r="C65" s="102" t="str">
        <f t="shared" si="19"/>
        <v>(Millones Oz. Tr.)</v>
      </c>
      <c r="D65" s="103">
        <f>D21</f>
        <v>40.359925000000004</v>
      </c>
      <c r="E65" s="103">
        <f>E21</f>
        <v>39.690534</v>
      </c>
      <c r="F65" s="103">
        <f t="shared" si="19"/>
        <v>16.249386999999999</v>
      </c>
      <c r="G65" s="103">
        <f t="shared" si="19"/>
        <v>6.1603579999999996</v>
      </c>
      <c r="H65" s="103">
        <f t="shared" si="19"/>
        <v>6.5176329999999991</v>
      </c>
      <c r="I65" s="103">
        <f t="shared" si="19"/>
        <v>6.9355449999999994</v>
      </c>
      <c r="J65" s="103">
        <f t="shared" si="19"/>
        <v>21.204193999999998</v>
      </c>
      <c r="K65" s="103">
        <f t="shared" si="19"/>
        <v>17.144968000000002</v>
      </c>
      <c r="L65" s="103">
        <f t="shared" si="19"/>
        <v>8.9059539999999995</v>
      </c>
      <c r="M65" s="103">
        <f>M21</f>
        <v>7.1565099999999982</v>
      </c>
      <c r="N65" s="103">
        <f>N21</f>
        <v>6.9465319999999995</v>
      </c>
      <c r="O65" s="104">
        <f t="shared" si="19"/>
        <v>0.65115500000000004</v>
      </c>
      <c r="P65" s="104">
        <f t="shared" si="19"/>
        <v>0.51156800000000002</v>
      </c>
      <c r="Q65" s="104">
        <f t="shared" si="19"/>
        <v>0.63324499999999995</v>
      </c>
      <c r="R65" s="104">
        <f t="shared" si="19"/>
        <v>0</v>
      </c>
      <c r="S65" s="104">
        <f t="shared" si="19"/>
        <v>0</v>
      </c>
      <c r="T65" s="104">
        <f t="shared" si="19"/>
        <v>0</v>
      </c>
      <c r="U65" s="104">
        <f t="shared" si="19"/>
        <v>0</v>
      </c>
      <c r="V65" s="104">
        <f t="shared" si="19"/>
        <v>0</v>
      </c>
      <c r="W65" s="104">
        <f t="shared" si="19"/>
        <v>0</v>
      </c>
      <c r="X65" s="104">
        <f t="shared" si="19"/>
        <v>0</v>
      </c>
      <c r="Y65" s="104">
        <f>Y21</f>
        <v>0</v>
      </c>
      <c r="Z65" s="104">
        <f>Z21</f>
        <v>0</v>
      </c>
      <c r="AA65" s="105">
        <f t="shared" si="19"/>
        <v>1.5446279999999999</v>
      </c>
      <c r="AB65" s="105">
        <f t="shared" si="19"/>
        <v>1.7959680000000002</v>
      </c>
      <c r="AC65" s="108">
        <f t="shared" si="16"/>
        <v>0.16271879054374283</v>
      </c>
    </row>
    <row r="66" spans="1:29">
      <c r="A66" s="102" t="s">
        <v>14</v>
      </c>
      <c r="B66" s="102" t="str">
        <f t="shared" ref="B66:AB66" si="20">B25</f>
        <v>Cantidad</v>
      </c>
      <c r="C66" s="102" t="str">
        <f t="shared" si="20"/>
        <v>(Miles TM.)</v>
      </c>
      <c r="D66" s="103">
        <f>D25</f>
        <v>416.63830099999996</v>
      </c>
      <c r="E66" s="103">
        <f>E25</f>
        <v>524.99695399999996</v>
      </c>
      <c r="F66" s="103">
        <f t="shared" si="20"/>
        <v>681.50997000000007</v>
      </c>
      <c r="G66" s="103">
        <f t="shared" si="20"/>
        <v>769.96655399999997</v>
      </c>
      <c r="H66" s="103">
        <f t="shared" si="20"/>
        <v>987.66261499999996</v>
      </c>
      <c r="I66" s="103">
        <f t="shared" si="20"/>
        <v>1169.6602899999998</v>
      </c>
      <c r="J66" s="103">
        <f t="shared" si="20"/>
        <v>855.15530999999999</v>
      </c>
      <c r="K66" s="103">
        <f t="shared" si="20"/>
        <v>771.45482600000003</v>
      </c>
      <c r="L66" s="103">
        <f t="shared" si="20"/>
        <v>938.35960200000011</v>
      </c>
      <c r="M66" s="103">
        <f>M25</f>
        <v>942.30815900000005</v>
      </c>
      <c r="N66" s="103">
        <f>N25</f>
        <v>856.21164399999998</v>
      </c>
      <c r="O66" s="104">
        <f t="shared" si="20"/>
        <v>58.864221999999998</v>
      </c>
      <c r="P66" s="104">
        <f t="shared" si="20"/>
        <v>77.25025500000001</v>
      </c>
      <c r="Q66" s="104">
        <f t="shared" si="20"/>
        <v>58.792951000000002</v>
      </c>
      <c r="R66" s="104">
        <f t="shared" si="20"/>
        <v>0</v>
      </c>
      <c r="S66" s="104">
        <f t="shared" si="20"/>
        <v>0</v>
      </c>
      <c r="T66" s="104">
        <f t="shared" si="20"/>
        <v>0</v>
      </c>
      <c r="U66" s="104">
        <f t="shared" si="20"/>
        <v>0</v>
      </c>
      <c r="V66" s="104">
        <f t="shared" si="20"/>
        <v>0</v>
      </c>
      <c r="W66" s="104">
        <f t="shared" si="20"/>
        <v>0</v>
      </c>
      <c r="X66" s="104">
        <f t="shared" si="20"/>
        <v>0</v>
      </c>
      <c r="Y66" s="104">
        <f>Y25</f>
        <v>0</v>
      </c>
      <c r="Z66" s="104">
        <f>Z25</f>
        <v>0</v>
      </c>
      <c r="AA66" s="105">
        <f t="shared" si="20"/>
        <v>170.57615099999998</v>
      </c>
      <c r="AB66" s="105">
        <f t="shared" si="20"/>
        <v>194.90742800000004</v>
      </c>
      <c r="AC66" s="108">
        <f t="shared" si="16"/>
        <v>0.14264172838558231</v>
      </c>
    </row>
    <row r="67" spans="1:29">
      <c r="A67" s="102" t="s">
        <v>15</v>
      </c>
      <c r="B67" s="102" t="str">
        <f t="shared" ref="B67:AB67" si="21">B33</f>
        <v>Cantidad</v>
      </c>
      <c r="C67" s="102" t="str">
        <f t="shared" si="21"/>
        <v>(Miles TM.)</v>
      </c>
      <c r="D67" s="103">
        <f>D33</f>
        <v>41.111622999999994</v>
      </c>
      <c r="E67" s="103">
        <f>E33</f>
        <v>38.263483999999998</v>
      </c>
      <c r="F67" s="103">
        <f t="shared" si="21"/>
        <v>37.071149999999996</v>
      </c>
      <c r="G67" s="103">
        <f t="shared" si="21"/>
        <v>39.02278900000001</v>
      </c>
      <c r="H67" s="103">
        <f t="shared" si="21"/>
        <v>31.899958000000002</v>
      </c>
      <c r="I67" s="103">
        <f t="shared" si="21"/>
        <v>25.545801000000001</v>
      </c>
      <c r="J67" s="103">
        <f t="shared" si="21"/>
        <v>23.824697999999998</v>
      </c>
      <c r="K67" s="103">
        <f t="shared" si="21"/>
        <v>24.640213999999997</v>
      </c>
      <c r="L67" s="103">
        <f t="shared" si="21"/>
        <v>20.111056000000001</v>
      </c>
      <c r="M67" s="103">
        <f>M33</f>
        <v>19.371681000000002</v>
      </c>
      <c r="N67" s="103">
        <f>N33</f>
        <v>18.695043000000002</v>
      </c>
      <c r="O67" s="104">
        <f t="shared" si="21"/>
        <v>1.6121780000000001</v>
      </c>
      <c r="P67" s="104">
        <f t="shared" si="21"/>
        <v>1.1259809999999999</v>
      </c>
      <c r="Q67" s="104">
        <f t="shared" si="21"/>
        <v>1.306211</v>
      </c>
      <c r="R67" s="104">
        <f t="shared" si="21"/>
        <v>0</v>
      </c>
      <c r="S67" s="104">
        <f t="shared" si="21"/>
        <v>0</v>
      </c>
      <c r="T67" s="104">
        <f t="shared" si="21"/>
        <v>0</v>
      </c>
      <c r="U67" s="104">
        <f t="shared" si="21"/>
        <v>0</v>
      </c>
      <c r="V67" s="104">
        <f t="shared" si="21"/>
        <v>0</v>
      </c>
      <c r="W67" s="104">
        <f t="shared" si="21"/>
        <v>0</v>
      </c>
      <c r="X67" s="104">
        <f t="shared" si="21"/>
        <v>0</v>
      </c>
      <c r="Y67" s="104">
        <f>Y33</f>
        <v>0</v>
      </c>
      <c r="Z67" s="104">
        <f>Z33</f>
        <v>0</v>
      </c>
      <c r="AA67" s="105">
        <f t="shared" si="21"/>
        <v>4.5287569999999997</v>
      </c>
      <c r="AB67" s="105">
        <f t="shared" si="21"/>
        <v>4.0443699999999998</v>
      </c>
      <c r="AC67" s="108">
        <f t="shared" si="16"/>
        <v>-0.10695804610404136</v>
      </c>
    </row>
    <row r="68" spans="1:29">
      <c r="A68" s="102" t="s">
        <v>16</v>
      </c>
      <c r="B68" s="102" t="str">
        <f>B37</f>
        <v>Cantidad</v>
      </c>
      <c r="C68" s="102" t="str">
        <f>C37</f>
        <v>(Miles TM.)</v>
      </c>
      <c r="D68" s="103">
        <f>D29</f>
        <v>7.1777029999999993</v>
      </c>
      <c r="E68" s="103">
        <f>E29</f>
        <v>6.8411140000000001</v>
      </c>
      <c r="F68" s="103">
        <f>F29</f>
        <v>6.7791249999999996</v>
      </c>
      <c r="G68" s="103">
        <f t="shared" ref="G68:L68" si="22">G29</f>
        <v>7.959607000000001</v>
      </c>
      <c r="H68" s="103">
        <f t="shared" si="22"/>
        <v>9.2557340000000003</v>
      </c>
      <c r="I68" s="103">
        <f t="shared" si="22"/>
        <v>9.7848829999999989</v>
      </c>
      <c r="J68" s="103">
        <f t="shared" si="22"/>
        <v>10.373199999999999</v>
      </c>
      <c r="K68" s="103">
        <f t="shared" si="22"/>
        <v>11.368120999999999</v>
      </c>
      <c r="L68" s="103">
        <f t="shared" si="22"/>
        <v>11.646831000000001</v>
      </c>
      <c r="M68" s="103">
        <f>M29</f>
        <v>11.050374</v>
      </c>
      <c r="N68" s="103">
        <f>N29</f>
        <v>11.463353000000001</v>
      </c>
      <c r="O68" s="252">
        <f t="shared" ref="O68:X68" si="23">O29</f>
        <v>1.5377129999999999</v>
      </c>
      <c r="P68" s="252">
        <f t="shared" si="23"/>
        <v>1.3923709999999998</v>
      </c>
      <c r="Q68" s="252">
        <f t="shared" si="23"/>
        <v>1.3911439999999999</v>
      </c>
      <c r="R68" s="252">
        <f t="shared" si="23"/>
        <v>0</v>
      </c>
      <c r="S68" s="252">
        <f t="shared" si="23"/>
        <v>0</v>
      </c>
      <c r="T68" s="252">
        <f t="shared" si="23"/>
        <v>0</v>
      </c>
      <c r="U68" s="252">
        <f t="shared" si="23"/>
        <v>0</v>
      </c>
      <c r="V68" s="252">
        <f t="shared" si="23"/>
        <v>0</v>
      </c>
      <c r="W68" s="252">
        <f t="shared" si="23"/>
        <v>0</v>
      </c>
      <c r="X68" s="252">
        <f t="shared" si="23"/>
        <v>0</v>
      </c>
      <c r="Y68" s="252">
        <f>Y29</f>
        <v>0</v>
      </c>
      <c r="Z68" s="252">
        <f>Z29</f>
        <v>0</v>
      </c>
      <c r="AA68" s="105">
        <f>AA29</f>
        <v>2.1447050000000001</v>
      </c>
      <c r="AB68" s="251">
        <f>AB29</f>
        <v>4.3212279999999996</v>
      </c>
      <c r="AC68" s="108">
        <f t="shared" si="16"/>
        <v>1.014835606761769</v>
      </c>
    </row>
    <row r="69" spans="1:29">
      <c r="A69" s="102" t="s">
        <v>18</v>
      </c>
      <c r="B69" s="102" t="str">
        <f t="shared" ref="B69:AB69" si="24">B37</f>
        <v>Cantidad</v>
      </c>
      <c r="C69" s="102" t="str">
        <f t="shared" si="24"/>
        <v>(Miles TM.)</v>
      </c>
      <c r="D69" s="103">
        <f>D37</f>
        <v>16.161707224000001</v>
      </c>
      <c r="E69" s="103">
        <f>E37</f>
        <v>18.255964222000003</v>
      </c>
      <c r="F69" s="103">
        <f t="shared" si="24"/>
        <v>12.22908432</v>
      </c>
      <c r="G69" s="103">
        <f t="shared" si="24"/>
        <v>16.693816124000001</v>
      </c>
      <c r="H69" s="103">
        <f t="shared" si="24"/>
        <v>19.451061820000003</v>
      </c>
      <c r="I69" s="103">
        <f t="shared" si="24"/>
        <v>17.877299378000004</v>
      </c>
      <c r="J69" s="103">
        <f t="shared" si="24"/>
        <v>18.448508504000003</v>
      </c>
      <c r="K69" s="103">
        <f t="shared" si="24"/>
        <v>16.477174284000004</v>
      </c>
      <c r="L69" s="103">
        <f>L37</f>
        <v>17.754669809999999</v>
      </c>
      <c r="M69" s="103">
        <f>M37</f>
        <v>24.406133279999999</v>
      </c>
      <c r="N69" s="103">
        <f>N37</f>
        <v>25.183071454</v>
      </c>
      <c r="O69" s="104">
        <f t="shared" si="24"/>
        <v>1.6488150560000001</v>
      </c>
      <c r="P69" s="104">
        <f t="shared" si="24"/>
        <v>2.0663966679999999</v>
      </c>
      <c r="Q69" s="104">
        <f t="shared" si="24"/>
        <v>2.6237985620000002</v>
      </c>
      <c r="R69" s="104">
        <f t="shared" si="24"/>
        <v>0</v>
      </c>
      <c r="S69" s="104">
        <f t="shared" si="24"/>
        <v>0</v>
      </c>
      <c r="T69" s="104">
        <f t="shared" si="24"/>
        <v>0</v>
      </c>
      <c r="U69" s="104">
        <f t="shared" si="24"/>
        <v>0</v>
      </c>
      <c r="V69" s="104">
        <f>V37</f>
        <v>0</v>
      </c>
      <c r="W69" s="104">
        <f>W37</f>
        <v>0</v>
      </c>
      <c r="X69" s="104">
        <f>X37</f>
        <v>0</v>
      </c>
      <c r="Y69" s="104">
        <f>Y37</f>
        <v>0</v>
      </c>
      <c r="Z69" s="104">
        <f>Z37</f>
        <v>0</v>
      </c>
      <c r="AA69" s="105">
        <f t="shared" si="24"/>
        <v>5.2826392159999997</v>
      </c>
      <c r="AB69" s="105">
        <f t="shared" si="24"/>
        <v>6.3390102860000006</v>
      </c>
      <c r="AC69" s="108">
        <f t="shared" si="16"/>
        <v>0.19997032294018413</v>
      </c>
    </row>
    <row r="70" spans="1:29">
      <c r="AC70" s="12"/>
    </row>
    <row r="72" spans="1:29" ht="23.25" customHeight="1">
      <c r="D72" s="810" t="s">
        <v>173</v>
      </c>
      <c r="E72" s="810"/>
      <c r="F72" s="810"/>
      <c r="G72" s="810"/>
      <c r="H72" s="810"/>
      <c r="I72" s="810"/>
      <c r="J72" s="810"/>
      <c r="K72" s="810"/>
      <c r="L72" s="810"/>
      <c r="M72" s="810"/>
      <c r="N72" s="810"/>
      <c r="O72" s="810"/>
      <c r="P72" s="810"/>
      <c r="Q72" s="810"/>
      <c r="R72" s="810"/>
      <c r="S72" s="810"/>
      <c r="T72" s="810"/>
      <c r="U72" s="810"/>
      <c r="V72" s="810"/>
      <c r="W72" s="810"/>
      <c r="X72" s="810"/>
      <c r="Y72" s="810"/>
      <c r="Z72" s="810"/>
      <c r="AA72" s="810"/>
      <c r="AB72" s="810"/>
      <c r="AC72" s="810"/>
    </row>
    <row r="73" spans="1:29">
      <c r="P73" s="94"/>
      <c r="Q73" s="94"/>
      <c r="R73" s="94"/>
      <c r="S73" s="123"/>
      <c r="T73" s="94"/>
      <c r="U73" s="123"/>
      <c r="V73" s="123"/>
      <c r="W73" s="123"/>
      <c r="X73" s="123"/>
      <c r="Y73" s="94"/>
    </row>
    <row r="74" spans="1:29">
      <c r="D74" s="809" t="s">
        <v>165</v>
      </c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09"/>
      <c r="Q74" s="809"/>
      <c r="R74" s="809"/>
      <c r="S74" s="809"/>
      <c r="T74" s="809"/>
      <c r="U74" s="809"/>
      <c r="V74" s="809"/>
      <c r="W74" s="809"/>
      <c r="X74" s="809"/>
      <c r="Y74" s="809"/>
      <c r="Z74" s="809"/>
      <c r="AA74" s="809"/>
      <c r="AB74" s="809"/>
      <c r="AC74" s="809"/>
    </row>
    <row r="75" spans="1:29">
      <c r="D75" s="809" t="s">
        <v>166</v>
      </c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09"/>
      <c r="P75" s="809"/>
      <c r="Q75" s="809"/>
      <c r="R75" s="809"/>
      <c r="S75" s="809"/>
      <c r="T75" s="809"/>
      <c r="U75" s="809"/>
      <c r="V75" s="809"/>
      <c r="W75" s="809"/>
      <c r="X75" s="809"/>
      <c r="Y75" s="809"/>
      <c r="Z75" s="809"/>
      <c r="AA75" s="809"/>
      <c r="AB75" s="809"/>
      <c r="AC75" s="809"/>
    </row>
    <row r="76" spans="1:29">
      <c r="O76" s="94"/>
      <c r="P76" s="94"/>
      <c r="Q76" s="94"/>
      <c r="R76" s="123"/>
      <c r="S76" s="94"/>
      <c r="T76" s="94"/>
      <c r="U76" s="94"/>
      <c r="V76" s="94"/>
      <c r="W76" s="123"/>
      <c r="X76" s="94"/>
    </row>
    <row r="77" spans="1:29">
      <c r="D77" s="809" t="s">
        <v>167</v>
      </c>
      <c r="E77" s="809"/>
      <c r="F77" s="809"/>
      <c r="G77" s="809"/>
      <c r="H77" s="809"/>
      <c r="I77" s="809"/>
      <c r="J77" s="809"/>
      <c r="K77" s="809"/>
      <c r="L77" s="809"/>
      <c r="M77" s="809"/>
      <c r="N77" s="809"/>
      <c r="O77" s="809"/>
      <c r="P77" s="809"/>
      <c r="Q77" s="809"/>
      <c r="R77" s="809"/>
      <c r="S77" s="809"/>
      <c r="T77" s="809"/>
      <c r="U77" s="809"/>
      <c r="V77" s="809"/>
      <c r="W77" s="809"/>
      <c r="X77" s="809"/>
      <c r="Y77" s="809"/>
      <c r="Z77" s="809"/>
      <c r="AA77" s="809"/>
      <c r="AB77" s="809"/>
      <c r="AC77" s="809"/>
    </row>
    <row r="78" spans="1:29">
      <c r="O78" s="94"/>
      <c r="P78" s="94"/>
      <c r="Q78" s="94"/>
      <c r="R78" s="123"/>
      <c r="S78" s="94"/>
      <c r="T78" s="94"/>
      <c r="U78" s="94"/>
      <c r="V78" s="94"/>
      <c r="W78" s="123"/>
      <c r="X78" s="94"/>
    </row>
    <row r="79" spans="1:29">
      <c r="L79" s="128"/>
      <c r="O79" s="129"/>
      <c r="P79" s="129"/>
      <c r="Q79" s="129"/>
      <c r="R79" s="130"/>
      <c r="S79" s="129"/>
      <c r="T79" s="129"/>
      <c r="U79" s="94"/>
      <c r="V79" s="94"/>
      <c r="W79" s="123"/>
      <c r="X79" s="94"/>
    </row>
    <row r="80" spans="1:29">
      <c r="L80" s="128"/>
      <c r="O80" s="129"/>
      <c r="P80" s="129"/>
      <c r="Q80" s="129"/>
      <c r="R80" s="130"/>
      <c r="S80" s="129"/>
      <c r="T80" s="129"/>
      <c r="U80" s="94"/>
      <c r="V80" s="94"/>
      <c r="W80" s="123"/>
      <c r="X80" s="94"/>
    </row>
    <row r="81" spans="5:24">
      <c r="L81" s="127"/>
      <c r="O81" s="96"/>
      <c r="P81" s="96"/>
      <c r="Q81" s="96"/>
      <c r="R81" s="134"/>
      <c r="S81" s="96"/>
      <c r="T81" s="96"/>
      <c r="U81" s="96"/>
      <c r="V81" s="96"/>
      <c r="W81" s="123"/>
      <c r="X81" s="94"/>
    </row>
    <row r="82" spans="5:24">
      <c r="O82" s="94"/>
      <c r="P82" s="94"/>
      <c r="Q82" s="94"/>
      <c r="R82" s="123"/>
      <c r="S82" s="94"/>
      <c r="T82" s="94"/>
      <c r="U82" s="94"/>
      <c r="V82" s="94"/>
      <c r="W82" s="123"/>
      <c r="X82" s="94"/>
    </row>
    <row r="83" spans="5:24">
      <c r="J83" s="248"/>
      <c r="K83" s="248"/>
      <c r="L83" s="248"/>
      <c r="O83" s="135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5:24">
      <c r="J84" s="248"/>
      <c r="K84" s="248"/>
      <c r="L84" s="248"/>
    </row>
    <row r="85" spans="5:24">
      <c r="J85" s="248"/>
      <c r="K85" s="248"/>
      <c r="L85" s="248"/>
    </row>
    <row r="86" spans="5:24">
      <c r="J86" s="248"/>
      <c r="K86" s="248"/>
      <c r="L86" s="248"/>
    </row>
    <row r="87" spans="5:24">
      <c r="J87" s="248"/>
      <c r="K87" s="248"/>
      <c r="L87" s="248"/>
    </row>
    <row r="88" spans="5:24">
      <c r="J88" s="248"/>
      <c r="K88" s="248"/>
      <c r="L88" s="248"/>
      <c r="M88" s="4"/>
      <c r="N88" s="4"/>
      <c r="O88" s="94"/>
      <c r="P88" s="94"/>
      <c r="Q88" s="94"/>
      <c r="R88" s="133"/>
      <c r="S88" s="94"/>
      <c r="T88" s="133"/>
      <c r="U88" s="133"/>
      <c r="V88" s="133"/>
    </row>
    <row r="89" spans="5:24">
      <c r="J89" s="248"/>
      <c r="K89" s="248"/>
      <c r="L89" s="248"/>
      <c r="M89" s="4"/>
      <c r="N89" s="4"/>
      <c r="O89" s="94"/>
      <c r="P89" s="94"/>
      <c r="Q89" s="94"/>
      <c r="R89" s="133"/>
      <c r="S89" s="94"/>
      <c r="T89" s="133"/>
      <c r="U89" s="133"/>
      <c r="V89" s="133"/>
    </row>
    <row r="90" spans="5:24">
      <c r="J90" s="248"/>
      <c r="K90" s="248"/>
      <c r="L90" s="248"/>
      <c r="M90" s="4"/>
      <c r="N90" s="4"/>
      <c r="O90" s="94"/>
      <c r="P90" s="94"/>
      <c r="Q90" s="94"/>
      <c r="R90" s="133"/>
      <c r="S90" s="94"/>
      <c r="T90" s="133"/>
      <c r="U90" s="133"/>
      <c r="V90" s="133"/>
    </row>
    <row r="91" spans="5:24">
      <c r="J91" s="248"/>
      <c r="K91" s="248"/>
      <c r="L91" s="248"/>
      <c r="M91" s="4"/>
      <c r="N91" s="4"/>
      <c r="O91" s="94"/>
      <c r="P91" s="94"/>
      <c r="Q91" s="94"/>
      <c r="R91" s="133"/>
      <c r="S91" s="94"/>
      <c r="T91" s="133"/>
      <c r="U91" s="133"/>
      <c r="V91" s="133"/>
    </row>
    <row r="92" spans="5:24">
      <c r="J92" s="248"/>
      <c r="K92" s="248"/>
      <c r="L92" s="248"/>
      <c r="M92" s="4"/>
      <c r="N92" s="4"/>
      <c r="O92" s="94"/>
      <c r="P92" s="94"/>
      <c r="Q92" s="94"/>
      <c r="R92" s="133"/>
      <c r="S92" s="94"/>
      <c r="T92" s="133"/>
      <c r="U92" s="133"/>
      <c r="V92" s="133"/>
    </row>
    <row r="93" spans="5:24"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4"/>
      <c r="N93" s="4"/>
      <c r="O93" s="94"/>
      <c r="P93" s="94"/>
      <c r="Q93" s="94"/>
      <c r="R93" s="133"/>
      <c r="S93" s="94"/>
      <c r="T93" s="133"/>
      <c r="U93" s="133"/>
      <c r="V93" s="133"/>
    </row>
    <row r="94" spans="5:24"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O94" s="94"/>
      <c r="P94" s="94"/>
      <c r="Q94" s="94"/>
      <c r="R94" s="133"/>
      <c r="S94" s="94"/>
      <c r="T94" s="133"/>
      <c r="U94" s="133"/>
      <c r="V94" s="133"/>
    </row>
    <row r="95" spans="5:24">
      <c r="E95" s="6">
        <v>2023.844705</v>
      </c>
      <c r="F95" s="6">
        <v>4865.8083360000001</v>
      </c>
      <c r="G95" s="6">
        <v>894.04865899999993</v>
      </c>
      <c r="H95" s="6">
        <v>5.9477979999999988</v>
      </c>
      <c r="I95" s="6">
        <v>752.81950400000005</v>
      </c>
      <c r="J95" s="6">
        <v>16.201050000000002</v>
      </c>
      <c r="K95" s="6">
        <v>9.4060629999999996</v>
      </c>
      <c r="L95" s="6">
        <v>20.247055954</v>
      </c>
      <c r="O95" s="135"/>
      <c r="P95" s="135"/>
      <c r="Q95" s="135"/>
      <c r="R95" s="135"/>
      <c r="S95" s="135"/>
      <c r="T95" s="135"/>
      <c r="U95" s="135"/>
      <c r="V95" s="135"/>
    </row>
    <row r="96" spans="5:24">
      <c r="E96" s="6">
        <v>2134.97534</v>
      </c>
      <c r="F96" s="6">
        <v>5258.7451890000011</v>
      </c>
      <c r="G96" s="6">
        <v>994.68668500000001</v>
      </c>
      <c r="H96" s="6">
        <v>5.6772229999999997</v>
      </c>
      <c r="I96" s="6">
        <v>699.756485</v>
      </c>
      <c r="J96" s="6">
        <v>15.843512000000002</v>
      </c>
      <c r="K96" s="6">
        <v>9.8924320000000012</v>
      </c>
      <c r="L96" s="6">
        <v>19.825581373999999</v>
      </c>
    </row>
    <row r="97" spans="5:35">
      <c r="E97" s="6">
        <v>0.36586886060993762</v>
      </c>
      <c r="F97" s="6">
        <v>7.6456355456846925E-2</v>
      </c>
      <c r="G97" s="6">
        <v>0.63214533438441345</v>
      </c>
      <c r="H97" s="6">
        <v>-2.993044362689512E-2</v>
      </c>
      <c r="I97" s="6">
        <v>6.2997414048562739E-2</v>
      </c>
      <c r="J97" s="6">
        <v>0.13847925923263871</v>
      </c>
      <c r="K97" s="6">
        <v>0.43521668276104641</v>
      </c>
      <c r="L97" s="6">
        <v>0.26803403525440905</v>
      </c>
    </row>
    <row r="103" spans="5:35">
      <c r="O103" s="4" t="s">
        <v>137</v>
      </c>
      <c r="P103" s="4">
        <v>877.512989608834</v>
      </c>
      <c r="Q103" s="4">
        <v>564.53643808390007</v>
      </c>
      <c r="R103" s="4">
        <v>146.65418780015941</v>
      </c>
      <c r="S103" s="4">
        <v>7.5365141339719992</v>
      </c>
      <c r="T103" s="4">
        <v>99.913104528937069</v>
      </c>
      <c r="U103" s="4">
        <v>27.353139893823393</v>
      </c>
      <c r="V103" s="4">
        <v>66.769689257564991</v>
      </c>
      <c r="W103" s="4">
        <v>19.184964352212127</v>
      </c>
      <c r="X103" s="4">
        <v>3.6573926477878729</v>
      </c>
      <c r="Y103" s="4">
        <v>1813.1184203071912</v>
      </c>
      <c r="AB103" s="4">
        <v>187.35705999999999</v>
      </c>
      <c r="AC103" s="72">
        <v>473.95659699999999</v>
      </c>
      <c r="AD103" s="4">
        <v>94.812437000000003</v>
      </c>
      <c r="AE103" s="4">
        <v>0.44813199999999997</v>
      </c>
      <c r="AF103" s="4">
        <v>52.221519000000001</v>
      </c>
      <c r="AG103" s="4">
        <v>1.31603</v>
      </c>
      <c r="AH103" s="4">
        <v>1.3887149999999999</v>
      </c>
      <c r="AI103" s="4">
        <v>1.5830079720000001</v>
      </c>
    </row>
    <row r="104" spans="5:35">
      <c r="O104" s="4" t="s">
        <v>164</v>
      </c>
      <c r="P104" s="4">
        <v>1152.097331076262</v>
      </c>
      <c r="Q104" s="4">
        <v>602.2809352823781</v>
      </c>
      <c r="R104" s="4">
        <v>192.88567543248462</v>
      </c>
      <c r="S104" s="4">
        <v>9.0493834877759998</v>
      </c>
      <c r="T104" s="4">
        <v>156.37379032797375</v>
      </c>
      <c r="U104" s="4">
        <v>27.810328453472</v>
      </c>
      <c r="V104" s="4">
        <v>32.514615547974003</v>
      </c>
      <c r="W104" s="4">
        <v>23.393300919776348</v>
      </c>
      <c r="X104" s="4">
        <v>3.4352120802236534</v>
      </c>
      <c r="Y104" s="4">
        <v>2199.8405726083197</v>
      </c>
      <c r="AB104" s="4">
        <v>220.474942</v>
      </c>
      <c r="AC104" s="72">
        <v>487.93787200000003</v>
      </c>
      <c r="AD104" s="4">
        <v>110.88611800000001</v>
      </c>
      <c r="AE104" s="4">
        <v>0.52719899999999997</v>
      </c>
      <c r="AF104" s="4">
        <v>78.147160999999997</v>
      </c>
      <c r="AG104" s="4">
        <v>1.4013199999999999</v>
      </c>
      <c r="AH104" s="4">
        <v>0.74816900000000008</v>
      </c>
      <c r="AI104" s="4">
        <v>1.743105474</v>
      </c>
    </row>
    <row r="105" spans="5:35">
      <c r="O105" s="4" t="s">
        <v>139</v>
      </c>
      <c r="P105" s="4">
        <v>1016.9505004080187</v>
      </c>
      <c r="Q105" s="4">
        <v>597.29400202808904</v>
      </c>
      <c r="R105" s="4">
        <v>175.07894669617579</v>
      </c>
      <c r="S105" s="4">
        <v>10.008598209219</v>
      </c>
      <c r="T105" s="4">
        <v>79.031078571565885</v>
      </c>
      <c r="U105" s="4">
        <v>35.308213501116761</v>
      </c>
      <c r="V105" s="4">
        <v>54.889995852147003</v>
      </c>
      <c r="W105" s="4">
        <v>27.419922635552243</v>
      </c>
      <c r="X105" s="4">
        <v>2.2047323644477572</v>
      </c>
      <c r="Y105" s="4">
        <v>1998.1859902663321</v>
      </c>
      <c r="AB105" s="4">
        <v>192.605693</v>
      </c>
      <c r="AC105" s="72">
        <v>485.17361399999999</v>
      </c>
      <c r="AD105" s="4">
        <v>97.585436000000001</v>
      </c>
      <c r="AE105" s="4">
        <v>0.56929700000000005</v>
      </c>
      <c r="AF105" s="4">
        <v>40.207471000000005</v>
      </c>
      <c r="AG105" s="4">
        <v>1.811407</v>
      </c>
      <c r="AH105" s="4">
        <v>1.2708390000000001</v>
      </c>
      <c r="AI105" s="4">
        <v>1.9565257700000001</v>
      </c>
    </row>
    <row r="106" spans="5:35">
      <c r="O106" s="4" t="s">
        <v>140</v>
      </c>
      <c r="P106" s="4">
        <v>932.37122374280852</v>
      </c>
      <c r="Q106" s="4">
        <v>638.06696449054459</v>
      </c>
      <c r="R106" s="4">
        <v>122.63162038813056</v>
      </c>
      <c r="S106" s="4">
        <v>9.1513478096400007</v>
      </c>
      <c r="T106" s="4">
        <v>114.85748643452975</v>
      </c>
      <c r="U106" s="4">
        <v>34.129454632682446</v>
      </c>
      <c r="V106" s="4">
        <v>56.789979484089002</v>
      </c>
      <c r="W106" s="4">
        <v>21.769065244547917</v>
      </c>
      <c r="X106" s="4">
        <v>0.46773675545208349</v>
      </c>
      <c r="Y106" s="4">
        <v>1930.2348789824248</v>
      </c>
      <c r="AB106" s="4">
        <v>198.84464400000002</v>
      </c>
      <c r="AC106" s="72">
        <v>503.83890400000001</v>
      </c>
      <c r="AD106" s="4">
        <v>71.078895000000003</v>
      </c>
      <c r="AE106" s="4">
        <v>0.51117999999999997</v>
      </c>
      <c r="AF106" s="4">
        <v>58.482250999999998</v>
      </c>
      <c r="AG106" s="4">
        <v>1.7588790000000001</v>
      </c>
      <c r="AH106" s="4">
        <v>1.45044</v>
      </c>
      <c r="AI106" s="4">
        <v>1.3996478880000001</v>
      </c>
    </row>
    <row r="107" spans="5:35">
      <c r="O107" s="4" t="s">
        <v>141</v>
      </c>
      <c r="P107" s="4">
        <v>1081.7938706125856</v>
      </c>
      <c r="Q107" s="4">
        <v>602.65854651769291</v>
      </c>
      <c r="R107" s="4">
        <v>228.85546537778995</v>
      </c>
      <c r="S107" s="4">
        <v>9.6489415464779995</v>
      </c>
      <c r="T107" s="4">
        <v>138.56335649197595</v>
      </c>
      <c r="U107" s="4">
        <v>34.374069326525401</v>
      </c>
      <c r="V107" s="4">
        <v>43.271902595007006</v>
      </c>
      <c r="W107" s="4">
        <v>29.520713922088724</v>
      </c>
      <c r="X107" s="4">
        <v>1.827466077911275</v>
      </c>
      <c r="Y107" s="4">
        <v>2170.5143324680544</v>
      </c>
      <c r="AB107" s="4">
        <v>224.091903</v>
      </c>
      <c r="AC107" s="72">
        <v>483.70285100000001</v>
      </c>
      <c r="AD107" s="4">
        <v>125.731363</v>
      </c>
      <c r="AE107" s="4">
        <v>0.56509799999999999</v>
      </c>
      <c r="AF107" s="4">
        <v>74.795335999999992</v>
      </c>
      <c r="AG107" s="4">
        <v>1.723708</v>
      </c>
      <c r="AH107" s="4">
        <v>1.2173690000000001</v>
      </c>
      <c r="AI107" s="4">
        <v>1.8504337840000002</v>
      </c>
    </row>
    <row r="108" spans="5:35">
      <c r="O108" s="4" t="s">
        <v>142</v>
      </c>
      <c r="P108" s="4">
        <v>1185.9683140111545</v>
      </c>
      <c r="Q108" s="4">
        <v>726.61221799030193</v>
      </c>
      <c r="R108" s="4">
        <v>188.24303836137605</v>
      </c>
      <c r="S108" s="4">
        <v>10.68768956295</v>
      </c>
      <c r="T108" s="4">
        <v>149.14662291012431</v>
      </c>
      <c r="U108" s="4">
        <v>27.301988371810577</v>
      </c>
      <c r="V108" s="4">
        <v>27.805291660605995</v>
      </c>
      <c r="W108" s="4">
        <v>26.851422099237009</v>
      </c>
      <c r="X108" s="4">
        <v>4.2425449007629901</v>
      </c>
      <c r="Y108" s="4">
        <v>2346.8591298683232</v>
      </c>
      <c r="AB108" s="4">
        <v>244.116319</v>
      </c>
      <c r="AC108" s="72">
        <v>576.94197199999996</v>
      </c>
      <c r="AD108" s="4">
        <v>106.254958</v>
      </c>
      <c r="AE108" s="4">
        <v>0.62961</v>
      </c>
      <c r="AF108" s="4">
        <v>80.362998000000005</v>
      </c>
      <c r="AG108" s="4">
        <v>1.3803160000000001</v>
      </c>
      <c r="AH108" s="4">
        <v>1.0566420000000001</v>
      </c>
      <c r="AI108" s="4">
        <v>1.7792370160000002</v>
      </c>
    </row>
    <row r="109" spans="5:35">
      <c r="P109" s="4">
        <v>837.88827333818551</v>
      </c>
      <c r="Q109" s="4">
        <v>616.27396640801544</v>
      </c>
      <c r="R109" s="4">
        <v>154.76742697780972</v>
      </c>
      <c r="S109" s="4">
        <v>9.7940026013520001</v>
      </c>
      <c r="T109" s="4">
        <v>134.12656692043407</v>
      </c>
      <c r="U109" s="4">
        <v>31.23221820174378</v>
      </c>
      <c r="V109" s="4">
        <v>30.815104144060001</v>
      </c>
      <c r="W109" s="4">
        <v>30.096915452122811</v>
      </c>
      <c r="X109" s="4">
        <v>3.5868595478771859</v>
      </c>
      <c r="Y109" s="4">
        <v>1848.5813335916005</v>
      </c>
      <c r="AB109" s="4">
        <v>170.49120000000002</v>
      </c>
      <c r="AC109" s="72">
        <v>498.51424500000002</v>
      </c>
      <c r="AD109" s="4">
        <v>84.956900000000005</v>
      </c>
      <c r="AE109" s="4">
        <v>0.601908</v>
      </c>
      <c r="AF109" s="4">
        <v>69.146689999999992</v>
      </c>
      <c r="AG109" s="4">
        <v>1.5880810000000001</v>
      </c>
      <c r="AH109" s="4">
        <v>0.78912099999999996</v>
      </c>
      <c r="AI109" s="4">
        <v>2.380517652</v>
      </c>
    </row>
    <row r="110" spans="5:35">
      <c r="P110" s="4">
        <v>1183.1459136614628</v>
      </c>
      <c r="Q110" s="4">
        <v>814.47460232081937</v>
      </c>
      <c r="R110" s="4">
        <v>156.00303309331207</v>
      </c>
      <c r="S110" s="4">
        <v>10.427459544003</v>
      </c>
      <c r="T110" s="4">
        <v>161.3793826152648</v>
      </c>
      <c r="U110" s="4">
        <v>34.245846255525201</v>
      </c>
      <c r="V110" s="4">
        <v>37.25317312064</v>
      </c>
      <c r="W110" s="4">
        <v>29.256239137801682</v>
      </c>
      <c r="X110" s="4">
        <v>5.3001198621983185</v>
      </c>
      <c r="Y110" s="4">
        <v>2431.4857696110266</v>
      </c>
      <c r="AB110" s="4">
        <v>225.30031700000001</v>
      </c>
      <c r="AC110" s="72">
        <v>635.75518399999999</v>
      </c>
      <c r="AD110" s="4">
        <v>83.938490999999999</v>
      </c>
      <c r="AE110" s="4">
        <v>0.63643700000000003</v>
      </c>
      <c r="AF110" s="4">
        <v>79.656102000000004</v>
      </c>
      <c r="AG110" s="4">
        <v>1.7392350000000001</v>
      </c>
      <c r="AH110" s="4">
        <v>0.82909299999999997</v>
      </c>
      <c r="AI110" s="4">
        <v>2.226119722</v>
      </c>
    </row>
    <row r="111" spans="5:35">
      <c r="P111" s="4">
        <v>1501.7745505865835</v>
      </c>
      <c r="Q111" s="4">
        <v>785.6586301279583</v>
      </c>
      <c r="R111" s="4">
        <v>233.75724267104113</v>
      </c>
      <c r="S111" s="4">
        <v>8.5680925189300012</v>
      </c>
      <c r="T111" s="4">
        <v>184.89987943462967</v>
      </c>
      <c r="U111" s="4">
        <v>31.376335977625772</v>
      </c>
      <c r="V111" s="4">
        <v>41.476104126998003</v>
      </c>
      <c r="W111" s="4">
        <v>37.270560601099305</v>
      </c>
      <c r="X111" s="4">
        <v>4.0074623989006923</v>
      </c>
      <c r="Y111" s="4">
        <v>2828.7888584437665</v>
      </c>
      <c r="AB111" s="4">
        <v>266.894338</v>
      </c>
      <c r="AC111" s="72">
        <v>597.46858699999996</v>
      </c>
      <c r="AD111" s="4">
        <v>109.25457400000001</v>
      </c>
      <c r="AE111" s="4">
        <v>0.496699</v>
      </c>
      <c r="AF111" s="4">
        <v>89.353723000000002</v>
      </c>
      <c r="AG111" s="4">
        <v>1.5302290000000001</v>
      </c>
      <c r="AH111" s="4">
        <v>1.1837230000000001</v>
      </c>
      <c r="AI111" s="4">
        <v>2.39237302</v>
      </c>
    </row>
    <row r="112" spans="5:35">
      <c r="P112" s="4">
        <v>1200.7390798082058</v>
      </c>
      <c r="Q112" s="4">
        <v>662.52371394593831</v>
      </c>
      <c r="R112" s="4">
        <v>234.6542011580062</v>
      </c>
      <c r="S112" s="4">
        <v>11.895936145204999</v>
      </c>
      <c r="T112" s="4">
        <v>167.84443770407199</v>
      </c>
      <c r="U112" s="4">
        <v>33.121515885807604</v>
      </c>
      <c r="V112" s="4">
        <v>6.0610828047120009</v>
      </c>
      <c r="W112" s="4">
        <v>39.25270498440748</v>
      </c>
      <c r="X112" s="4">
        <v>2.762174015592521</v>
      </c>
      <c r="Y112" s="4">
        <v>2358.8548464519467</v>
      </c>
      <c r="AB112" s="4">
        <v>205.480109</v>
      </c>
      <c r="AC112" s="72">
        <v>517.793498</v>
      </c>
      <c r="AD112" s="4">
        <v>110.577687</v>
      </c>
      <c r="AE112" s="4">
        <v>0.69166300000000003</v>
      </c>
      <c r="AF112" s="4">
        <v>79.821827999999996</v>
      </c>
      <c r="AG112" s="4">
        <v>1.5943069999999999</v>
      </c>
      <c r="AH112" s="4">
        <v>0.15812000000000001</v>
      </c>
      <c r="AI112" s="4">
        <v>2.5146130759999998</v>
      </c>
    </row>
    <row r="113" spans="16:35">
      <c r="P113" s="4">
        <v>1414.6036693482956</v>
      </c>
      <c r="Q113" s="4">
        <v>670.66800021853544</v>
      </c>
      <c r="R113" s="4">
        <v>236.9158420656174</v>
      </c>
      <c r="S113" s="4">
        <v>10.501370283000002</v>
      </c>
      <c r="T113" s="4">
        <v>159.22353457923711</v>
      </c>
      <c r="U113" s="4">
        <v>25.807968169581027</v>
      </c>
      <c r="V113" s="4">
        <v>41.941520464330999</v>
      </c>
      <c r="W113" s="4">
        <v>36.483104243370491</v>
      </c>
      <c r="X113" s="4">
        <v>0.11670975662951122</v>
      </c>
      <c r="Y113" s="4">
        <v>2596.2617191285972</v>
      </c>
      <c r="AB113" s="4">
        <v>234.752419</v>
      </c>
      <c r="AC113" s="72">
        <v>522.83124299999997</v>
      </c>
      <c r="AD113" s="4">
        <v>110.558477</v>
      </c>
      <c r="AE113" s="4">
        <v>0.61899999999999999</v>
      </c>
      <c r="AF113" s="4">
        <v>76.341661999999999</v>
      </c>
      <c r="AG113" s="4">
        <v>1.3354889999999999</v>
      </c>
      <c r="AH113" s="4">
        <v>2.4722950720000001</v>
      </c>
      <c r="AI113" s="4">
        <v>2.4722950720000001</v>
      </c>
    </row>
    <row r="114" spans="16:35"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AB114" s="4">
        <v>0</v>
      </c>
      <c r="AC114" s="72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</row>
  </sheetData>
  <mergeCells count="6">
    <mergeCell ref="AA4:AB4"/>
    <mergeCell ref="F4:L4"/>
    <mergeCell ref="D74:AC74"/>
    <mergeCell ref="D75:AC75"/>
    <mergeCell ref="D77:AC77"/>
    <mergeCell ref="D72:AC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1. PRODUCCIÓN METÁLICA</vt:lpstr>
      <vt:lpstr>2. PRODUCCIÓN EMPRESAS </vt:lpstr>
      <vt:lpstr>08.5 RECAUDACION TRIB</vt:lpstr>
      <vt:lpstr>SALDO IED por SECTOR</vt:lpstr>
      <vt:lpstr>3. PRODUCCIÓN REGIONES</vt:lpstr>
      <vt:lpstr>4. NO METÁLICA</vt:lpstr>
      <vt:lpstr>4.1 NO METÁLICA REGIONES</vt:lpstr>
      <vt:lpstr>4.2 PRODUCCIÓN CARBONÍFERA</vt:lpstr>
      <vt:lpstr>03.1 EXPORTACIONES MINERAS</vt:lpstr>
      <vt:lpstr>5. MACROECONÓMICAS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</vt:lpstr>
      <vt:lpstr>12. TRANSFERENCIAS 2</vt:lpstr>
      <vt:lpstr>13. CATASTRO ACTIVIDAD</vt:lpstr>
      <vt:lpstr>13.1 ACTIVIDAD MINERA</vt:lpstr>
      <vt:lpstr>14. RECAUDACION</vt:lpstr>
      <vt:lpstr>14. RECAUDACIÓN</vt:lpstr>
      <vt:lpstr>'1. PRODUCCIÓN METÁLICA'!Área_de_impresión</vt:lpstr>
      <vt:lpstr>'10. EMPLEO'!Área_de_impresión</vt:lpstr>
      <vt:lpstr>'11. TRANSFERENCIAS'!Área_de_impresión</vt:lpstr>
      <vt:lpstr>'12. TRANSFERENCIAS 2'!Área_de_impresión</vt:lpstr>
      <vt:lpstr>'13.1 ACTIVIDAD MINERA'!Área_de_impresión</vt:lpstr>
      <vt:lpstr>'14. RECAUDACIÓN'!Área_de_impresión</vt:lpstr>
      <vt:lpstr>'2. PRODUCCIÓN EMPRESAS '!Área_de_impresión</vt:lpstr>
      <vt:lpstr>'4.2 PRODUCCIÓN CARBONÍFERA'!Área_de_impresión</vt:lpstr>
      <vt:lpstr>'5. MACROECONÓMICAS'!Área_de_impresión</vt:lpstr>
      <vt:lpstr>'6. EXPORTACIONES'!Área_de_impresión</vt:lpstr>
      <vt:lpstr>'6.1 EXPORTACIONES PART'!Área_de_impresión</vt:lpstr>
      <vt:lpstr>'6.2 EXPORT PRODUCTOS'!Área_de_impresión</vt:lpstr>
      <vt:lpstr>'7. INVERSIONES'!Área_de_impresión</vt:lpstr>
      <vt:lpstr>'8. INVERSIONES TIPO'!Área_de_impresión</vt:lpstr>
      <vt:lpstr>'9. INVERSIONES RUBRO'!Área_de_impresión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Abanto Leon Carlos Alberto</cp:lastModifiedBy>
  <cp:lastPrinted>2019-11-26T15:44:16Z</cp:lastPrinted>
  <dcterms:created xsi:type="dcterms:W3CDTF">2014-07-07T20:10:18Z</dcterms:created>
  <dcterms:modified xsi:type="dcterms:W3CDTF">2019-12-27T15:21:08Z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{1D354CD0-393C-4569-95C5-5ADD20F3033F}</vt:lpwstr>
  </property>
  <property fmtid="{D5CDD505-2E9C-101B-9397-08002B2CF9AE}" pid="3" name="_NewReviewCycle">
    <vt:lpwstr/>
  </property>
</Properties>
</file>