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23250" windowHeight="12570" tabRatio="901" firstSheet="12" activeTab="23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3. PRODUCCIÓN REGIONES" sheetId="53" r:id="rId5"/>
    <sheet name="4. NO METÁLICA" sheetId="54" r:id="rId6"/>
    <sheet name="4.1 NO METÁLICA REGIONES" sheetId="56" r:id="rId7"/>
    <sheet name="4.2 PRODUCCIÓN CARBONÍFERA" sheetId="57" r:id="rId8"/>
    <sheet name="5. MACROECONÓMICAS" sheetId="36" r:id="rId9"/>
    <sheet name="03.1 EXPORTACIONES MINERAS" sheetId="3" state="hidden" r:id="rId10"/>
    <sheet name="6. EXPORTACIONES" sheetId="37" r:id="rId11"/>
    <sheet name="6.1 EXPORTACIONES PART" sheetId="38" r:id="rId12"/>
    <sheet name="6.2 EXPORT PRODUCTOS" sheetId="39" r:id="rId13"/>
    <sheet name="7. INVERSIONES" sheetId="40" r:id="rId14"/>
    <sheet name="8. INVERSIONES TIPO" sheetId="41" r:id="rId15"/>
    <sheet name="9. INVERSIONES RUBRO" sheetId="42" r:id="rId16"/>
    <sheet name="10. EMPLEO" sheetId="43" r:id="rId17"/>
    <sheet name="11. TRANSFERENCIAS" sheetId="44" r:id="rId18"/>
    <sheet name="12. TRANSFERENCIAS 2" sheetId="45" r:id="rId19"/>
    <sheet name="13. CATASTRO ACTIVIDAD" sheetId="46" r:id="rId20"/>
    <sheet name="13.1 ACTIVIDAD MINERA" sheetId="50" r:id="rId21"/>
    <sheet name="13.2 PETITORIOS" sheetId="58" r:id="rId22"/>
    <sheet name="14. RECAUDACIÓN" sheetId="48" state="hidden" r:id="rId23"/>
    <sheet name="14. RECAUDACION" sheetId="59" r:id="rId24"/>
  </sheets>
  <externalReferences>
    <externalReference r:id="rId25"/>
  </externalReferences>
  <definedNames>
    <definedName name="_xlnm.Print_Area" localSheetId="0">'1. PRODUCCIÓN METÁLICA'!$A$1:$I$40</definedName>
    <definedName name="_xlnm.Print_Area" localSheetId="16">'10. EMPLEO'!#REF!</definedName>
    <definedName name="_xlnm.Print_Area" localSheetId="17">'11. TRANSFERENCIAS'!$A$1:$K$33</definedName>
    <definedName name="_xlnm.Print_Area" localSheetId="18">'12. TRANSFERENCIAS 2'!$A$1:$K$87</definedName>
    <definedName name="_xlnm.Print_Area" localSheetId="19">'13. CATASTRO ACTIVIDAD'!#REF!</definedName>
    <definedName name="_xlnm.Print_Area" localSheetId="20">'13.1 ACTIVIDAD MINERA'!$A$1:$E$43</definedName>
    <definedName name="_xlnm.Print_Area" localSheetId="22">'14. RECAUDACIÓN'!$A$1:$F$21</definedName>
    <definedName name="_xlnm.Print_Area" localSheetId="1">'2. PRODUCCIÓN EMPRESAS '!$A$1:$H$79</definedName>
    <definedName name="_xlnm.Print_Area" localSheetId="4">'3. PRODUCCIÓN REGIONES'!#REF!</definedName>
    <definedName name="_xlnm.Print_Area" localSheetId="5">'4. NO METÁLICA'!#REF!</definedName>
    <definedName name="_xlnm.Print_Area" localSheetId="6">'4.1 NO METÁLICA REGIONES'!#REF!</definedName>
    <definedName name="_xlnm.Print_Area" localSheetId="7">'4.2 PRODUCCIÓN CARBONÍFERA'!$A$1:$I$19</definedName>
    <definedName name="_xlnm.Print_Area" localSheetId="8">'5. MACROECONÓMICAS'!$A$1:$I$60</definedName>
    <definedName name="_xlnm.Print_Area" localSheetId="10">'6. EXPORTACIONES'!$A$1:$M$109</definedName>
    <definedName name="_xlnm.Print_Area" localSheetId="11">'6.1 EXPORTACIONES PART'!#REF!</definedName>
    <definedName name="_xlnm.Print_Area" localSheetId="12">'6.2 EXPORT PRODUCTOS'!#REF!</definedName>
    <definedName name="_xlnm.Print_Area" localSheetId="13">'7. INVERSIONES'!$A$1:$H$45</definedName>
    <definedName name="_xlnm.Print_Area" localSheetId="14">'8. INVERSIONES TIPO'!$A$1:$I$89</definedName>
    <definedName name="_xlnm.Print_Area" localSheetId="15">'9. INVERSIONES RUBRO'!$A$1:$H$82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59" l="1"/>
  <c r="B14" i="59"/>
  <c r="B21" i="59" s="1"/>
  <c r="F15" i="59"/>
  <c r="F16" i="59"/>
  <c r="F17" i="59"/>
  <c r="F18" i="59"/>
  <c r="F19" i="59"/>
  <c r="F20" i="59"/>
  <c r="C14" i="59"/>
  <c r="E14" i="59"/>
  <c r="C21" i="59"/>
  <c r="D14" i="59"/>
  <c r="D21" i="59" s="1"/>
  <c r="F13" i="59"/>
  <c r="F14" i="59" l="1"/>
  <c r="F21" i="59" s="1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5" i="44"/>
  <c r="H15" i="57" l="1"/>
  <c r="G14" i="57"/>
  <c r="H14" i="57" s="1"/>
  <c r="F14" i="57"/>
  <c r="C14" i="57"/>
  <c r="B14" i="57"/>
  <c r="H12" i="57"/>
  <c r="D12" i="57"/>
  <c r="G11" i="57"/>
  <c r="I13" i="57" s="1"/>
  <c r="F11" i="57"/>
  <c r="C11" i="57"/>
  <c r="D11" i="57" s="1"/>
  <c r="B11" i="57"/>
  <c r="H10" i="57"/>
  <c r="D10" i="57"/>
  <c r="I9" i="57"/>
  <c r="H9" i="57"/>
  <c r="D9" i="57"/>
  <c r="I8" i="57"/>
  <c r="H8" i="57"/>
  <c r="D8" i="57"/>
  <c r="I7" i="57"/>
  <c r="H7" i="57"/>
  <c r="G6" i="57"/>
  <c r="I10" i="57" s="1"/>
  <c r="F6" i="57"/>
  <c r="C6" i="57"/>
  <c r="D6" i="57" s="1"/>
  <c r="B6" i="57"/>
  <c r="I116" i="56"/>
  <c r="H116" i="56"/>
  <c r="D116" i="56"/>
  <c r="G115" i="56"/>
  <c r="I118" i="56" s="1"/>
  <c r="F115" i="56"/>
  <c r="D115" i="56"/>
  <c r="C115" i="56"/>
  <c r="B115" i="56"/>
  <c r="H113" i="56"/>
  <c r="D113" i="56"/>
  <c r="H112" i="56"/>
  <c r="G111" i="56"/>
  <c r="I114" i="56" s="1"/>
  <c r="F111" i="56"/>
  <c r="C111" i="56"/>
  <c r="D111" i="56" s="1"/>
  <c r="B111" i="56"/>
  <c r="H110" i="56"/>
  <c r="D110" i="56"/>
  <c r="H109" i="56"/>
  <c r="D109" i="56"/>
  <c r="G108" i="56"/>
  <c r="I110" i="56" s="1"/>
  <c r="F108" i="56"/>
  <c r="C108" i="56"/>
  <c r="D108" i="56" s="1"/>
  <c r="B108" i="56"/>
  <c r="I107" i="56"/>
  <c r="I106" i="56"/>
  <c r="I105" i="56" s="1"/>
  <c r="H106" i="56"/>
  <c r="D106" i="56"/>
  <c r="G105" i="56"/>
  <c r="H105" i="56" s="1"/>
  <c r="F105" i="56"/>
  <c r="C105" i="56"/>
  <c r="D105" i="56" s="1"/>
  <c r="B105" i="56"/>
  <c r="H104" i="56"/>
  <c r="D104" i="56"/>
  <c r="I103" i="56"/>
  <c r="G103" i="56"/>
  <c r="H103" i="56" s="1"/>
  <c r="F103" i="56"/>
  <c r="C103" i="56"/>
  <c r="D103" i="56" s="1"/>
  <c r="B103" i="56"/>
  <c r="H102" i="56"/>
  <c r="D102" i="56"/>
  <c r="I101" i="56"/>
  <c r="G101" i="56"/>
  <c r="H101" i="56" s="1"/>
  <c r="F101" i="56"/>
  <c r="C101" i="56"/>
  <c r="D101" i="56" s="1"/>
  <c r="B101" i="56"/>
  <c r="I98" i="56"/>
  <c r="I97" i="56" s="1"/>
  <c r="H98" i="56"/>
  <c r="D98" i="56"/>
  <c r="G97" i="56"/>
  <c r="H97" i="56" s="1"/>
  <c r="F97" i="56"/>
  <c r="C97" i="56"/>
  <c r="D97" i="56" s="1"/>
  <c r="B97" i="56"/>
  <c r="I96" i="56"/>
  <c r="I95" i="56"/>
  <c r="I94" i="56"/>
  <c r="H93" i="56"/>
  <c r="D93" i="56"/>
  <c r="I92" i="56"/>
  <c r="I91" i="56"/>
  <c r="H91" i="56"/>
  <c r="H90" i="56"/>
  <c r="H89" i="56"/>
  <c r="D89" i="56"/>
  <c r="G88" i="56"/>
  <c r="I90" i="56" s="1"/>
  <c r="F88" i="56"/>
  <c r="C88" i="56"/>
  <c r="D88" i="56" s="1"/>
  <c r="B88" i="56"/>
  <c r="H87" i="56"/>
  <c r="D87" i="56"/>
  <c r="H86" i="56"/>
  <c r="D86" i="56"/>
  <c r="H85" i="56"/>
  <c r="D85" i="56"/>
  <c r="G84" i="56"/>
  <c r="H84" i="56" s="1"/>
  <c r="F84" i="56"/>
  <c r="C84" i="56"/>
  <c r="D84" i="56" s="1"/>
  <c r="B84" i="56"/>
  <c r="I82" i="56"/>
  <c r="H82" i="56"/>
  <c r="D82" i="56"/>
  <c r="G80" i="56"/>
  <c r="I81" i="56" s="1"/>
  <c r="F80" i="56"/>
  <c r="C80" i="56"/>
  <c r="D80" i="56" s="1"/>
  <c r="B80" i="56"/>
  <c r="H79" i="56"/>
  <c r="D79" i="56"/>
  <c r="H78" i="56"/>
  <c r="D78" i="56"/>
  <c r="G77" i="56"/>
  <c r="I79" i="56" s="1"/>
  <c r="F77" i="56"/>
  <c r="C77" i="56"/>
  <c r="D77" i="56" s="1"/>
  <c r="B77" i="56"/>
  <c r="I76" i="56"/>
  <c r="H76" i="56"/>
  <c r="D76" i="56"/>
  <c r="H75" i="56"/>
  <c r="I74" i="56"/>
  <c r="H74" i="56"/>
  <c r="I73" i="56"/>
  <c r="H73" i="56"/>
  <c r="D73" i="56"/>
  <c r="H72" i="56"/>
  <c r="D72" i="56"/>
  <c r="G71" i="56"/>
  <c r="I72" i="56" s="1"/>
  <c r="F71" i="56"/>
  <c r="C71" i="56"/>
  <c r="D71" i="56" s="1"/>
  <c r="B71" i="56"/>
  <c r="H70" i="56"/>
  <c r="D70" i="56"/>
  <c r="H69" i="56"/>
  <c r="D69" i="56"/>
  <c r="H68" i="56"/>
  <c r="D68" i="56"/>
  <c r="G67" i="56"/>
  <c r="H67" i="56" s="1"/>
  <c r="F67" i="56"/>
  <c r="C67" i="56"/>
  <c r="D67" i="56" s="1"/>
  <c r="B67" i="56"/>
  <c r="I66" i="56"/>
  <c r="I65" i="56" s="1"/>
  <c r="H66" i="56"/>
  <c r="D66" i="56"/>
  <c r="G65" i="56"/>
  <c r="F65" i="56"/>
  <c r="H65" i="56" s="1"/>
  <c r="D65" i="56"/>
  <c r="C65" i="56"/>
  <c r="B65" i="56"/>
  <c r="H63" i="56"/>
  <c r="D63" i="56"/>
  <c r="H62" i="56"/>
  <c r="I61" i="56"/>
  <c r="I59" i="56"/>
  <c r="H59" i="56"/>
  <c r="D59" i="56"/>
  <c r="G58" i="56"/>
  <c r="I60" i="56" s="1"/>
  <c r="F58" i="56"/>
  <c r="D58" i="56"/>
  <c r="C58" i="56"/>
  <c r="B58" i="56"/>
  <c r="I57" i="56"/>
  <c r="H57" i="56"/>
  <c r="I56" i="56"/>
  <c r="H56" i="56"/>
  <c r="D56" i="56"/>
  <c r="H55" i="56"/>
  <c r="D55" i="56"/>
  <c r="I54" i="56"/>
  <c r="H54" i="56"/>
  <c r="D54" i="56"/>
  <c r="G53" i="56"/>
  <c r="I55" i="56" s="1"/>
  <c r="F53" i="56"/>
  <c r="H53" i="56" s="1"/>
  <c r="D53" i="56"/>
  <c r="C53" i="56"/>
  <c r="B53" i="56"/>
  <c r="H52" i="56"/>
  <c r="D52" i="56"/>
  <c r="I51" i="56"/>
  <c r="H50" i="56"/>
  <c r="H49" i="56"/>
  <c r="D49" i="56"/>
  <c r="I48" i="56"/>
  <c r="H48" i="56"/>
  <c r="D48" i="56"/>
  <c r="H47" i="56"/>
  <c r="D47" i="56"/>
  <c r="I46" i="56"/>
  <c r="H46" i="56"/>
  <c r="D46" i="56"/>
  <c r="G45" i="56"/>
  <c r="I49" i="56" s="1"/>
  <c r="F45" i="56"/>
  <c r="C45" i="56"/>
  <c r="D45" i="56" s="1"/>
  <c r="B45" i="56"/>
  <c r="H44" i="56"/>
  <c r="D44" i="56"/>
  <c r="H43" i="56"/>
  <c r="D43" i="56"/>
  <c r="G42" i="56"/>
  <c r="H42" i="56" s="1"/>
  <c r="F42" i="56"/>
  <c r="C42" i="56"/>
  <c r="D42" i="56" s="1"/>
  <c r="B42" i="56"/>
  <c r="I41" i="56"/>
  <c r="H41" i="56"/>
  <c r="D41" i="56"/>
  <c r="I40" i="56"/>
  <c r="H40" i="56"/>
  <c r="I39" i="56"/>
  <c r="H39" i="56"/>
  <c r="D39" i="56"/>
  <c r="H38" i="56"/>
  <c r="D38" i="56"/>
  <c r="I37" i="56"/>
  <c r="H37" i="56"/>
  <c r="D37" i="56"/>
  <c r="H36" i="56"/>
  <c r="D36" i="56"/>
  <c r="I35" i="56"/>
  <c r="H35" i="56"/>
  <c r="D35" i="56"/>
  <c r="G34" i="56"/>
  <c r="I38" i="56" s="1"/>
  <c r="F34" i="56"/>
  <c r="C34" i="56"/>
  <c r="D34" i="56" s="1"/>
  <c r="B34" i="56"/>
  <c r="H32" i="56"/>
  <c r="D32" i="56"/>
  <c r="I31" i="56"/>
  <c r="H31" i="56"/>
  <c r="D31" i="56"/>
  <c r="H29" i="56"/>
  <c r="D29" i="56"/>
  <c r="G28" i="56"/>
  <c r="I32" i="56" s="1"/>
  <c r="F28" i="56"/>
  <c r="C28" i="56"/>
  <c r="D28" i="56" s="1"/>
  <c r="B28" i="56"/>
  <c r="H27" i="56"/>
  <c r="D27" i="56"/>
  <c r="I26" i="56"/>
  <c r="H26" i="56"/>
  <c r="D26" i="56"/>
  <c r="I25" i="56"/>
  <c r="H25" i="56"/>
  <c r="D25" i="56"/>
  <c r="I24" i="56"/>
  <c r="H23" i="56"/>
  <c r="D23" i="56"/>
  <c r="I22" i="56"/>
  <c r="H22" i="56"/>
  <c r="D22" i="56"/>
  <c r="I21" i="56"/>
  <c r="H21" i="56"/>
  <c r="D21" i="56"/>
  <c r="H20" i="56"/>
  <c r="G20" i="56"/>
  <c r="I27" i="56" s="1"/>
  <c r="F20" i="56"/>
  <c r="C20" i="56"/>
  <c r="D20" i="56" s="1"/>
  <c r="B20" i="56"/>
  <c r="I19" i="56"/>
  <c r="H19" i="56"/>
  <c r="D19" i="56"/>
  <c r="H18" i="56"/>
  <c r="D18" i="56"/>
  <c r="I17" i="56"/>
  <c r="H17" i="56"/>
  <c r="D17" i="56"/>
  <c r="H16" i="56"/>
  <c r="D16" i="56"/>
  <c r="I15" i="56"/>
  <c r="H15" i="56"/>
  <c r="D15" i="56"/>
  <c r="G14" i="56"/>
  <c r="I18" i="56" s="1"/>
  <c r="F14" i="56"/>
  <c r="C14" i="56"/>
  <c r="D14" i="56" s="1"/>
  <c r="B14" i="56"/>
  <c r="I13" i="56"/>
  <c r="I12" i="56" s="1"/>
  <c r="H13" i="56"/>
  <c r="D13" i="56"/>
  <c r="G12" i="56"/>
  <c r="H12" i="56" s="1"/>
  <c r="F12" i="56"/>
  <c r="C12" i="56"/>
  <c r="D12" i="56" s="1"/>
  <c r="B12" i="56"/>
  <c r="H11" i="56"/>
  <c r="D11" i="56"/>
  <c r="I10" i="56"/>
  <c r="H10" i="56"/>
  <c r="D10" i="56"/>
  <c r="I9" i="56"/>
  <c r="H9" i="56"/>
  <c r="D9" i="56"/>
  <c r="I8" i="56"/>
  <c r="H8" i="56"/>
  <c r="D8" i="56"/>
  <c r="H7" i="56"/>
  <c r="D7" i="56"/>
  <c r="H6" i="56"/>
  <c r="G6" i="56"/>
  <c r="I11" i="56" s="1"/>
  <c r="F6" i="56"/>
  <c r="C6" i="56"/>
  <c r="B6" i="56"/>
  <c r="D6" i="56" s="1"/>
  <c r="I43" i="54"/>
  <c r="H43" i="54"/>
  <c r="D43" i="54"/>
  <c r="H42" i="54"/>
  <c r="D42" i="54"/>
  <c r="H41" i="54"/>
  <c r="D41" i="54"/>
  <c r="G40" i="54"/>
  <c r="I42" i="54" s="1"/>
  <c r="F40" i="54"/>
  <c r="C40" i="54"/>
  <c r="D40" i="54" s="1"/>
  <c r="B40" i="54"/>
  <c r="H38" i="54"/>
  <c r="D38" i="54"/>
  <c r="I37" i="54"/>
  <c r="H37" i="54"/>
  <c r="D37" i="54"/>
  <c r="I36" i="54"/>
  <c r="H36" i="54"/>
  <c r="H35" i="54"/>
  <c r="I34" i="54"/>
  <c r="H34" i="54"/>
  <c r="D34" i="54"/>
  <c r="I33" i="54"/>
  <c r="H33" i="54"/>
  <c r="D33" i="54"/>
  <c r="I32" i="54"/>
  <c r="I31" i="54"/>
  <c r="H31" i="54"/>
  <c r="D31" i="54"/>
  <c r="H30" i="54"/>
  <c r="D30" i="54"/>
  <c r="H29" i="54"/>
  <c r="D29" i="54"/>
  <c r="H28" i="54"/>
  <c r="D28" i="54"/>
  <c r="I27" i="54"/>
  <c r="H27" i="54"/>
  <c r="D27" i="54"/>
  <c r="H26" i="54"/>
  <c r="D26" i="54"/>
  <c r="H25" i="54"/>
  <c r="D25" i="54"/>
  <c r="H24" i="54"/>
  <c r="D24" i="54"/>
  <c r="I23" i="54"/>
  <c r="H23" i="54"/>
  <c r="D23" i="54"/>
  <c r="H22" i="54"/>
  <c r="D22" i="54"/>
  <c r="D21" i="54"/>
  <c r="I20" i="54"/>
  <c r="H20" i="54"/>
  <c r="D20" i="54"/>
  <c r="I19" i="54"/>
  <c r="H19" i="54"/>
  <c r="D19" i="54"/>
  <c r="I18" i="54"/>
  <c r="H18" i="54"/>
  <c r="D18" i="54"/>
  <c r="I17" i="54"/>
  <c r="H17" i="54"/>
  <c r="D17" i="54"/>
  <c r="I16" i="54"/>
  <c r="H16" i="54"/>
  <c r="D16" i="54"/>
  <c r="I15" i="54"/>
  <c r="H15" i="54"/>
  <c r="D15" i="54"/>
  <c r="I14" i="54"/>
  <c r="H14" i="54"/>
  <c r="D14" i="54"/>
  <c r="I13" i="54"/>
  <c r="H13" i="54"/>
  <c r="D13" i="54"/>
  <c r="I12" i="54"/>
  <c r="H12" i="54"/>
  <c r="D12" i="54"/>
  <c r="I11" i="54"/>
  <c r="H11" i="54"/>
  <c r="D11" i="54"/>
  <c r="I10" i="54"/>
  <c r="H10" i="54"/>
  <c r="D10" i="54"/>
  <c r="I9" i="54"/>
  <c r="H9" i="54"/>
  <c r="D9" i="54"/>
  <c r="I8" i="54"/>
  <c r="H8" i="54"/>
  <c r="D8" i="54"/>
  <c r="I7" i="54"/>
  <c r="H7" i="54"/>
  <c r="D7" i="54"/>
  <c r="G6" i="54"/>
  <c r="I35" i="54" s="1"/>
  <c r="F6" i="54"/>
  <c r="C6" i="54"/>
  <c r="D6" i="54" s="1"/>
  <c r="B6" i="54"/>
  <c r="I6" i="57" l="1"/>
  <c r="H11" i="57"/>
  <c r="I12" i="57"/>
  <c r="I11" i="57" s="1"/>
  <c r="H6" i="57"/>
  <c r="I53" i="56"/>
  <c r="I80" i="56"/>
  <c r="H77" i="56"/>
  <c r="H28" i="56"/>
  <c r="I33" i="56"/>
  <c r="I75" i="56"/>
  <c r="I71" i="56" s="1"/>
  <c r="I36" i="56"/>
  <c r="I34" i="56" s="1"/>
  <c r="I43" i="56"/>
  <c r="I42" i="56" s="1"/>
  <c r="I50" i="56"/>
  <c r="I62" i="56"/>
  <c r="I58" i="56" s="1"/>
  <c r="I68" i="56"/>
  <c r="I67" i="56" s="1"/>
  <c r="H71" i="56"/>
  <c r="I78" i="56"/>
  <c r="I77" i="56" s="1"/>
  <c r="I85" i="56"/>
  <c r="H88" i="56"/>
  <c r="I93" i="56"/>
  <c r="I29" i="56"/>
  <c r="I63" i="56"/>
  <c r="I86" i="56"/>
  <c r="I100" i="56"/>
  <c r="H111" i="56"/>
  <c r="I99" i="56"/>
  <c r="I47" i="56"/>
  <c r="I45" i="56" s="1"/>
  <c r="I64" i="56"/>
  <c r="I7" i="56"/>
  <c r="I6" i="56" s="1"/>
  <c r="I23" i="56"/>
  <c r="I20" i="56" s="1"/>
  <c r="H34" i="56"/>
  <c r="I83" i="56"/>
  <c r="H108" i="56"/>
  <c r="I44" i="56"/>
  <c r="I69" i="56"/>
  <c r="I16" i="56"/>
  <c r="I14" i="56" s="1"/>
  <c r="I30" i="56"/>
  <c r="I52" i="56"/>
  <c r="H58" i="56"/>
  <c r="I89" i="56"/>
  <c r="H115" i="56"/>
  <c r="I70" i="56"/>
  <c r="I87" i="56"/>
  <c r="I109" i="56"/>
  <c r="I108" i="56" s="1"/>
  <c r="I112" i="56"/>
  <c r="H14" i="56"/>
  <c r="H45" i="56"/>
  <c r="I113" i="56"/>
  <c r="I117" i="56"/>
  <c r="I115" i="56" s="1"/>
  <c r="H40" i="54"/>
  <c r="I24" i="54"/>
  <c r="I28" i="54"/>
  <c r="I41" i="54"/>
  <c r="I40" i="54" s="1"/>
  <c r="I38" i="54"/>
  <c r="I21" i="54"/>
  <c r="I25" i="54"/>
  <c r="I29" i="54"/>
  <c r="I39" i="54"/>
  <c r="H6" i="54"/>
  <c r="I22" i="54"/>
  <c r="I26" i="54"/>
  <c r="I30" i="54"/>
  <c r="I111" i="56" l="1"/>
  <c r="I28" i="56"/>
  <c r="I84" i="56"/>
  <c r="I88" i="56"/>
  <c r="I6" i="54"/>
  <c r="E35" i="58" l="1"/>
  <c r="D35" i="58"/>
  <c r="C35" i="58"/>
  <c r="B35" i="58"/>
  <c r="D40" i="50"/>
  <c r="E40" i="50" s="1"/>
  <c r="C40" i="50"/>
  <c r="E39" i="50"/>
  <c r="E38" i="50"/>
  <c r="E37" i="50"/>
  <c r="E36" i="50"/>
  <c r="E35" i="50"/>
  <c r="E34" i="50"/>
  <c r="E33" i="50"/>
  <c r="E32" i="50"/>
  <c r="E31" i="50"/>
  <c r="D28" i="50"/>
  <c r="E28" i="50" s="1"/>
  <c r="C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C10" i="50"/>
  <c r="D10" i="50" s="1"/>
  <c r="A10" i="50"/>
  <c r="D9" i="50"/>
  <c r="D8" i="50"/>
  <c r="D7" i="50"/>
  <c r="D6" i="50"/>
  <c r="D5" i="50"/>
  <c r="D4" i="50"/>
  <c r="N43" i="46"/>
  <c r="N42" i="46"/>
  <c r="N30" i="46"/>
  <c r="N29" i="46"/>
  <c r="N17" i="46"/>
  <c r="N16" i="46"/>
  <c r="K57" i="45"/>
  <c r="J57" i="45"/>
  <c r="I57" i="45"/>
  <c r="H57" i="45"/>
  <c r="G57" i="45"/>
  <c r="F57" i="45"/>
  <c r="E57" i="45"/>
  <c r="D57" i="45"/>
  <c r="C57" i="45"/>
  <c r="B57" i="45"/>
  <c r="K31" i="45"/>
  <c r="J31" i="45"/>
  <c r="I31" i="45"/>
  <c r="H31" i="45"/>
  <c r="G31" i="45"/>
  <c r="F31" i="45"/>
  <c r="E31" i="45"/>
  <c r="D31" i="45"/>
  <c r="C31" i="45"/>
  <c r="B31" i="45"/>
  <c r="K5" i="45"/>
  <c r="J5" i="45"/>
  <c r="I5" i="45"/>
  <c r="H5" i="45"/>
  <c r="G5" i="45"/>
  <c r="F5" i="45"/>
  <c r="E5" i="45"/>
  <c r="D5" i="45"/>
  <c r="C5" i="45"/>
  <c r="B5" i="45"/>
  <c r="K31" i="44"/>
  <c r="J31" i="44"/>
  <c r="I31" i="44"/>
  <c r="H31" i="44"/>
  <c r="G31" i="44"/>
  <c r="F31" i="44"/>
  <c r="E31" i="44"/>
  <c r="D31" i="44"/>
  <c r="C31" i="44"/>
  <c r="B31" i="44"/>
  <c r="B39" i="39"/>
  <c r="B37" i="39"/>
  <c r="B36" i="39"/>
  <c r="B35" i="39"/>
  <c r="B34" i="39"/>
  <c r="B33" i="39"/>
  <c r="B32" i="39"/>
  <c r="B31" i="39"/>
  <c r="B30" i="39"/>
  <c r="B29" i="39"/>
  <c r="B28" i="39"/>
  <c r="B21" i="39"/>
  <c r="C13" i="39" s="1"/>
  <c r="C19" i="39"/>
  <c r="C16" i="39"/>
  <c r="C15" i="39"/>
  <c r="C14" i="39"/>
  <c r="B6" i="39"/>
  <c r="C6" i="39" s="1"/>
  <c r="O23" i="38"/>
  <c r="N23" i="38"/>
  <c r="M23" i="38"/>
  <c r="L23" i="38"/>
  <c r="K23" i="38"/>
  <c r="J23" i="38"/>
  <c r="I23" i="38"/>
  <c r="H23" i="38"/>
  <c r="G23" i="38"/>
  <c r="F23" i="38"/>
  <c r="E23" i="38"/>
  <c r="D23" i="38"/>
  <c r="C23" i="38"/>
  <c r="B23" i="38"/>
  <c r="O21" i="38"/>
  <c r="N21" i="38"/>
  <c r="M21" i="38"/>
  <c r="L21" i="38"/>
  <c r="K21" i="38"/>
  <c r="J21" i="38"/>
  <c r="I21" i="38"/>
  <c r="H21" i="38"/>
  <c r="G21" i="38"/>
  <c r="F21" i="38"/>
  <c r="E21" i="38"/>
  <c r="D21" i="38"/>
  <c r="C21" i="38"/>
  <c r="B21" i="38"/>
  <c r="P18" i="38"/>
  <c r="P17" i="38"/>
  <c r="P16" i="38"/>
  <c r="P15" i="38"/>
  <c r="P14" i="38"/>
  <c r="P13" i="38"/>
  <c r="P12" i="38"/>
  <c r="P11" i="38"/>
  <c r="P10" i="38"/>
  <c r="P9" i="38"/>
  <c r="P8" i="38"/>
  <c r="P7" i="38"/>
  <c r="P6" i="38"/>
  <c r="I86" i="37"/>
  <c r="H86" i="37"/>
  <c r="H87" i="37" s="1"/>
  <c r="G86" i="37"/>
  <c r="G87" i="37" s="1"/>
  <c r="F86" i="37"/>
  <c r="E86" i="37"/>
  <c r="E87" i="37" s="1"/>
  <c r="D86" i="37"/>
  <c r="C86" i="37"/>
  <c r="B86" i="37"/>
  <c r="B87" i="37" s="1"/>
  <c r="I85" i="37"/>
  <c r="I87" i="37" s="1"/>
  <c r="H85" i="37"/>
  <c r="G85" i="37"/>
  <c r="F85" i="37"/>
  <c r="F87" i="37" s="1"/>
  <c r="E85" i="37"/>
  <c r="D85" i="37"/>
  <c r="C85" i="37"/>
  <c r="B85" i="37"/>
  <c r="D81" i="37"/>
  <c r="D82" i="37" s="1"/>
  <c r="E77" i="37"/>
  <c r="B77" i="37"/>
  <c r="I76" i="37"/>
  <c r="I77" i="37" s="1"/>
  <c r="H76" i="37"/>
  <c r="H77" i="37" s="1"/>
  <c r="G76" i="37"/>
  <c r="G77" i="37" s="1"/>
  <c r="F76" i="37"/>
  <c r="F77" i="37" s="1"/>
  <c r="E76" i="37"/>
  <c r="D76" i="37"/>
  <c r="D77" i="37" s="1"/>
  <c r="C76" i="37"/>
  <c r="C77" i="37" s="1"/>
  <c r="B76" i="37"/>
  <c r="I67" i="37"/>
  <c r="I81" i="37" s="1"/>
  <c r="I82" i="37" s="1"/>
  <c r="H67" i="37"/>
  <c r="H81" i="37" s="1"/>
  <c r="H82" i="37" s="1"/>
  <c r="G67" i="37"/>
  <c r="G81" i="37" s="1"/>
  <c r="G82" i="37" s="1"/>
  <c r="F67" i="37"/>
  <c r="F81" i="37" s="1"/>
  <c r="F82" i="37" s="1"/>
  <c r="E67" i="37"/>
  <c r="E81" i="37" s="1"/>
  <c r="E82" i="37" s="1"/>
  <c r="D67" i="37"/>
  <c r="C67" i="37"/>
  <c r="C81" i="37" s="1"/>
  <c r="C82" i="37" s="1"/>
  <c r="B67" i="37"/>
  <c r="B81" i="37" s="1"/>
  <c r="B82" i="37" s="1"/>
  <c r="J34" i="37"/>
  <c r="I34" i="37"/>
  <c r="H34" i="37"/>
  <c r="G34" i="37"/>
  <c r="G35" i="37" s="1"/>
  <c r="F34" i="37"/>
  <c r="F35" i="37" s="1"/>
  <c r="E34" i="37"/>
  <c r="E35" i="37" s="1"/>
  <c r="D34" i="37"/>
  <c r="C34" i="37"/>
  <c r="C35" i="37" s="1"/>
  <c r="B34" i="37"/>
  <c r="B35" i="37" s="1"/>
  <c r="J33" i="37"/>
  <c r="I33" i="37"/>
  <c r="H33" i="37"/>
  <c r="H35" i="37" s="1"/>
  <c r="G33" i="37"/>
  <c r="F33" i="37"/>
  <c r="E33" i="37"/>
  <c r="D33" i="37"/>
  <c r="C33" i="37"/>
  <c r="B33" i="37"/>
  <c r="D29" i="37"/>
  <c r="D30" i="37" s="1"/>
  <c r="K28" i="37"/>
  <c r="J25" i="37"/>
  <c r="E25" i="37"/>
  <c r="J24" i="37"/>
  <c r="I24" i="37"/>
  <c r="I25" i="37" s="1"/>
  <c r="H24" i="37"/>
  <c r="H25" i="37" s="1"/>
  <c r="G24" i="37"/>
  <c r="G25" i="37" s="1"/>
  <c r="F24" i="37"/>
  <c r="F25" i="37" s="1"/>
  <c r="E24" i="37"/>
  <c r="D24" i="37"/>
  <c r="D25" i="37" s="1"/>
  <c r="C24" i="37"/>
  <c r="C25" i="37" s="1"/>
  <c r="B24" i="37"/>
  <c r="B25" i="37" s="1"/>
  <c r="K23" i="37"/>
  <c r="K20" i="37"/>
  <c r="K19" i="37"/>
  <c r="K18" i="37"/>
  <c r="K17" i="37"/>
  <c r="K16" i="37"/>
  <c r="K15" i="37" s="1"/>
  <c r="J15" i="37"/>
  <c r="J29" i="37" s="1"/>
  <c r="J30" i="37" s="1"/>
  <c r="I15" i="37"/>
  <c r="I29" i="37" s="1"/>
  <c r="I30" i="37" s="1"/>
  <c r="H15" i="37"/>
  <c r="H29" i="37" s="1"/>
  <c r="H30" i="37" s="1"/>
  <c r="G15" i="37"/>
  <c r="G29" i="37" s="1"/>
  <c r="G30" i="37" s="1"/>
  <c r="F15" i="37"/>
  <c r="F29" i="37" s="1"/>
  <c r="F30" i="37" s="1"/>
  <c r="E15" i="37"/>
  <c r="E29" i="37" s="1"/>
  <c r="E30" i="37" s="1"/>
  <c r="D15" i="37"/>
  <c r="C15" i="37"/>
  <c r="C29" i="37" s="1"/>
  <c r="C30" i="37" s="1"/>
  <c r="B15" i="37"/>
  <c r="B29" i="37" s="1"/>
  <c r="K14" i="37"/>
  <c r="K13" i="37"/>
  <c r="K12" i="37"/>
  <c r="K11" i="37"/>
  <c r="K10" i="37"/>
  <c r="K9" i="37"/>
  <c r="K8" i="37"/>
  <c r="K7" i="37"/>
  <c r="K6" i="37"/>
  <c r="P21" i="38" l="1"/>
  <c r="Q7" i="38" s="1"/>
  <c r="C87" i="37"/>
  <c r="D87" i="37"/>
  <c r="K34" i="37"/>
  <c r="K35" i="37" s="1"/>
  <c r="I35" i="37"/>
  <c r="D35" i="37"/>
  <c r="P23" i="38"/>
  <c r="C33" i="39"/>
  <c r="K33" i="37"/>
  <c r="C30" i="39"/>
  <c r="C31" i="39"/>
  <c r="C32" i="39"/>
  <c r="C34" i="39"/>
  <c r="C35" i="39"/>
  <c r="C36" i="39"/>
  <c r="C37" i="39"/>
  <c r="C28" i="39"/>
  <c r="C29" i="39"/>
  <c r="B27" i="39"/>
  <c r="C27" i="39" s="1"/>
  <c r="C8" i="39"/>
  <c r="C12" i="39"/>
  <c r="C9" i="39"/>
  <c r="C10" i="39"/>
  <c r="C11" i="39"/>
  <c r="Q6" i="38"/>
  <c r="B30" i="37"/>
  <c r="K29" i="37"/>
  <c r="K30" i="37" s="1"/>
  <c r="K24" i="37"/>
  <c r="K25" i="37" s="1"/>
  <c r="J35" i="37"/>
  <c r="Q15" i="38" l="1"/>
  <c r="Q13" i="38"/>
  <c r="Q8" i="38"/>
  <c r="Q11" i="38"/>
  <c r="Q12" i="38"/>
  <c r="Q17" i="38"/>
  <c r="Q9" i="38"/>
  <c r="Q23" i="38"/>
  <c r="Q10" i="38"/>
  <c r="Q18" i="38"/>
  <c r="Q14" i="38"/>
  <c r="Q16" i="38"/>
  <c r="B30" i="43"/>
  <c r="B29" i="43"/>
  <c r="C29" i="43"/>
  <c r="D16" i="43"/>
  <c r="H14" i="43"/>
  <c r="B16" i="43"/>
  <c r="C16" i="43"/>
  <c r="C30" i="43" s="1"/>
  <c r="D17" i="43"/>
  <c r="D18" i="43"/>
  <c r="D19" i="43"/>
  <c r="D20" i="43"/>
  <c r="D21" i="43"/>
  <c r="D22" i="43"/>
  <c r="D29" i="43" s="1"/>
  <c r="H22" i="43"/>
  <c r="H23" i="43"/>
  <c r="H26" i="43"/>
  <c r="D28" i="43"/>
  <c r="G30" i="43"/>
  <c r="H9" i="43" s="1"/>
  <c r="L56" i="43"/>
  <c r="H12" i="43" l="1"/>
  <c r="H21" i="43"/>
  <c r="H11" i="43"/>
  <c r="H8" i="43"/>
  <c r="H30" i="43"/>
  <c r="H7" i="43"/>
  <c r="H6" i="43"/>
  <c r="H29" i="43"/>
  <c r="H18" i="43"/>
  <c r="H28" i="43"/>
  <c r="H27" i="43"/>
  <c r="H16" i="43"/>
  <c r="D30" i="43"/>
  <c r="H20" i="43"/>
  <c r="H15" i="43"/>
  <c r="H19" i="43"/>
  <c r="H13" i="43"/>
  <c r="H10" i="43"/>
  <c r="H25" i="43"/>
  <c r="H24" i="43"/>
  <c r="H17" i="43"/>
  <c r="G78" i="42" l="1"/>
  <c r="D78" i="42"/>
  <c r="G77" i="42"/>
  <c r="D77" i="42"/>
  <c r="H76" i="42"/>
  <c r="G76" i="42"/>
  <c r="D76" i="42"/>
  <c r="G75" i="42"/>
  <c r="D75" i="42"/>
  <c r="H74" i="42"/>
  <c r="G74" i="42"/>
  <c r="D74" i="42"/>
  <c r="H73" i="42"/>
  <c r="G73" i="42"/>
  <c r="D73" i="42"/>
  <c r="H72" i="42"/>
  <c r="G72" i="42"/>
  <c r="G71" i="42"/>
  <c r="D71" i="42"/>
  <c r="G70" i="42"/>
  <c r="D70" i="42"/>
  <c r="H69" i="42"/>
  <c r="G68" i="42"/>
  <c r="D68" i="42"/>
  <c r="F67" i="42"/>
  <c r="E67" i="42"/>
  <c r="C67" i="42"/>
  <c r="B67" i="42"/>
  <c r="H66" i="42"/>
  <c r="G66" i="42"/>
  <c r="D66" i="42"/>
  <c r="H65" i="42"/>
  <c r="G65" i="42"/>
  <c r="D65" i="42"/>
  <c r="G64" i="42"/>
  <c r="D64" i="42"/>
  <c r="G63" i="42"/>
  <c r="D63" i="42"/>
  <c r="G61" i="42"/>
  <c r="D61" i="42"/>
  <c r="G60" i="42"/>
  <c r="D60" i="42"/>
  <c r="G59" i="42"/>
  <c r="D59" i="42"/>
  <c r="G58" i="42"/>
  <c r="D58" i="42"/>
  <c r="G57" i="42"/>
  <c r="D57" i="42"/>
  <c r="H56" i="42"/>
  <c r="F55" i="42"/>
  <c r="H64" i="42" s="1"/>
  <c r="E55" i="42"/>
  <c r="C55" i="42"/>
  <c r="B55" i="42"/>
  <c r="G54" i="42"/>
  <c r="D54" i="42"/>
  <c r="G53" i="42"/>
  <c r="D53" i="42"/>
  <c r="G52" i="42"/>
  <c r="G51" i="42"/>
  <c r="D51" i="42"/>
  <c r="G50" i="42"/>
  <c r="D50" i="42"/>
  <c r="G49" i="42"/>
  <c r="D49" i="42"/>
  <c r="G48" i="42"/>
  <c r="D48" i="42"/>
  <c r="G47" i="42"/>
  <c r="D47" i="42"/>
  <c r="G46" i="42"/>
  <c r="D46" i="42"/>
  <c r="G45" i="42"/>
  <c r="D45" i="42"/>
  <c r="G44" i="42"/>
  <c r="D44" i="42"/>
  <c r="F43" i="42"/>
  <c r="H52" i="42" s="1"/>
  <c r="E43" i="42"/>
  <c r="C43" i="42"/>
  <c r="D43" i="42" s="1"/>
  <c r="B43" i="42"/>
  <c r="G42" i="42"/>
  <c r="D42" i="42"/>
  <c r="G40" i="42"/>
  <c r="D40" i="42"/>
  <c r="G39" i="42"/>
  <c r="D39" i="42"/>
  <c r="G38" i="42"/>
  <c r="D38" i="42"/>
  <c r="G37" i="42"/>
  <c r="D37" i="42"/>
  <c r="G36" i="42"/>
  <c r="D36" i="42"/>
  <c r="G35" i="42"/>
  <c r="D35" i="42"/>
  <c r="G34" i="42"/>
  <c r="D34" i="42"/>
  <c r="H33" i="42"/>
  <c r="G33" i="42"/>
  <c r="D33" i="42"/>
  <c r="G32" i="42"/>
  <c r="D32" i="42"/>
  <c r="F31" i="42"/>
  <c r="H41" i="42" s="1"/>
  <c r="E31" i="42"/>
  <c r="C31" i="42"/>
  <c r="B31" i="42"/>
  <c r="G30" i="42"/>
  <c r="D30" i="42"/>
  <c r="H29" i="42"/>
  <c r="G29" i="42"/>
  <c r="D29" i="42"/>
  <c r="G28" i="42"/>
  <c r="H27" i="42"/>
  <c r="G27" i="42"/>
  <c r="D27" i="42"/>
  <c r="H26" i="42"/>
  <c r="G26" i="42"/>
  <c r="D26" i="42"/>
  <c r="G25" i="42"/>
  <c r="G24" i="42"/>
  <c r="D24" i="42"/>
  <c r="H23" i="42"/>
  <c r="G23" i="42"/>
  <c r="D23" i="42"/>
  <c r="H22" i="42"/>
  <c r="G22" i="42"/>
  <c r="D22" i="42"/>
  <c r="H19" i="42"/>
  <c r="F19" i="42"/>
  <c r="H21" i="42" s="1"/>
  <c r="E19" i="42"/>
  <c r="C19" i="42"/>
  <c r="B19" i="42"/>
  <c r="G18" i="42"/>
  <c r="D18" i="42"/>
  <c r="G17" i="42"/>
  <c r="G16" i="42"/>
  <c r="D16" i="42"/>
  <c r="G15" i="42"/>
  <c r="D15" i="42"/>
  <c r="G14" i="42"/>
  <c r="D14" i="42"/>
  <c r="G13" i="42"/>
  <c r="G12" i="42"/>
  <c r="D12" i="42"/>
  <c r="G11" i="42"/>
  <c r="D11" i="42"/>
  <c r="G10" i="42"/>
  <c r="D10" i="42"/>
  <c r="G9" i="42"/>
  <c r="D9" i="42"/>
  <c r="G8" i="42"/>
  <c r="D8" i="42"/>
  <c r="F7" i="42"/>
  <c r="H17" i="42" s="1"/>
  <c r="E7" i="42"/>
  <c r="C7" i="42"/>
  <c r="B7" i="42"/>
  <c r="I87" i="41"/>
  <c r="H87" i="41"/>
  <c r="E87" i="41"/>
  <c r="G86" i="41"/>
  <c r="F86" i="41"/>
  <c r="D86" i="41"/>
  <c r="C86" i="41"/>
  <c r="I85" i="41"/>
  <c r="H85" i="41"/>
  <c r="E85" i="41"/>
  <c r="I84" i="41"/>
  <c r="H84" i="41"/>
  <c r="E84" i="41"/>
  <c r="I83" i="41"/>
  <c r="H83" i="41"/>
  <c r="E83" i="41"/>
  <c r="I82" i="41"/>
  <c r="H82" i="41"/>
  <c r="E82" i="41"/>
  <c r="I81" i="41"/>
  <c r="I80" i="41"/>
  <c r="H80" i="41"/>
  <c r="E80" i="41"/>
  <c r="I79" i="41"/>
  <c r="H79" i="41"/>
  <c r="E79" i="41"/>
  <c r="I78" i="41"/>
  <c r="H78" i="41"/>
  <c r="E78" i="41"/>
  <c r="I77" i="41"/>
  <c r="H77" i="41"/>
  <c r="E77" i="41"/>
  <c r="I76" i="41"/>
  <c r="I75" i="41"/>
  <c r="H75" i="41"/>
  <c r="E75" i="41"/>
  <c r="I74" i="41"/>
  <c r="H74" i="41"/>
  <c r="E74" i="41"/>
  <c r="I73" i="41"/>
  <c r="H73" i="41"/>
  <c r="E73" i="41"/>
  <c r="I72" i="41"/>
  <c r="H72" i="41"/>
  <c r="E72" i="41"/>
  <c r="I71" i="41"/>
  <c r="H71" i="41"/>
  <c r="E71" i="41"/>
  <c r="I70" i="41"/>
  <c r="H70" i="41"/>
  <c r="E70" i="41"/>
  <c r="I69" i="41"/>
  <c r="H69" i="41"/>
  <c r="E69" i="41"/>
  <c r="I68" i="41"/>
  <c r="H68" i="41"/>
  <c r="E68" i="41"/>
  <c r="I67" i="41"/>
  <c r="H67" i="41"/>
  <c r="E67" i="41"/>
  <c r="I66" i="41"/>
  <c r="H66" i="41"/>
  <c r="E66" i="41"/>
  <c r="I65" i="41"/>
  <c r="H65" i="41"/>
  <c r="E65" i="41"/>
  <c r="I64" i="41"/>
  <c r="H64" i="41"/>
  <c r="E64" i="41"/>
  <c r="I63" i="41"/>
  <c r="H63" i="41"/>
  <c r="E63" i="41"/>
  <c r="I62" i="41"/>
  <c r="H62" i="41"/>
  <c r="E62" i="41"/>
  <c r="I61" i="41"/>
  <c r="H61" i="41"/>
  <c r="E61" i="41"/>
  <c r="I60" i="41"/>
  <c r="H60" i="41"/>
  <c r="E60" i="41"/>
  <c r="I59" i="41"/>
  <c r="H59" i="41"/>
  <c r="E59" i="41"/>
  <c r="I58" i="41"/>
  <c r="H58" i="41"/>
  <c r="E58" i="41"/>
  <c r="I57" i="41"/>
  <c r="H57" i="41"/>
  <c r="E57" i="41"/>
  <c r="I56" i="41"/>
  <c r="H56" i="41"/>
  <c r="E56" i="41"/>
  <c r="I55" i="41"/>
  <c r="H55" i="41"/>
  <c r="E55" i="41"/>
  <c r="I54" i="41"/>
  <c r="H54" i="41"/>
  <c r="E54" i="41"/>
  <c r="I53" i="41"/>
  <c r="H53" i="41"/>
  <c r="E53" i="41"/>
  <c r="I52" i="41"/>
  <c r="H52" i="41"/>
  <c r="E52" i="41"/>
  <c r="I51" i="41"/>
  <c r="H51" i="41"/>
  <c r="E51" i="41"/>
  <c r="I50" i="41"/>
  <c r="H50" i="41"/>
  <c r="E50" i="41"/>
  <c r="I49" i="41"/>
  <c r="H49" i="41"/>
  <c r="E49" i="41"/>
  <c r="I48" i="41"/>
  <c r="H48" i="41"/>
  <c r="E48" i="41"/>
  <c r="I47" i="41"/>
  <c r="H47" i="41"/>
  <c r="E47" i="41"/>
  <c r="I46" i="41"/>
  <c r="H46" i="41"/>
  <c r="E46" i="41"/>
  <c r="I45" i="41"/>
  <c r="H45" i="41"/>
  <c r="E45" i="41"/>
  <c r="I44" i="41"/>
  <c r="H44" i="41"/>
  <c r="E44" i="41"/>
  <c r="I43" i="41"/>
  <c r="H43" i="41"/>
  <c r="E43" i="41"/>
  <c r="I42" i="41"/>
  <c r="H42" i="41"/>
  <c r="E42" i="41"/>
  <c r="I41" i="41"/>
  <c r="H41" i="41"/>
  <c r="E41" i="41"/>
  <c r="I40" i="41"/>
  <c r="H40" i="41"/>
  <c r="E40" i="41"/>
  <c r="I39" i="41"/>
  <c r="H39" i="41"/>
  <c r="E39" i="41"/>
  <c r="I38" i="41"/>
  <c r="H38" i="41"/>
  <c r="E38" i="41"/>
  <c r="I37" i="41"/>
  <c r="H37" i="41"/>
  <c r="E37" i="41"/>
  <c r="I36" i="41"/>
  <c r="H36" i="41"/>
  <c r="E36" i="41"/>
  <c r="G31" i="41"/>
  <c r="I26" i="41" s="1"/>
  <c r="F31" i="41"/>
  <c r="D31" i="41"/>
  <c r="C31" i="41"/>
  <c r="H27" i="41"/>
  <c r="H26" i="41"/>
  <c r="E26" i="41"/>
  <c r="H25" i="41"/>
  <c r="E25" i="41"/>
  <c r="H24" i="41"/>
  <c r="E24" i="41"/>
  <c r="H23" i="41"/>
  <c r="E23" i="41"/>
  <c r="H22" i="41"/>
  <c r="E22" i="41"/>
  <c r="I21" i="41"/>
  <c r="H21" i="41"/>
  <c r="E21" i="41"/>
  <c r="H20" i="41"/>
  <c r="E20" i="41"/>
  <c r="H19" i="41"/>
  <c r="E19" i="41"/>
  <c r="H18" i="41"/>
  <c r="E18" i="41"/>
  <c r="I17" i="41"/>
  <c r="H17" i="41"/>
  <c r="E17" i="41"/>
  <c r="H16" i="41"/>
  <c r="E16" i="41"/>
  <c r="H15" i="41"/>
  <c r="E15" i="41"/>
  <c r="H14" i="41"/>
  <c r="E14" i="41"/>
  <c r="I13" i="41"/>
  <c r="H13" i="41"/>
  <c r="E13" i="41"/>
  <c r="H12" i="41"/>
  <c r="E12" i="41"/>
  <c r="H11" i="41"/>
  <c r="E11" i="41"/>
  <c r="H10" i="41"/>
  <c r="E10" i="41"/>
  <c r="H9" i="41"/>
  <c r="E9" i="41"/>
  <c r="H8" i="41"/>
  <c r="E8" i="41"/>
  <c r="H7" i="41"/>
  <c r="E7" i="41"/>
  <c r="G34" i="40"/>
  <c r="F34" i="40"/>
  <c r="E34" i="40"/>
  <c r="D34" i="40"/>
  <c r="C34" i="40"/>
  <c r="B34" i="40"/>
  <c r="G33" i="40"/>
  <c r="F33" i="40"/>
  <c r="E33" i="40"/>
  <c r="E35" i="40" s="1"/>
  <c r="D33" i="40"/>
  <c r="C33" i="40"/>
  <c r="B33" i="40"/>
  <c r="D30" i="40"/>
  <c r="G29" i="40"/>
  <c r="G30" i="40" s="1"/>
  <c r="F29" i="40"/>
  <c r="F30" i="40" s="1"/>
  <c r="E29" i="40"/>
  <c r="E30" i="40" s="1"/>
  <c r="D29" i="40"/>
  <c r="C29" i="40"/>
  <c r="C30" i="40" s="1"/>
  <c r="B29" i="40"/>
  <c r="B30" i="40" s="1"/>
  <c r="H28" i="40"/>
  <c r="H23" i="40"/>
  <c r="H21" i="40"/>
  <c r="H34" i="40" s="1"/>
  <c r="H20" i="40"/>
  <c r="H33" i="40" s="1"/>
  <c r="H19" i="40"/>
  <c r="H18" i="40"/>
  <c r="H17" i="40"/>
  <c r="H16" i="40"/>
  <c r="G15" i="40"/>
  <c r="G24" i="40" s="1"/>
  <c r="G25" i="40" s="1"/>
  <c r="F15" i="40"/>
  <c r="F24" i="40" s="1"/>
  <c r="F25" i="40" s="1"/>
  <c r="E15" i="40"/>
  <c r="E24" i="40" s="1"/>
  <c r="E25" i="40" s="1"/>
  <c r="D15" i="40"/>
  <c r="D24" i="40" s="1"/>
  <c r="D25" i="40" s="1"/>
  <c r="C15" i="40"/>
  <c r="C24" i="40" s="1"/>
  <c r="C25" i="40" s="1"/>
  <c r="B15" i="40"/>
  <c r="B24" i="40" s="1"/>
  <c r="B25" i="40" s="1"/>
  <c r="I14" i="40"/>
  <c r="I13" i="40"/>
  <c r="I12" i="40"/>
  <c r="I11" i="40"/>
  <c r="I10" i="40"/>
  <c r="I9" i="40"/>
  <c r="I8" i="40"/>
  <c r="I7" i="40"/>
  <c r="I6" i="40"/>
  <c r="I5" i="40"/>
  <c r="B35" i="40" l="1"/>
  <c r="F35" i="40"/>
  <c r="G35" i="40"/>
  <c r="D35" i="40"/>
  <c r="H18" i="42"/>
  <c r="H60" i="42"/>
  <c r="H13" i="42"/>
  <c r="D19" i="42"/>
  <c r="H43" i="42"/>
  <c r="H47" i="42"/>
  <c r="H51" i="42"/>
  <c r="H55" i="42"/>
  <c r="H61" i="42"/>
  <c r="B79" i="42"/>
  <c r="D79" i="42" s="1"/>
  <c r="C35" i="40"/>
  <c r="H86" i="41"/>
  <c r="H14" i="42"/>
  <c r="H30" i="42"/>
  <c r="H44" i="42"/>
  <c r="H48" i="42"/>
  <c r="H62" i="42"/>
  <c r="C79" i="42"/>
  <c r="H35" i="40"/>
  <c r="I86" i="41"/>
  <c r="H9" i="42"/>
  <c r="H53" i="42"/>
  <c r="H57" i="42"/>
  <c r="E79" i="42"/>
  <c r="G79" i="42" s="1"/>
  <c r="D31" i="42"/>
  <c r="F79" i="42"/>
  <c r="H42" i="42"/>
  <c r="H45" i="42"/>
  <c r="H49" i="42"/>
  <c r="H67" i="42"/>
  <c r="H77" i="42"/>
  <c r="H29" i="40"/>
  <c r="H30" i="40" s="1"/>
  <c r="H54" i="42"/>
  <c r="D7" i="42"/>
  <c r="H28" i="42"/>
  <c r="H37" i="42"/>
  <c r="H46" i="42"/>
  <c r="H50" i="42"/>
  <c r="D55" i="42"/>
  <c r="H68" i="42"/>
  <c r="H78" i="42"/>
  <c r="H79" i="42"/>
  <c r="H10" i="42"/>
  <c r="H34" i="42"/>
  <c r="H38" i="42"/>
  <c r="H7" i="42"/>
  <c r="H11" i="42"/>
  <c r="H31" i="42"/>
  <c r="H35" i="42"/>
  <c r="H39" i="42"/>
  <c r="H58" i="42"/>
  <c r="H70" i="42"/>
  <c r="H15" i="42"/>
  <c r="G31" i="42"/>
  <c r="G19" i="42"/>
  <c r="H24" i="42"/>
  <c r="G43" i="42"/>
  <c r="H63" i="42"/>
  <c r="D67" i="42"/>
  <c r="H16" i="42"/>
  <c r="H75" i="42"/>
  <c r="G7" i="42"/>
  <c r="H8" i="42"/>
  <c r="H12" i="42"/>
  <c r="H20" i="42"/>
  <c r="H25" i="42"/>
  <c r="H32" i="42"/>
  <c r="H36" i="42"/>
  <c r="H40" i="42"/>
  <c r="H59" i="42"/>
  <c r="H71" i="42"/>
  <c r="G55" i="42"/>
  <c r="G67" i="42"/>
  <c r="E31" i="41"/>
  <c r="I9" i="41"/>
  <c r="I25" i="41"/>
  <c r="E86" i="41"/>
  <c r="H31" i="41"/>
  <c r="I10" i="41"/>
  <c r="I18" i="41"/>
  <c r="I22" i="41"/>
  <c r="I31" i="41"/>
  <c r="I27" i="41"/>
  <c r="I23" i="41"/>
  <c r="I15" i="41"/>
  <c r="I29" i="41"/>
  <c r="I30" i="41"/>
  <c r="I12" i="41"/>
  <c r="I7" i="41"/>
  <c r="I11" i="41"/>
  <c r="I19" i="41"/>
  <c r="I28" i="41"/>
  <c r="I8" i="41"/>
  <c r="I16" i="41"/>
  <c r="I20" i="41"/>
  <c r="I24" i="41"/>
  <c r="I14" i="41"/>
  <c r="H15" i="40"/>
  <c r="I15" i="40" s="1"/>
  <c r="H24" i="40"/>
  <c r="H25" i="40" s="1"/>
  <c r="C16" i="51" l="1"/>
  <c r="D16" i="51"/>
  <c r="E16" i="51"/>
  <c r="F16" i="51"/>
  <c r="G16" i="51"/>
  <c r="H16" i="51"/>
  <c r="I16" i="51"/>
  <c r="B16" i="51"/>
  <c r="H92" i="53" l="1"/>
  <c r="G92" i="53"/>
  <c r="D92" i="53"/>
  <c r="H91" i="53"/>
  <c r="G91" i="53"/>
  <c r="D91" i="53"/>
  <c r="G90" i="53"/>
  <c r="D90" i="53"/>
  <c r="G89" i="53"/>
  <c r="D89" i="53"/>
  <c r="H88" i="53"/>
  <c r="G88" i="53"/>
  <c r="D88" i="53"/>
  <c r="H87" i="53"/>
  <c r="G87" i="53"/>
  <c r="D87" i="53"/>
  <c r="G86" i="53"/>
  <c r="D86" i="53"/>
  <c r="F85" i="53"/>
  <c r="H86" i="53" s="1"/>
  <c r="E85" i="53"/>
  <c r="C85" i="53"/>
  <c r="D85" i="53" s="1"/>
  <c r="B85" i="53"/>
  <c r="G84" i="53"/>
  <c r="D84" i="53"/>
  <c r="F83" i="53"/>
  <c r="H84" i="53" s="1"/>
  <c r="H83" i="53" s="1"/>
  <c r="E83" i="53"/>
  <c r="C83" i="53"/>
  <c r="D83" i="53" s="1"/>
  <c r="B83" i="53"/>
  <c r="H82" i="53"/>
  <c r="H81" i="53" s="1"/>
  <c r="G82" i="53"/>
  <c r="D82" i="53"/>
  <c r="F81" i="53"/>
  <c r="E81" i="53"/>
  <c r="C81" i="53"/>
  <c r="D81" i="53" s="1"/>
  <c r="B81" i="53"/>
  <c r="G80" i="53"/>
  <c r="D80" i="53"/>
  <c r="H79" i="53"/>
  <c r="G79" i="53"/>
  <c r="D79" i="53"/>
  <c r="G78" i="53"/>
  <c r="D78" i="53"/>
  <c r="G77" i="53"/>
  <c r="D77" i="53"/>
  <c r="G76" i="53"/>
  <c r="D76" i="53"/>
  <c r="H75" i="53"/>
  <c r="G75" i="53"/>
  <c r="D75" i="53"/>
  <c r="G74" i="53"/>
  <c r="D74" i="53"/>
  <c r="G73" i="53"/>
  <c r="D73" i="53"/>
  <c r="G72" i="53"/>
  <c r="D72" i="53"/>
  <c r="H71" i="53"/>
  <c r="G71" i="53"/>
  <c r="D71" i="53"/>
  <c r="G70" i="53"/>
  <c r="D70" i="53"/>
  <c r="G69" i="53"/>
  <c r="D69" i="53"/>
  <c r="G68" i="53"/>
  <c r="D68" i="53"/>
  <c r="H67" i="53"/>
  <c r="G67" i="53"/>
  <c r="D67" i="53"/>
  <c r="G66" i="53"/>
  <c r="D66" i="53"/>
  <c r="G65" i="53"/>
  <c r="D65" i="53"/>
  <c r="F64" i="53"/>
  <c r="H78" i="53" s="1"/>
  <c r="E64" i="53"/>
  <c r="C64" i="53"/>
  <c r="D64" i="53" s="1"/>
  <c r="B64" i="53"/>
  <c r="G62" i="53"/>
  <c r="D62" i="53"/>
  <c r="H61" i="53"/>
  <c r="G61" i="53"/>
  <c r="D61" i="53"/>
  <c r="G60" i="53"/>
  <c r="D60" i="53"/>
  <c r="G59" i="53"/>
  <c r="D59" i="53"/>
  <c r="G58" i="53"/>
  <c r="D58" i="53"/>
  <c r="G57" i="53"/>
  <c r="D57" i="53"/>
  <c r="G56" i="53"/>
  <c r="D56" i="53"/>
  <c r="G55" i="53"/>
  <c r="D55" i="53"/>
  <c r="G54" i="53"/>
  <c r="D54" i="53"/>
  <c r="G53" i="53"/>
  <c r="D53" i="53"/>
  <c r="F52" i="53"/>
  <c r="H59" i="53" s="1"/>
  <c r="E52" i="53"/>
  <c r="C52" i="53"/>
  <c r="B52" i="53"/>
  <c r="H51" i="53"/>
  <c r="G51" i="53"/>
  <c r="D51" i="53"/>
  <c r="G49" i="53"/>
  <c r="D49" i="53"/>
  <c r="G48" i="53"/>
  <c r="D48" i="53"/>
  <c r="G47" i="53"/>
  <c r="D47" i="53"/>
  <c r="G46" i="53"/>
  <c r="D46" i="53"/>
  <c r="H45" i="53"/>
  <c r="G45" i="53"/>
  <c r="D45" i="53"/>
  <c r="G44" i="53"/>
  <c r="D44" i="53"/>
  <c r="G43" i="53"/>
  <c r="D43" i="53"/>
  <c r="G42" i="53"/>
  <c r="D42" i="53"/>
  <c r="H41" i="53"/>
  <c r="G41" i="53"/>
  <c r="D41" i="53"/>
  <c r="F40" i="53"/>
  <c r="H48" i="53" s="1"/>
  <c r="E40" i="53"/>
  <c r="C40" i="53"/>
  <c r="B40" i="53"/>
  <c r="G39" i="53"/>
  <c r="D39" i="53"/>
  <c r="G38" i="53"/>
  <c r="D38" i="53"/>
  <c r="G37" i="53"/>
  <c r="D37" i="53"/>
  <c r="H36" i="53"/>
  <c r="G36" i="53"/>
  <c r="D36" i="53"/>
  <c r="H35" i="53"/>
  <c r="G35" i="53"/>
  <c r="D35" i="53"/>
  <c r="H34" i="53"/>
  <c r="G34" i="53"/>
  <c r="D34" i="53"/>
  <c r="G33" i="53"/>
  <c r="D33" i="53"/>
  <c r="H32" i="53"/>
  <c r="G32" i="53"/>
  <c r="D32" i="53"/>
  <c r="G31" i="53"/>
  <c r="D31" i="53"/>
  <c r="H30" i="53"/>
  <c r="G30" i="53"/>
  <c r="D30" i="53"/>
  <c r="G29" i="53"/>
  <c r="D29" i="53"/>
  <c r="G28" i="53"/>
  <c r="D28" i="53"/>
  <c r="H27" i="53"/>
  <c r="G27" i="53"/>
  <c r="D27" i="53"/>
  <c r="G26" i="53"/>
  <c r="D26" i="53"/>
  <c r="G25" i="53"/>
  <c r="D25" i="53"/>
  <c r="H24" i="53"/>
  <c r="G24" i="53"/>
  <c r="D24" i="53"/>
  <c r="H23" i="53"/>
  <c r="G23" i="53"/>
  <c r="D23" i="53"/>
  <c r="G22" i="53"/>
  <c r="F22" i="53"/>
  <c r="H37" i="53" s="1"/>
  <c r="E22" i="53"/>
  <c r="C22" i="53"/>
  <c r="D22" i="53" s="1"/>
  <c r="B22" i="53"/>
  <c r="H21" i="53"/>
  <c r="G21" i="53"/>
  <c r="D21" i="53"/>
  <c r="G20" i="53"/>
  <c r="D20" i="53"/>
  <c r="H19" i="53"/>
  <c r="G19" i="53"/>
  <c r="D19" i="53"/>
  <c r="G18" i="53"/>
  <c r="D18" i="53"/>
  <c r="H17" i="53"/>
  <c r="G17" i="53"/>
  <c r="D17" i="53"/>
  <c r="G16" i="53"/>
  <c r="D16" i="53"/>
  <c r="H15" i="53"/>
  <c r="G15" i="53"/>
  <c r="D15" i="53"/>
  <c r="G14" i="53"/>
  <c r="D14" i="53"/>
  <c r="G13" i="53"/>
  <c r="D13" i="53"/>
  <c r="G12" i="53"/>
  <c r="D12" i="53"/>
  <c r="H11" i="53"/>
  <c r="G11" i="53"/>
  <c r="D11" i="53"/>
  <c r="G10" i="53"/>
  <c r="D10" i="53"/>
  <c r="G9" i="53"/>
  <c r="D9" i="53"/>
  <c r="G8" i="53"/>
  <c r="D8" i="53"/>
  <c r="G7" i="53"/>
  <c r="D7" i="53"/>
  <c r="F6" i="53"/>
  <c r="H14" i="53" s="1"/>
  <c r="E6" i="53"/>
  <c r="C6" i="53"/>
  <c r="D6" i="53" s="1"/>
  <c r="B6" i="53"/>
  <c r="G77" i="52"/>
  <c r="D77" i="52"/>
  <c r="G76" i="52"/>
  <c r="D76" i="52"/>
  <c r="G75" i="52"/>
  <c r="D75" i="52"/>
  <c r="G74" i="52"/>
  <c r="D74" i="52"/>
  <c r="G73" i="52"/>
  <c r="D73" i="52"/>
  <c r="G72" i="52"/>
  <c r="D72" i="52"/>
  <c r="F71" i="52"/>
  <c r="H77" i="52" s="1"/>
  <c r="E71" i="52"/>
  <c r="C71" i="52"/>
  <c r="D71" i="52" s="1"/>
  <c r="B71" i="52"/>
  <c r="G70" i="52"/>
  <c r="D70" i="52"/>
  <c r="F69" i="52"/>
  <c r="H70" i="52" s="1"/>
  <c r="H69" i="52" s="1"/>
  <c r="E69" i="52"/>
  <c r="C69" i="52"/>
  <c r="B69" i="52"/>
  <c r="D69" i="52" s="1"/>
  <c r="G68" i="52"/>
  <c r="D68" i="52"/>
  <c r="G67" i="52"/>
  <c r="D67" i="52"/>
  <c r="F66" i="52"/>
  <c r="H67" i="52" s="1"/>
  <c r="E66" i="52"/>
  <c r="C66" i="52"/>
  <c r="B66" i="52"/>
  <c r="D66" i="52" s="1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6" i="52"/>
  <c r="D56" i="52"/>
  <c r="G55" i="52"/>
  <c r="D55" i="52"/>
  <c r="F54" i="52"/>
  <c r="H65" i="52" s="1"/>
  <c r="E54" i="52"/>
  <c r="C54" i="52"/>
  <c r="B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F42" i="52"/>
  <c r="H50" i="52" s="1"/>
  <c r="E42" i="52"/>
  <c r="D42" i="52"/>
  <c r="C42" i="52"/>
  <c r="B42" i="52"/>
  <c r="G41" i="52"/>
  <c r="D41" i="52"/>
  <c r="G40" i="52"/>
  <c r="D40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F30" i="52"/>
  <c r="H39" i="52" s="1"/>
  <c r="E30" i="52"/>
  <c r="C30" i="52"/>
  <c r="B30" i="52"/>
  <c r="D30" i="52" s="1"/>
  <c r="G29" i="52"/>
  <c r="D29" i="52"/>
  <c r="G28" i="52"/>
  <c r="D28" i="52"/>
  <c r="G27" i="52"/>
  <c r="D27" i="52"/>
  <c r="G26" i="52"/>
  <c r="D26" i="52"/>
  <c r="G25" i="52"/>
  <c r="D25" i="52"/>
  <c r="G24" i="52"/>
  <c r="D24" i="52"/>
  <c r="G23" i="52"/>
  <c r="D23" i="52"/>
  <c r="G22" i="52"/>
  <c r="D22" i="52"/>
  <c r="G21" i="52"/>
  <c r="D21" i="52"/>
  <c r="G20" i="52"/>
  <c r="D20" i="52"/>
  <c r="G19" i="52"/>
  <c r="D19" i="52"/>
  <c r="F18" i="52"/>
  <c r="H29" i="52" s="1"/>
  <c r="E18" i="52"/>
  <c r="C18" i="52"/>
  <c r="B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G8" i="52"/>
  <c r="D8" i="52"/>
  <c r="G7" i="52"/>
  <c r="D7" i="52"/>
  <c r="F6" i="52"/>
  <c r="H10" i="52" s="1"/>
  <c r="E6" i="52"/>
  <c r="C6" i="52"/>
  <c r="B6" i="52"/>
  <c r="D6" i="52" s="1"/>
  <c r="I36" i="51"/>
  <c r="H36" i="51"/>
  <c r="G36" i="51"/>
  <c r="F36" i="51"/>
  <c r="E36" i="51"/>
  <c r="D36" i="51"/>
  <c r="C36" i="51"/>
  <c r="B36" i="51"/>
  <c r="A35" i="51"/>
  <c r="I31" i="51"/>
  <c r="H31" i="51"/>
  <c r="G31" i="51"/>
  <c r="F31" i="51"/>
  <c r="E31" i="51"/>
  <c r="D31" i="51"/>
  <c r="C31" i="51"/>
  <c r="B31" i="51"/>
  <c r="I26" i="51"/>
  <c r="H26" i="51"/>
  <c r="G26" i="51"/>
  <c r="F26" i="51"/>
  <c r="E26" i="51"/>
  <c r="D26" i="51"/>
  <c r="C26" i="51"/>
  <c r="B26" i="51"/>
  <c r="H56" i="53" l="1"/>
  <c r="H32" i="52"/>
  <c r="H68" i="52"/>
  <c r="H66" i="52" s="1"/>
  <c r="H13" i="53"/>
  <c r="H26" i="53"/>
  <c r="H39" i="53"/>
  <c r="H43" i="53"/>
  <c r="G52" i="53"/>
  <c r="D18" i="52"/>
  <c r="D54" i="52"/>
  <c r="G71" i="52"/>
  <c r="H9" i="53"/>
  <c r="H31" i="53"/>
  <c r="D40" i="53"/>
  <c r="H57" i="53"/>
  <c r="G81" i="53"/>
  <c r="H89" i="53"/>
  <c r="H38" i="52"/>
  <c r="H49" i="53"/>
  <c r="H53" i="53"/>
  <c r="H50" i="53"/>
  <c r="H62" i="53"/>
  <c r="H63" i="53"/>
  <c r="H34" i="52"/>
  <c r="H58" i="53"/>
  <c r="G69" i="52"/>
  <c r="H28" i="53"/>
  <c r="H54" i="53"/>
  <c r="H40" i="52"/>
  <c r="H7" i="53"/>
  <c r="H38" i="53"/>
  <c r="D52" i="53"/>
  <c r="H36" i="52"/>
  <c r="H47" i="53"/>
  <c r="H60" i="53"/>
  <c r="H85" i="53"/>
  <c r="G64" i="53"/>
  <c r="H8" i="53"/>
  <c r="H12" i="53"/>
  <c r="H16" i="53"/>
  <c r="H20" i="53"/>
  <c r="H68" i="53"/>
  <c r="H72" i="53"/>
  <c r="H76" i="53"/>
  <c r="H80" i="53"/>
  <c r="H42" i="53"/>
  <c r="H46" i="53"/>
  <c r="H40" i="53" s="1"/>
  <c r="G85" i="53"/>
  <c r="H73" i="53"/>
  <c r="G83" i="53"/>
  <c r="H18" i="53"/>
  <c r="H74" i="53"/>
  <c r="H90" i="53"/>
  <c r="H25" i="53"/>
  <c r="H29" i="53"/>
  <c r="H33" i="53"/>
  <c r="G40" i="53"/>
  <c r="H55" i="53"/>
  <c r="H65" i="53"/>
  <c r="H69" i="53"/>
  <c r="H77" i="53"/>
  <c r="G6" i="53"/>
  <c r="H10" i="53"/>
  <c r="H66" i="53"/>
  <c r="H70" i="53"/>
  <c r="H44" i="53"/>
  <c r="H7" i="52"/>
  <c r="H11" i="52"/>
  <c r="H15" i="52"/>
  <c r="G18" i="52"/>
  <c r="H43" i="52"/>
  <c r="H47" i="52"/>
  <c r="H51" i="52"/>
  <c r="G54" i="52"/>
  <c r="H22" i="52"/>
  <c r="H26" i="52"/>
  <c r="H58" i="52"/>
  <c r="H62" i="52"/>
  <c r="H74" i="52"/>
  <c r="H33" i="52"/>
  <c r="H37" i="52"/>
  <c r="H41" i="52"/>
  <c r="H12" i="52"/>
  <c r="H44" i="52"/>
  <c r="H48" i="52"/>
  <c r="H52" i="52"/>
  <c r="H8" i="52"/>
  <c r="H16" i="52"/>
  <c r="H19" i="52"/>
  <c r="H23" i="52"/>
  <c r="H27" i="52"/>
  <c r="G30" i="52"/>
  <c r="H55" i="52"/>
  <c r="H59" i="52"/>
  <c r="H63" i="52"/>
  <c r="G66" i="52"/>
  <c r="H75" i="52"/>
  <c r="H9" i="52"/>
  <c r="H13" i="52"/>
  <c r="H17" i="52"/>
  <c r="H45" i="52"/>
  <c r="H49" i="52"/>
  <c r="H53" i="52"/>
  <c r="H20" i="52"/>
  <c r="H24" i="52"/>
  <c r="H28" i="52"/>
  <c r="H56" i="52"/>
  <c r="H60" i="52"/>
  <c r="H64" i="52"/>
  <c r="H72" i="52"/>
  <c r="H76" i="52"/>
  <c r="G6" i="52"/>
  <c r="H31" i="52"/>
  <c r="H35" i="52"/>
  <c r="G42" i="52"/>
  <c r="H14" i="52"/>
  <c r="H46" i="52"/>
  <c r="H21" i="52"/>
  <c r="H25" i="52"/>
  <c r="H57" i="52"/>
  <c r="H61" i="52"/>
  <c r="H73" i="52"/>
  <c r="H52" i="53" l="1"/>
  <c r="H6" i="52"/>
  <c r="H6" i="53"/>
  <c r="H64" i="53"/>
  <c r="H22" i="53"/>
  <c r="H18" i="52"/>
  <c r="H30" i="52"/>
  <c r="H71" i="52"/>
  <c r="H42" i="52"/>
  <c r="H54" i="52"/>
  <c r="C14" i="48" l="1"/>
  <c r="D14" i="48"/>
  <c r="E14" i="48"/>
  <c r="B14" i="48"/>
  <c r="F16" i="48"/>
  <c r="F15" i="48"/>
  <c r="F14" i="48" s="1"/>
  <c r="B18" i="48" l="1"/>
  <c r="F13" i="48"/>
  <c r="E18" i="48" l="1"/>
  <c r="C18" i="48" l="1"/>
  <c r="D18" i="48"/>
  <c r="F18" i="48" l="1"/>
  <c r="AC9" i="3" l="1"/>
  <c r="AC8" i="3"/>
  <c r="N69" i="3" l="1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AB6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G50" i="33"/>
  <c r="F50" i="33"/>
  <c r="E50" i="33"/>
  <c r="D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F11" i="33"/>
  <c r="E11" i="33"/>
  <c r="D11" i="33"/>
  <c r="H10" i="33"/>
  <c r="H9" i="33"/>
  <c r="H8" i="33"/>
  <c r="G91" i="33" l="1"/>
  <c r="J59" i="3"/>
  <c r="H59" i="3"/>
  <c r="D91" i="33"/>
  <c r="H50" i="33"/>
  <c r="H89" i="33"/>
  <c r="H37" i="33"/>
  <c r="H76" i="33"/>
  <c r="K59" i="3"/>
  <c r="X59" i="3"/>
  <c r="I59" i="3"/>
  <c r="Y59" i="3"/>
  <c r="M59" i="3"/>
  <c r="Z59" i="3"/>
  <c r="L59" i="3"/>
  <c r="E91" i="33"/>
  <c r="D59" i="3"/>
  <c r="Q59" i="3"/>
  <c r="E59" i="3"/>
  <c r="F91" i="33"/>
  <c r="F59" i="3"/>
  <c r="H24" i="33"/>
  <c r="H63" i="33"/>
  <c r="G59" i="3"/>
  <c r="T59" i="3"/>
  <c r="AC63" i="3"/>
  <c r="AC65" i="3"/>
  <c r="AC66" i="3"/>
  <c r="P59" i="3"/>
  <c r="H11" i="33"/>
  <c r="AC52" i="3"/>
  <c r="AC68" i="3"/>
  <c r="AC53" i="3"/>
  <c r="AC55" i="3"/>
  <c r="AC64" i="3"/>
  <c r="AC67" i="3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H91" i="33" l="1"/>
  <c r="AC59" i="3"/>
</calcChain>
</file>

<file path=xl/sharedStrings.xml><?xml version="1.0" encoding="utf-8"?>
<sst xmlns="http://schemas.openxmlformats.org/spreadsheetml/2006/main" count="1550" uniqueCount="615">
  <si>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</si>
  <si>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</si>
  <si>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</si>
  <si>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</si>
  <si>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</si>
  <si>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</si>
  <si>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</si>
  <si>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</si>
  <si>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</si>
  <si>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</si>
  <si>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</si>
  <si>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</si>
  <si>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</si>
  <si>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</si>
  <si>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</si>
  <si>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</si>
  <si>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</si>
  <si>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</si>
  <si>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</si>
  <si>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</si>
  <si>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</si>
  <si>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</si>
  <si>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</si>
  <si>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</si>
  <si>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</si>
  <si>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</si>
  <si>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</si>
  <si>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</si>
  <si>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</si>
  <si>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</si>
  <si>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</si>
  <si>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</si>
  <si>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</si>
  <si>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</si>
  <si>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</si>
  <si>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</si>
  <si>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</si>
  <si>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</si>
  <si>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</si>
  <si>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</si>
  <si>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</si>
  <si>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</si>
  <si>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</si>
  <si>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</si>
  <si>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</si>
  <si>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</si>
  <si>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</si>
  <si>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</si>
  <si>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</si>
  <si>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</si>
  <si>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</si>
  <si>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</si>
  <si>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</si>
  <si>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</si>
  <si>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</si>
  <si>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</si>
  <si>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</si>
  <si>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</si>
  <si>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</si>
  <si>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</si>
  <si>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</si>
  <si>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</si>
  <si>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</si>
  <si>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</si>
  <si>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</si>
  <si>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</si>
  <si>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</si>
  <si>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</si>
  <si>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</si>
  <si>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</si>
  <si>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</si>
  <si>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</si>
  <si>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</si>
  <si>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</si>
  <si>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</si>
  <si>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</si>
  <si>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</si>
  <si>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</si>
  <si>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</si>
  <si>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</si>
  <si>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</si>
  <si>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</si>
  <si>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</si>
  <si>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</si>
  <si>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</si>
  <si>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</si>
  <si>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</si>
  <si>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</si>
  <si>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</si>
  <si>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</si>
  <si>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</si>
  <si>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</si>
  <si>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</si>
  <si>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</si>
  <si>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</si>
  <si>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</si>
  <si>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</si>
  <si>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</si>
  <si>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</si>
  <si>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</si>
  <si>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</si>
  <si>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</si>
  <si>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</si>
  <si>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</si>
  <si>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</si>
  <si>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</si>
  <si>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</si>
  <si>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</si>
  <si>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</si>
  <si>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</si>
  <si>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</si>
  <si>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</si>
  <si>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</si>
  <si>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</si>
  <si>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</si>
  <si>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</si>
  <si>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</si>
  <si>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</si>
  <si>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</si>
  <si>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</si>
  <si>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</si>
  <si>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</si>
  <si>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</si>
  <si>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</si>
  <si>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</si>
  <si>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</si>
  <si>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</si>
  <si>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</si>
  <si>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</si>
  <si>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</si>
  <si>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</si>
  <si>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</si>
  <si>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</si>
  <si>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</si>
  <si>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</si>
  <si>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</si>
  <si>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</si>
  <si>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</si>
  <si>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</si>
  <si>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</si>
  <si>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</si>
  <si>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</si>
  <si>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</si>
  <si>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</si>
  <si>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</si>
  <si>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</si>
  <si>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</si>
  <si>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</si>
  <si>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</si>
  <si>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</si>
  <si>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</si>
  <si>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</si>
  <si>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</si>
  <si>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</si>
  <si>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</si>
  <si>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</si>
  <si>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</si>
  <si>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</si>
  <si>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</si>
  <si>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</si>
  <si>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</si>
  <si>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</si>
  <si>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</si>
  <si>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</si>
  <si>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</si>
  <si>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</si>
  <si>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</si>
  <si>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</si>
  <si>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</si>
  <si>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</si>
  <si>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</si>
  <si>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</si>
  <si>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</si>
  <si>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</si>
  <si>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</si>
  <si>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</si>
  <si>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</si>
  <si>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</si>
  <si>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</si>
  <si>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</si>
  <si>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</si>
  <si>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</si>
  <si>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</si>
  <si>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</si>
  <si>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</si>
  <si>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</si>
  <si>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</si>
  <si>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</si>
  <si>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</si>
  <si>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</si>
  <si>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</si>
  <si>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</si>
  <si>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</si>
  <si>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</si>
  <si>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</si>
  <si>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MICA</t>
  </si>
  <si>
    <t>SULFATOS</t>
  </si>
  <si>
    <t>GRANODIORITA ORNAMENTAL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</si>
  <si>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</si>
  <si>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</si>
  <si>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</si>
  <si>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</si>
  <si>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</si>
  <si>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</si>
  <si>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</si>
  <si>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</si>
  <si>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</si>
  <si>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</si>
  <si>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</si>
  <si>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</si>
  <si>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</si>
  <si>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</si>
  <si>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</si>
  <si>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</si>
  <si>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</si>
  <si>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</si>
  <si>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</si>
  <si>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</si>
  <si>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</si>
  <si>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</si>
  <si>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</si>
  <si>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</si>
  <si>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</si>
  <si>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</si>
  <si>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</si>
  <si>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</si>
  <si>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</si>
  <si>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</si>
  <si>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</si>
  <si>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</si>
  <si>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>Feb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</si>
  <si>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</si>
  <si>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</si>
  <si>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</si>
  <si>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</si>
  <si>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</si>
  <si>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</si>
  <si>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</si>
  <si>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</si>
  <si>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</si>
  <si>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</si>
  <si>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</si>
  <si>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</si>
  <si>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</si>
  <si>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</si>
  <si>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</si>
  <si>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</si>
  <si>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</si>
  <si>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</si>
  <si>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</si>
  <si>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</si>
  <si>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</si>
  <si>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</si>
  <si>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</si>
  <si>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</si>
  <si>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</si>
  <si>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</si>
  <si>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</si>
  <si>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RUBRO</t>
  </si>
  <si>
    <t>Part%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</si>
  <si>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</si>
  <si>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</si>
  <si>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</si>
  <si>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</si>
  <si>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</si>
  <si>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</si>
  <si>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</si>
  <si>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</si>
  <si>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</si>
  <si>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</si>
  <si>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</si>
  <si>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</si>
  <si>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</si>
  <si>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</si>
  <si>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VALOR DE EXPORTACIONES DE PRINCIPALES PRODUCTOS MINEROS (Millones de US$)</t>
  </si>
  <si>
    <t>Productos Metálicos</t>
  </si>
  <si>
    <t>TOTAL EXPORTACIONES NACIONALES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</si>
  <si>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</si>
  <si>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</si>
  <si>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</si>
  <si>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</si>
  <si>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</si>
  <si>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</si>
  <si>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</si>
  <si>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</si>
  <si>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</si>
  <si>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</si>
  <si>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</si>
  <si>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</si>
  <si>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</si>
  <si>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</si>
  <si>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</si>
  <si>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</si>
  <si>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</si>
  <si>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</si>
  <si>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</si>
  <si>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</si>
  <si>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</si>
  <si>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</si>
  <si>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</si>
  <si>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</si>
  <si>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</si>
  <si>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</si>
  <si>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</si>
  <si>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</si>
  <si>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</si>
  <si>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</si>
  <si>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</si>
  <si>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</si>
  <si>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</si>
  <si>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</si>
  <si>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</si>
  <si>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</si>
  <si>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</si>
  <si>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</si>
  <si>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</si>
  <si>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</si>
  <si>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</si>
  <si>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</si>
  <si>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</si>
  <si>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</si>
  <si>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</si>
  <si>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</si>
  <si>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</si>
  <si>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</si>
  <si>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</si>
  <si>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</si>
  <si>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</si>
  <si>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</si>
  <si>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</si>
  <si>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</si>
  <si>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</si>
  <si>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</si>
  <si>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</si>
  <si>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</si>
  <si>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</si>
  <si>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</si>
  <si>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</si>
  <si>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</si>
  <si>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</si>
  <si>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</si>
  <si>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</si>
  <si>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</si>
  <si>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</si>
  <si>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</si>
  <si>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</si>
  <si>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</si>
  <si>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</si>
  <si>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</si>
  <si>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</si>
  <si>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</si>
  <si>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</si>
  <si>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</si>
  <si>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</si>
  <si>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</si>
  <si>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</si>
  <si>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</si>
  <si>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</si>
  <si>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</si>
  <si>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ÍTEM </t>
  </si>
  <si>
    <t>CANTIDAD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</si>
  <si>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</si>
  <si>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</si>
  <si>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</si>
  <si>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</si>
  <si>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</si>
  <si>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</si>
  <si>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</si>
  <si>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</si>
  <si>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</si>
  <si>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</si>
  <si>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Tabla 6.2</t>
  </si>
  <si>
    <t>HECTÁREAS</t>
  </si>
  <si>
    <t>VALOR DE LAS EXPORTACIONES METÁLICAS (US$ MILLONES)</t>
  </si>
  <si>
    <t>Tabla 10</t>
  </si>
  <si>
    <t>Tabla 12</t>
  </si>
  <si>
    <t>Var.% anual</t>
  </si>
  <si>
    <t>Soles por U.S.$</t>
  </si>
  <si>
    <t>COTIZACIONES DE LOS PRINCIPALES METALES</t>
  </si>
  <si>
    <t>Ene</t>
  </si>
  <si>
    <t>SEGÚN TIPO DE EMPLEADOR (PROMEDIO)</t>
  </si>
  <si>
    <t>EXPORT. MIN.**</t>
  </si>
  <si>
    <t>PLANTA BENEFICIO</t>
  </si>
  <si>
    <t>MINERA AURIFERA RETAMAS S.A.</t>
  </si>
  <si>
    <t>REGALIAS MINERAS***</t>
  </si>
  <si>
    <t>*** Incluye Regalías Contractuales Mineras.</t>
  </si>
  <si>
    <t>TÍTULOS DE CONCESIONES OTORGADAS POR INGEMMET *</t>
  </si>
  <si>
    <t>TOTAL PROD. MINEROS</t>
  </si>
  <si>
    <t>ZINC / TMF</t>
  </si>
  <si>
    <t>Acum. Ene-Mar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</si>
  <si>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</si>
  <si>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</si>
  <si>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</si>
  <si>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</si>
  <si>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</si>
  <si>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</si>
  <si>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</si>
  <si>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DESARROLLO Y PREPARACIÓN</t>
  </si>
  <si>
    <t>DOLOMITA</t>
  </si>
  <si>
    <t>n.d</t>
  </si>
  <si>
    <t>EMPRESA</t>
  </si>
  <si>
    <t>UNION ANDINA DE CEMENTOS S.A.A.</t>
  </si>
  <si>
    <t>COMPAÑÍA</t>
  </si>
  <si>
    <t>CONTRATISTAS</t>
  </si>
  <si>
    <t>ÁNCASH</t>
  </si>
  <si>
    <t>APURÍMAC</t>
  </si>
  <si>
    <t>JUNÍN</t>
  </si>
  <si>
    <t>HUÁNUCO</t>
  </si>
  <si>
    <t>PRODUCCIÓN MINERA NO METÁLICA Y CARBONÍFERA*</t>
  </si>
  <si>
    <t>SAN MARTÍN</t>
  </si>
  <si>
    <t>SOLICITUDES DE PETITORIOS MINEROS A NIVEL NACIONAL *</t>
  </si>
  <si>
    <t xml:space="preserve">PRODUCTO / REGIÓN </t>
  </si>
  <si>
    <t>CALIZA / DOLOMITA (TM)</t>
  </si>
  <si>
    <t>FOSFATOS (TM)</t>
  </si>
  <si>
    <t>HORMIGÓN (TM)</t>
  </si>
  <si>
    <t>CALCITA (TM)</t>
  </si>
  <si>
    <t>SAL (TM)</t>
  </si>
  <si>
    <t>CONCHUELAS (TM)</t>
  </si>
  <si>
    <t>ARENA (GRUESA/FINA) (TM)</t>
  </si>
  <si>
    <t>PIEDRA (CONSTRUCCIÓN) (TM)</t>
  </si>
  <si>
    <t>ARCILLAS (TM)</t>
  </si>
  <si>
    <t>PUZOLANA (TM)</t>
  </si>
  <si>
    <t>ANDALUCITA (TM)</t>
  </si>
  <si>
    <t>SÍLICE (TM)</t>
  </si>
  <si>
    <t>YESO (TM)</t>
  </si>
  <si>
    <t>TRAVERTINO (TM)</t>
  </si>
  <si>
    <t>ARENISCA / CUARCITA (TM)</t>
  </si>
  <si>
    <t>DIATOMITAS (TM)</t>
  </si>
  <si>
    <t>PIZARRA (TM)</t>
  </si>
  <si>
    <t>PIROFILITA (TM)</t>
  </si>
  <si>
    <t>FELDESPATOS (TM)</t>
  </si>
  <si>
    <t>CAOLÍN (TM)</t>
  </si>
  <si>
    <t>TALCO (TM)</t>
  </si>
  <si>
    <t>CARBÓN ANTRACITA</t>
  </si>
  <si>
    <t>CARBÓN BITUMINOSO</t>
  </si>
  <si>
    <t>CARBÓN GRAFITO</t>
  </si>
  <si>
    <t>Tabla 4.1</t>
  </si>
  <si>
    <t>Tabla 4.2</t>
  </si>
  <si>
    <t>PRODUCCIÓN MINERA CARBONÍFERA*</t>
  </si>
  <si>
    <t>MINERA CHINALCO PERU S.A.</t>
  </si>
  <si>
    <t>HUDBAY PERU S.A.C.</t>
  </si>
  <si>
    <t>COMPAÑIA MINERA ARES S.A.C.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</si>
  <si>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</si>
  <si>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</si>
  <si>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</si>
  <si>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</si>
  <si>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</si>
  <si>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</si>
  <si>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COMPAÑIA MINERA CASAPALCA S.A.</t>
  </si>
  <si>
    <t>SHOUGANG HIERRO PERU S.A.A.</t>
  </si>
  <si>
    <t>COMPAÑIA MINERA KOLPA S.A.</t>
  </si>
  <si>
    <t>TREVALI PERU S.A.C.</t>
  </si>
  <si>
    <t>COMPAÑIA MINERA CONDESTABLE S.A.</t>
  </si>
  <si>
    <t>COMPAÑIA MINERA ZAFRANAL S.A.C.</t>
  </si>
  <si>
    <t>COMPAÑIA MINERA MISKI MAYO S.R.L.</t>
  </si>
  <si>
    <t>SILICE</t>
  </si>
  <si>
    <t>ONIX</t>
  </si>
  <si>
    <t>CARBONÍFERA  (TM)</t>
  </si>
  <si>
    <t>TÍTULOS DE CONCESIONES OTORGADAS POR INGEMMET (HECTÁREAS)*</t>
  </si>
  <si>
    <t>APURIMAC</t>
  </si>
  <si>
    <t xml:space="preserve">* Promedio del cambio interbancario. 
** Incluye valor de exportaciones metálicas y no metálicas.
Nd: No disponible a la fecha.
Fuente: BCRP, Cuadros Estadísticos Mensuales. Elaborado por Ministerio de Energía y Minas. 
Información disponible a la fecha de elaboración de este boletín.
</t>
  </si>
  <si>
    <t>COMPAÑIA MINERA COIMOLACHE S.A.</t>
  </si>
  <si>
    <t>MINERA SHOUXIN PERU S.A.</t>
  </si>
  <si>
    <t>ANCASH</t>
  </si>
  <si>
    <t>ANDESITA (TM)</t>
  </si>
  <si>
    <t>SAN MARTIN</t>
  </si>
  <si>
    <t>NEXA RESOURCES PERU S.A.A.</t>
  </si>
  <si>
    <t>NEXA RESOURCES ATACOCHA S.A.A.</t>
  </si>
  <si>
    <t>NEXA RESOURCES EL PORVENIR S.A.C.</t>
  </si>
  <si>
    <t>PARDO VILLAORDUÑA ENRIQUE EDWIN</t>
  </si>
  <si>
    <t>SITIO RAMSAR (humedales de importancia internacional)</t>
  </si>
  <si>
    <t>ZONA URBANA</t>
  </si>
  <si>
    <t>PUERTO Y/O AEROPUERTO</t>
  </si>
  <si>
    <t>VARIACIÓN RESPECTO AL MES ANTERIOR</t>
  </si>
  <si>
    <t>TIPO DE ÁREA RESTRINGIDA  -  (Áreas en las que no se podría otorgar concesiones mineras)</t>
  </si>
  <si>
    <t>TIPO DE ÁREA RESTRINGIDA  -  (Áreas en las que si se podría otorgar concesiones mineras)</t>
  </si>
  <si>
    <t>POSIBLE ZONA URBANA</t>
  </si>
  <si>
    <t xml:space="preserve">PROYECTO ESPECIAL (no hidráulicos) </t>
  </si>
  <si>
    <t>CIERRE POST-CIERRE (DEFINITIVO)</t>
  </si>
  <si>
    <t>PIEDRA (CONSTRUCCION)</t>
  </si>
  <si>
    <t>DOLOMITA (TM)</t>
  </si>
  <si>
    <t>BARITINA (TM)</t>
  </si>
  <si>
    <t>2019 (Ene)</t>
  </si>
  <si>
    <t>YURA S.A.</t>
  </si>
  <si>
    <t>COMPAÑIA MINERA LINCUNA S.A.</t>
  </si>
  <si>
    <t>EMPRESA ADMINISTRADORA CERRO S.A.C.</t>
  </si>
  <si>
    <t>EL MOLLE VERDE S.A.C.</t>
  </si>
  <si>
    <t xml:space="preserve">** Incluye Canon Minero y Canon Regional. Mediante DS N°033-2019-ef de fecha 30 de enero del 2019, se aprobó el adelanto de Canon Minero a las regiones. </t>
  </si>
  <si>
    <t>2019*</t>
  </si>
  <si>
    <t>(*) Información disponible a la fecha de elaboración de este boletín. N.d: Información no disponible en la fecha de elaboración del presente boletín.</t>
  </si>
  <si>
    <t>PETITORIOS SOLICITADOS SEGÚN REGIÓN</t>
  </si>
  <si>
    <t>PETITORIOS SOLICITADOS A NIVEL NACIONAL EN EL 2019</t>
  </si>
  <si>
    <t>DEPARTAMENTO</t>
  </si>
  <si>
    <t xml:space="preserve">HECTÁREAS </t>
  </si>
  <si>
    <t>CALLAO(LIMA)</t>
  </si>
  <si>
    <t>UCAYALI</t>
  </si>
  <si>
    <t>NO GRAFICADOS (*)</t>
  </si>
  <si>
    <t>* No ingresados al Sistema gráfico por estar en proceso de extinción por inadmisibles (coordenadas mal formuladas) u otros.</t>
  </si>
  <si>
    <t>VAR. %</t>
  </si>
  <si>
    <t>PART. %</t>
  </si>
  <si>
    <t>(*) Información preliminar</t>
  </si>
  <si>
    <t>VAR %</t>
  </si>
  <si>
    <t xml:space="preserve">Tabla 1  </t>
  </si>
  <si>
    <t>Febrero</t>
  </si>
  <si>
    <t>COBRE (TMF)</t>
  </si>
  <si>
    <t>ORO (g finos)</t>
  </si>
  <si>
    <t>ZINC (TMF)</t>
  </si>
  <si>
    <t>PLOMO (TMF)</t>
  </si>
  <si>
    <t>PLATA (kg finos)</t>
  </si>
  <si>
    <t>COMPAÑIA MINERA ARGENTUM S.A.</t>
  </si>
  <si>
    <t>HIERRO (TMF)</t>
  </si>
  <si>
    <t>ESTAÑO (TMF)</t>
  </si>
  <si>
    <t>MOLIBDENO (TMF)</t>
  </si>
  <si>
    <t>HORMIGON</t>
  </si>
  <si>
    <t>CAOLIN</t>
  </si>
  <si>
    <t>SILICATOS</t>
  </si>
  <si>
    <t>MARMOL</t>
  </si>
  <si>
    <t>CARBON ANTRACITA</t>
  </si>
  <si>
    <t>CARBON BITUMINOSO</t>
  </si>
  <si>
    <t>CARBON GRAFITO</t>
  </si>
  <si>
    <t>Minerales No Metálicos</t>
  </si>
  <si>
    <t xml:space="preserve">Fuente: SUNAT, Nota Tributaria. Elaborado por Ministerio de Energía y Minas.
Fecha de consulta:  28 de marzo del 2019
</t>
  </si>
  <si>
    <t>ARIANA OPERACIONES MINERAS S.A.C.</t>
  </si>
  <si>
    <t>Mar</t>
  </si>
  <si>
    <t>JUNIN</t>
  </si>
  <si>
    <t>HUANUCO</t>
  </si>
  <si>
    <t xml:space="preserve">VARIACIÓN RESPECTO AL MES ANTERIOR* EN MILLONES DE US$ </t>
  </si>
  <si>
    <t>(Millones toneladas)</t>
  </si>
  <si>
    <t xml:space="preserve">VARIACIÓN RESPECTO AL MES ANTERIOR- VOLUMEN* </t>
  </si>
  <si>
    <t>Marzo</t>
  </si>
  <si>
    <t>ANABI S.A.C.</t>
  </si>
  <si>
    <t>S.M.R.L. SANTA BARBARA DE TRUJILLO</t>
  </si>
  <si>
    <t>BEAR CREEK MINING S.A.C.</t>
  </si>
  <si>
    <t>AREA NATURAL - USO INDIRECTO</t>
  </si>
  <si>
    <t>PROYECTO ESPECIAL - HIDRAULICOS</t>
  </si>
  <si>
    <t>AREA DE DEFENSA NACIONAL</t>
  </si>
  <si>
    <t>ZONA ARQUEOLOGICA</t>
  </si>
  <si>
    <t xml:space="preserve">AREA DE NO ADMISION DE PETITORIOS </t>
  </si>
  <si>
    <t>AREA DE NO ADMISION DE PETITORIOS INGEMMET</t>
  </si>
  <si>
    <t>SITIO HISTORICO DE BATALLA</t>
  </si>
  <si>
    <t>ZONA DE RIESGO NO MITIGABLE (alto riesgo de habitabilidad - ley 30556)</t>
  </si>
  <si>
    <t>PAISAJE CULTURAL</t>
  </si>
  <si>
    <t>AREA NATURAL - AMORTIGUAMIENTO</t>
  </si>
  <si>
    <t>AREA NATURAL - USO DIRECTO</t>
  </si>
  <si>
    <t>CLASIFICACION DIVERSA (gran zona de reserva arqueologica, otros)</t>
  </si>
  <si>
    <t>PROPUESTA DE AREA NATURAL</t>
  </si>
  <si>
    <t>AREA DE CONSERVACION PRIVADA</t>
  </si>
  <si>
    <t>AREA DE CONSERVACION MUNICIPAL Y OTROS</t>
  </si>
  <si>
    <t>AREA DE EXPANSION URBANA</t>
  </si>
  <si>
    <t>Abr. 2019</t>
  </si>
  <si>
    <t>Fuente: Fax Coyuntural de Accidentes Mortales - Ministerio de Energía y Minas.
- Las cifras han sido ajustadas a lo reportado por los Titulares Mineros al 17 de mayo de 2019.</t>
  </si>
  <si>
    <t>Abril</t>
  </si>
  <si>
    <t>CENTURY MINING PERU S.A.C.</t>
  </si>
  <si>
    <t>PARTICIPACIÓN DE PRODUCTOS MINEROS EN EL VALOR DE EXPORTACIONES NACIONALES (Millones de US$)</t>
  </si>
  <si>
    <t>EVOLUCIÓN ANUAL DE LAS INVERSIONES MINERAS
(US$ MILLONES)</t>
  </si>
  <si>
    <t>May. 2019</t>
  </si>
  <si>
    <t>May. 2018</t>
  </si>
  <si>
    <t>Mayo</t>
  </si>
  <si>
    <t>May</t>
  </si>
  <si>
    <t>ESTRUCTURA DEL VALOR DE LAS EXPORTACIONES PERUANAS</t>
  </si>
  <si>
    <t>Tabla 06.1</t>
  </si>
  <si>
    <t>2019 (Ene-Jun)</t>
  </si>
  <si>
    <t>Junio</t>
  </si>
  <si>
    <t>Variación interanual / junio</t>
  </si>
  <si>
    <t>Jun. 2018</t>
  </si>
  <si>
    <t>Jun. 2019</t>
  </si>
  <si>
    <t>Variación acumulada / enero - junio</t>
  </si>
  <si>
    <t>Ene-Jun 2018</t>
  </si>
  <si>
    <t>Ene-Jun 2019</t>
  </si>
  <si>
    <t>Fuente: Ministerio de Energía y Minas. /  Fecha de consulta: 23 de julio de 2019.
(*) Información preliminar. Incluye producción aurífera estimada de mineros artesanales de Madre de Dios, Puno, Piura y Arequipa.</t>
  </si>
  <si>
    <t>JUNIO</t>
  </si>
  <si>
    <t>ENERO-JUNIO</t>
  </si>
  <si>
    <t>Fuente: Ministerio de Energía y Minas. / Fecha de consulta: 23 de julio de 2019.
(*) Información preliminar. Incluye producción aurífera estimada de mineros artesanales de Madre de Dios, Puno, Piura y Arequipa.</t>
  </si>
  <si>
    <t>ENERO - JUNIO</t>
  </si>
  <si>
    <t xml:space="preserve">
Fuente: Ministerio de Energía y Minas. Fecha de consulta: 23 de julio del 2019.
(*) Información preliminar. Incluye producción aurífera estimada de mineros artesanales de Madre de Dios, Puno, Piura y Arequipa.</t>
  </si>
  <si>
    <t>VARIACIÓN ACUMULADA / ENERO - JUNIO</t>
  </si>
  <si>
    <t>VARIACIÓN INTERANUAL / JUNIO</t>
  </si>
  <si>
    <t>Fuente: Dirección de Promoción Minera - Ministerio de Energía y Minas.
- Información proporcionada por los Titulares Mineros a través del ESTAMIN.
- Las cifras han sido ajustadas a lo reportado por los Titulares Mineros al 22 de julio de 2019.</t>
  </si>
  <si>
    <t>Enero-Junio</t>
  </si>
  <si>
    <t>CORI PUNO S.A.C.</t>
  </si>
  <si>
    <t>OTROS (2018: 436 titulares mineros, 2019: 301 titulares mineros)</t>
  </si>
  <si>
    <t>OTROS (2018: 102 titulares mineros, 2019: 80 titulares mineros)</t>
  </si>
  <si>
    <t>OTROS (2018: 197 titulares mineros, 2019: 145 titulares mineros)</t>
  </si>
  <si>
    <t>OTROS (2018: 284 titulares mineros, 2019: 198 titulares mineros)</t>
  </si>
  <si>
    <t>OTROS (2018: 230 titulares mineros, 2019: 168 titulares mineros)</t>
  </si>
  <si>
    <t>OTROS (2018: 206 titulares mineros, 2019: 144 titulares mineros)</t>
  </si>
  <si>
    <t>OTROS (2018: 276 titulares mineros, 2019: 141 titulares mineros)</t>
  </si>
  <si>
    <t>Fuente: Dirección de Promoción Minera - Ministerio de Energía y Minas.
- 2008-2017:  Información proporcionada por los Titulares Mineros a través de la Declaración Anual Consolidada (DAC).
- 2017-2018:  Información proporcionada por los Titulares Mineros a través del Declaración Estadística Mensual (ESTAMIN).
- Las cifras han sido ajustadas a lo reportado por los Titulares Mineros al 18 de julio de 2019.</t>
  </si>
  <si>
    <t>Variación Interanual - Junio</t>
  </si>
  <si>
    <t>Jun</t>
  </si>
  <si>
    <t>SEGÚN REGIÓN - JUNIO 2019</t>
  </si>
  <si>
    <t>2019 (Ene.-May.)</t>
  </si>
  <si>
    <t>VARIACIÓN INTERANUAL * EN MILLONES DE US$ / MAYO</t>
  </si>
  <si>
    <t>VARIACIÓN INTERANUAL ACUMULADA* EN MILLONES DE US$ / ENERO-MAYO</t>
  </si>
  <si>
    <t>Ene.-May. 2018</t>
  </si>
  <si>
    <t>Ene.-May. 2019</t>
  </si>
  <si>
    <t>VARIACIÓN INTERANUAL VOLUMEN * /MAYO</t>
  </si>
  <si>
    <t>VARIACIÓN INTERANUAL ACUMULADA - VOLUMEN* / ENERO-MAYO</t>
  </si>
  <si>
    <t>Ene.-May.2018</t>
  </si>
  <si>
    <t>Ene.-May.2019</t>
  </si>
  <si>
    <t xml:space="preserve">Fuente: BCRP, Cuadros Estadísticos Mensuales. Elaborado por Ministerio de Energía y Minas
Fecha de consulta: 18 de julio de 2019.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</si>
  <si>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Ministerio de Energía y Minas
Fecha de consulta: 18 de julio del 2019</t>
  </si>
  <si>
    <t>Fuente: INGEMMET y Ministerio de Energía y Minas.   /    Fecha de consulta: 23 de julio del 2019.</t>
  </si>
  <si>
    <r>
      <t>UNIDADES MINERAS EN ACTIVIDAD - JUNIO</t>
    </r>
    <r>
      <rPr>
        <b/>
        <sz val="12"/>
        <rFont val="Calibri"/>
        <family val="2"/>
        <scheme val="minor"/>
      </rPr>
      <t xml:space="preserve"> 20</t>
    </r>
    <r>
      <rPr>
        <b/>
        <sz val="12"/>
        <color theme="1"/>
        <rFont val="Calibri"/>
        <family val="2"/>
        <scheme val="minor"/>
      </rPr>
      <t>19</t>
    </r>
  </si>
  <si>
    <t>ÁREAS RESTRINGIDAS A LA ACTIVIDAD MINERA - JUNIO 2019</t>
  </si>
  <si>
    <t>CLASIFICACION DIVERSA (gasoductos, oleoductos,  otros)</t>
  </si>
  <si>
    <t>ECOSISTEMAS FRAGILES</t>
  </si>
  <si>
    <t>Fuente: Ministerio de Energía y Minas, INGEMMET.  /    Fecha de consulta: 23 de julio del 2019.</t>
  </si>
  <si>
    <t>TOTAL DE DERECHOS MINEROS VIGENTES AL 30/06/2019</t>
  </si>
  <si>
    <t>ENE-JUN</t>
  </si>
  <si>
    <t>GRANITO</t>
  </si>
  <si>
    <t>Fuente: Ministerio de Energía y Minas.   /    Fecha de consulta: 23 de julio del 2019.</t>
  </si>
  <si>
    <t>Fuente: MEF, Portal de Transparencia Económica. Elaborado por Ministerio de Energía y Minas. 
Instituto Geológico Minero y Metalúrgico (INGEMMET)
Fecha de consulta: 31 de julio del 2019</t>
  </si>
  <si>
    <t>Fuente: MEF, Portal de Transparencia Económica; INGEMMET. Elaborado por Ministerio de Energía y Minas. 
Fecha de consulta: 31 de julio del 2019</t>
  </si>
  <si>
    <t xml:space="preserve">Fuente: SUNAT, Nota Tributaria. Elaborado por Ministerio de Energía y Minas.
Fecha de consulta:  26 de febrero del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</si>
</sst>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#,##0.00_ ;\-#,##0.00\ "/>
    <numFmt numFmtId="175" formatCode="#,##0_ ;\-#,##0\ "/>
    <numFmt numFmtId="176" formatCode="0.000%"/>
    <numFmt numFmtId="177" formatCode="#,##0;[Red]#,##0"/>
    <numFmt numFmtId="178" formatCode="[$-1010409]###,##0"/>
    <numFmt numFmtId="179" formatCode="_-* #,##0_-;\-* #,##0_-;_-* &quot;-&quot;??_-;_-@_-"/>
    <numFmt numFmtId="180" formatCode="0.0"/>
    <numFmt numFmtId="181" formatCode="_(* #,##0_);_(* \(#,##0\);_(* &quot;-&quot;??_);_(@_)"/>
    <numFmt numFmtId="182" formatCode="#,##0.0,,"/>
    <numFmt numFmtId="183" formatCode="#,###"/>
    <numFmt numFmtId="184" formatCode="0.0000%"/>
  </numFmts>
  <fonts count="9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  <scheme val="minor"/>
    </font>
    <font>
      <sz val="7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" fontId="8" fillId="0" borderId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18" borderId="4">
      <alignment wrapText="1"/>
    </xf>
    <xf numFmtId="167" fontId="14" fillId="0" borderId="0" applyFont="0" applyFill="0" applyBorder="0" applyAlignment="0" applyProtection="0"/>
    <xf numFmtId="173" fontId="30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7" borderId="1" applyNumberFormat="0" applyAlignment="0" applyProtection="0"/>
    <xf numFmtId="168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7" fillId="3" borderId="0" applyNumberFormat="0" applyBorder="0" applyAlignment="0" applyProtection="0"/>
    <xf numFmtId="16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" fillId="0" borderId="0"/>
    <xf numFmtId="0" fontId="6" fillId="0" borderId="0"/>
    <xf numFmtId="0" fontId="27" fillId="0" borderId="0"/>
    <xf numFmtId="0" fontId="35" fillId="0" borderId="0"/>
    <xf numFmtId="173" fontId="32" fillId="0" borderId="0"/>
    <xf numFmtId="0" fontId="14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1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25" borderId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26" borderId="0">
      <alignment horizontal="left"/>
    </xf>
    <xf numFmtId="173" fontId="34" fillId="0" borderId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69" fillId="0" borderId="0"/>
    <xf numFmtId="0" fontId="69" fillId="0" borderId="0"/>
    <xf numFmtId="0" fontId="75" fillId="0" borderId="0" applyNumberFormat="0" applyFill="0" applyBorder="0" applyAlignment="0" applyProtection="0"/>
    <xf numFmtId="0" fontId="76" fillId="0" borderId="64" applyNumberFormat="0" applyFill="0" applyAlignment="0" applyProtection="0"/>
    <xf numFmtId="0" fontId="77" fillId="0" borderId="65" applyNumberFormat="0" applyFill="0" applyAlignment="0" applyProtection="0"/>
    <xf numFmtId="0" fontId="78" fillId="0" borderId="66" applyNumberFormat="0" applyFill="0" applyAlignment="0" applyProtection="0"/>
    <xf numFmtId="0" fontId="78" fillId="0" borderId="0" applyNumberFormat="0" applyFill="0" applyBorder="0" applyAlignment="0" applyProtection="0"/>
    <xf numFmtId="0" fontId="79" fillId="37" borderId="0" applyNumberFormat="0" applyBorder="0" applyAlignment="0" applyProtection="0"/>
    <xf numFmtId="0" fontId="80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67" applyNumberFormat="0" applyAlignment="0" applyProtection="0"/>
    <xf numFmtId="0" fontId="83" fillId="41" borderId="68" applyNumberFormat="0" applyAlignment="0" applyProtection="0"/>
    <xf numFmtId="0" fontId="84" fillId="41" borderId="67" applyNumberFormat="0" applyAlignment="0" applyProtection="0"/>
    <xf numFmtId="0" fontId="85" fillId="0" borderId="69" applyNumberFormat="0" applyFill="0" applyAlignment="0" applyProtection="0"/>
    <xf numFmtId="0" fontId="56" fillId="42" borderId="70" applyNumberFormat="0" applyAlignment="0" applyProtection="0"/>
    <xf numFmtId="0" fontId="70" fillId="0" borderId="0" applyNumberFormat="0" applyFill="0" applyBorder="0" applyAlignment="0" applyProtection="0"/>
    <xf numFmtId="0" fontId="36" fillId="43" borderId="71" applyNumberFormat="0" applyFont="0" applyAlignment="0" applyProtection="0"/>
    <xf numFmtId="0" fontId="86" fillId="0" borderId="0" applyNumberFormat="0" applyFill="0" applyBorder="0" applyAlignment="0" applyProtection="0"/>
    <xf numFmtId="0" fontId="38" fillId="0" borderId="72" applyNumberFormat="0" applyFill="0" applyAlignment="0" applyProtection="0"/>
    <xf numFmtId="0" fontId="55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55" fillId="67" borderId="0" applyNumberFormat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69" fillId="0" borderId="0"/>
    <xf numFmtId="167" fontId="36" fillId="0" borderId="0" applyFont="0" applyFill="0" applyBorder="0" applyAlignment="0" applyProtection="0"/>
    <xf numFmtId="0" fontId="69" fillId="0" borderId="0"/>
    <xf numFmtId="0" fontId="93" fillId="0" borderId="0"/>
  </cellStyleXfs>
  <cellXfs count="836">
    <xf numFmtId="0" fontId="0" fillId="0" borderId="0" xfId="0"/>
    <xf numFmtId="0" fontId="38" fillId="26" borderId="0" xfId="0" applyFont="1" applyFill="1"/>
    <xf numFmtId="0" fontId="37" fillId="26" borderId="11" xfId="0" applyFont="1" applyFill="1" applyBorder="1" applyAlignment="1">
      <alignment horizontal="left"/>
    </xf>
    <xf numFmtId="0" fontId="37" fillId="26" borderId="11" xfId="0" applyFont="1" applyFill="1" applyBorder="1" applyAlignment="1">
      <alignment horizontal="center"/>
    </xf>
    <xf numFmtId="0" fontId="37" fillId="26" borderId="0" xfId="107">
      <alignment horizontal="left"/>
    </xf>
    <xf numFmtId="0" fontId="39" fillId="26" borderId="0" xfId="107" applyFont="1">
      <alignment horizontal="left"/>
    </xf>
    <xf numFmtId="0" fontId="37" fillId="26" borderId="0" xfId="107" applyAlignment="1">
      <alignment horizontal="center"/>
    </xf>
    <xf numFmtId="0" fontId="39" fillId="26" borderId="0" xfId="107" applyFont="1" applyAlignment="1">
      <alignment horizontal="center"/>
    </xf>
    <xf numFmtId="0" fontId="38" fillId="26" borderId="0" xfId="0" applyFont="1" applyFill="1" applyAlignment="1">
      <alignment horizontal="left"/>
    </xf>
    <xf numFmtId="0" fontId="39" fillId="26" borderId="11" xfId="107" applyFont="1" applyBorder="1" applyAlignment="1">
      <alignment horizontal="center"/>
    </xf>
    <xf numFmtId="4" fontId="37" fillId="26" borderId="0" xfId="107" applyNumberFormat="1" applyAlignment="1">
      <alignment horizontal="center"/>
    </xf>
    <xf numFmtId="0" fontId="40" fillId="27" borderId="0" xfId="107" applyFont="1" applyFill="1" applyAlignment="1">
      <alignment horizontal="center"/>
    </xf>
    <xf numFmtId="10" fontId="37" fillId="26" borderId="0" xfId="94" applyNumberFormat="1" applyFont="1" applyFill="1" applyAlignment="1">
      <alignment horizontal="center"/>
    </xf>
    <xf numFmtId="3" fontId="37" fillId="26" borderId="0" xfId="47" applyNumberFormat="1" applyFont="1" applyFill="1" applyAlignment="1">
      <alignment horizontal="center"/>
    </xf>
    <xf numFmtId="3" fontId="37" fillId="26" borderId="0" xfId="107" applyNumberFormat="1" applyBorder="1" applyAlignment="1">
      <alignment horizontal="center"/>
    </xf>
    <xf numFmtId="0" fontId="39" fillId="26" borderId="12" xfId="107" applyFont="1" applyBorder="1" applyAlignment="1">
      <alignment horizontal="center"/>
    </xf>
    <xf numFmtId="0" fontId="37" fillId="26" borderId="0" xfId="107" applyBorder="1" applyAlignment="1">
      <alignment horizontal="center"/>
    </xf>
    <xf numFmtId="0" fontId="37" fillId="26" borderId="0" xfId="107" applyFill="1">
      <alignment horizontal="left"/>
    </xf>
    <xf numFmtId="0" fontId="37" fillId="26" borderId="0" xfId="107" applyAlignment="1"/>
    <xf numFmtId="0" fontId="38" fillId="26" borderId="0" xfId="0" applyFont="1" applyFill="1" applyAlignment="1"/>
    <xf numFmtId="0" fontId="41" fillId="28" borderId="0" xfId="0" applyFont="1" applyFill="1"/>
    <xf numFmtId="0" fontId="42" fillId="28" borderId="0" xfId="0" applyFont="1" applyFill="1" applyAlignment="1">
      <alignment horizontal="center"/>
    </xf>
    <xf numFmtId="0" fontId="43" fillId="26" borderId="0" xfId="107" applyFont="1" applyAlignment="1">
      <alignment horizontal="center"/>
    </xf>
    <xf numFmtId="0" fontId="43" fillId="26" borderId="0" xfId="0" applyFont="1" applyFill="1" applyBorder="1" applyAlignment="1">
      <alignment horizontal="left"/>
    </xf>
    <xf numFmtId="4" fontId="42" fillId="28" borderId="0" xfId="0" applyNumberFormat="1" applyFont="1" applyFill="1" applyAlignment="1">
      <alignment horizontal="center"/>
    </xf>
    <xf numFmtId="0" fontId="43" fillId="26" borderId="0" xfId="107" applyFont="1">
      <alignment horizontal="left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3" fillId="26" borderId="0" xfId="0" applyFont="1" applyFill="1" applyBorder="1" applyAlignment="1">
      <alignment horizontal="center"/>
    </xf>
    <xf numFmtId="0" fontId="43" fillId="26" borderId="0" xfId="107" applyFont="1" applyAlignment="1"/>
    <xf numFmtId="4" fontId="43" fillId="26" borderId="0" xfId="107" applyNumberFormat="1" applyFont="1" applyAlignment="1">
      <alignment horizontal="center"/>
    </xf>
    <xf numFmtId="0" fontId="45" fillId="26" borderId="0" xfId="107" applyFont="1" applyAlignment="1">
      <alignment horizontal="center"/>
    </xf>
    <xf numFmtId="0" fontId="46" fillId="26" borderId="0" xfId="107" applyFont="1" applyAlignment="1">
      <alignment horizontal="left"/>
    </xf>
    <xf numFmtId="0" fontId="46" fillId="26" borderId="0" xfId="107" applyFont="1" applyAlignment="1">
      <alignment horizontal="center"/>
    </xf>
    <xf numFmtId="0" fontId="46" fillId="26" borderId="0" xfId="107" applyFont="1">
      <alignment horizontal="left"/>
    </xf>
    <xf numFmtId="4" fontId="45" fillId="26" borderId="0" xfId="107" applyNumberFormat="1" applyFont="1" applyAlignment="1">
      <alignment horizontal="center"/>
    </xf>
    <xf numFmtId="0" fontId="47" fillId="26" borderId="0" xfId="107" applyFont="1">
      <alignment horizontal="left"/>
    </xf>
    <xf numFmtId="166" fontId="37" fillId="26" borderId="0" xfId="107" applyNumberFormat="1" applyAlignment="1">
      <alignment horizontal="center"/>
    </xf>
    <xf numFmtId="0" fontId="46" fillId="26" borderId="0" xfId="0" applyFont="1" applyFill="1" applyAlignment="1"/>
    <xf numFmtId="166" fontId="37" fillId="26" borderId="14" xfId="107" applyNumberFormat="1" applyBorder="1" applyAlignment="1">
      <alignment horizontal="center"/>
    </xf>
    <xf numFmtId="166" fontId="37" fillId="26" borderId="15" xfId="107" applyNumberFormat="1" applyBorder="1" applyAlignment="1">
      <alignment horizontal="center"/>
    </xf>
    <xf numFmtId="166" fontId="37" fillId="26" borderId="16" xfId="107" applyNumberFormat="1" applyBorder="1" applyAlignment="1">
      <alignment horizontal="center"/>
    </xf>
    <xf numFmtId="0" fontId="40" fillId="29" borderId="17" xfId="107" applyFont="1" applyFill="1" applyBorder="1" applyAlignment="1">
      <alignment horizontal="center"/>
    </xf>
    <xf numFmtId="3" fontId="37" fillId="26" borderId="18" xfId="47" applyNumberFormat="1" applyFont="1" applyFill="1" applyBorder="1" applyAlignment="1">
      <alignment horizontal="center"/>
    </xf>
    <xf numFmtId="3" fontId="37" fillId="26" borderId="19" xfId="47" applyNumberFormat="1" applyFont="1" applyFill="1" applyBorder="1" applyAlignment="1">
      <alignment horizontal="center"/>
    </xf>
    <xf numFmtId="166" fontId="37" fillId="26" borderId="0" xfId="107" applyNumberFormat="1" applyAlignment="1">
      <alignment horizontal="left"/>
    </xf>
    <xf numFmtId="3" fontId="37" fillId="26" borderId="20" xfId="47" applyNumberFormat="1" applyFont="1" applyFill="1" applyBorder="1" applyAlignment="1">
      <alignment horizontal="center"/>
    </xf>
    <xf numFmtId="3" fontId="37" fillId="26" borderId="21" xfId="47" applyNumberFormat="1" applyFont="1" applyFill="1" applyBorder="1" applyAlignment="1">
      <alignment horizontal="center"/>
    </xf>
    <xf numFmtId="3" fontId="37" fillId="26" borderId="22" xfId="47" applyNumberFormat="1" applyFont="1" applyFill="1" applyBorder="1" applyAlignment="1">
      <alignment horizontal="center"/>
    </xf>
    <xf numFmtId="3" fontId="37" fillId="26" borderId="23" xfId="47" applyNumberFormat="1" applyFont="1" applyFill="1" applyBorder="1" applyAlignment="1">
      <alignment horizontal="center"/>
    </xf>
    <xf numFmtId="0" fontId="39" fillId="26" borderId="24" xfId="107" applyFont="1" applyBorder="1" applyAlignment="1">
      <alignment horizontal="center"/>
    </xf>
    <xf numFmtId="3" fontId="37" fillId="26" borderId="25" xfId="107" applyNumberFormat="1" applyBorder="1" applyAlignment="1">
      <alignment horizontal="center"/>
    </xf>
    <xf numFmtId="3" fontId="39" fillId="26" borderId="26" xfId="107" applyNumberFormat="1" applyFont="1" applyBorder="1" applyAlignment="1">
      <alignment horizontal="center"/>
    </xf>
    <xf numFmtId="3" fontId="39" fillId="26" borderId="27" xfId="107" applyNumberFormat="1" applyFont="1" applyBorder="1" applyAlignment="1">
      <alignment horizontal="center"/>
    </xf>
    <xf numFmtId="0" fontId="40" fillId="26" borderId="0" xfId="107" applyFont="1" applyFill="1" applyAlignment="1"/>
    <xf numFmtId="1" fontId="37" fillId="26" borderId="13" xfId="107" applyNumberFormat="1" applyFill="1" applyBorder="1" applyAlignment="1">
      <alignment horizontal="center"/>
    </xf>
    <xf numFmtId="0" fontId="4" fillId="0" borderId="0" xfId="58"/>
    <xf numFmtId="0" fontId="4" fillId="26" borderId="18" xfId="58" applyFill="1" applyBorder="1" applyAlignment="1">
      <alignment horizontal="center" vertical="center"/>
    </xf>
    <xf numFmtId="0" fontId="4" fillId="26" borderId="19" xfId="58" applyFill="1" applyBorder="1" applyAlignment="1">
      <alignment vertical="center"/>
    </xf>
    <xf numFmtId="169" fontId="4" fillId="26" borderId="19" xfId="52" applyNumberFormat="1" applyFont="1" applyFill="1" applyBorder="1" applyAlignment="1">
      <alignment horizontal="center" vertical="center"/>
    </xf>
    <xf numFmtId="169" fontId="4" fillId="26" borderId="16" xfId="52" applyNumberFormat="1" applyFont="1" applyFill="1" applyBorder="1" applyAlignment="1">
      <alignment horizontal="center" vertical="center"/>
    </xf>
    <xf numFmtId="0" fontId="4" fillId="26" borderId="29" xfId="58" applyFill="1" applyBorder="1" applyAlignment="1">
      <alignment horizontal="center" vertical="center"/>
    </xf>
    <xf numFmtId="0" fontId="4" fillId="26" borderId="0" xfId="58" applyFill="1" applyBorder="1" applyAlignment="1">
      <alignment vertical="center"/>
    </xf>
    <xf numFmtId="169" fontId="4" fillId="26" borderId="0" xfId="52" applyNumberFormat="1" applyFont="1" applyFill="1" applyBorder="1" applyAlignment="1">
      <alignment horizontal="center" vertical="center"/>
    </xf>
    <xf numFmtId="169" fontId="4" fillId="26" borderId="14" xfId="52" applyNumberFormat="1" applyFont="1" applyFill="1" applyBorder="1" applyAlignment="1">
      <alignment horizontal="center" vertical="center"/>
    </xf>
    <xf numFmtId="0" fontId="4" fillId="26" borderId="30" xfId="58" applyFill="1" applyBorder="1" applyAlignment="1">
      <alignment horizontal="center" vertical="center"/>
    </xf>
    <xf numFmtId="0" fontId="4" fillId="26" borderId="31" xfId="58" applyFill="1" applyBorder="1" applyAlignment="1">
      <alignment vertical="center"/>
    </xf>
    <xf numFmtId="169" fontId="4" fillId="26" borderId="31" xfId="52" applyNumberFormat="1" applyFont="1" applyFill="1" applyBorder="1" applyAlignment="1">
      <alignment horizontal="center" vertical="center"/>
    </xf>
    <xf numFmtId="169" fontId="4" fillId="26" borderId="15" xfId="52" applyNumberFormat="1" applyFont="1" applyFill="1" applyBorder="1" applyAlignment="1">
      <alignment horizontal="center" vertical="center"/>
    </xf>
    <xf numFmtId="0" fontId="4" fillId="26" borderId="11" xfId="58" applyFill="1" applyBorder="1" applyAlignment="1">
      <alignment horizontal="center" vertical="center"/>
    </xf>
    <xf numFmtId="0" fontId="4" fillId="26" borderId="11" xfId="58" applyFill="1" applyBorder="1" applyAlignment="1">
      <alignment vertical="center"/>
    </xf>
    <xf numFmtId="0" fontId="4" fillId="26" borderId="11" xfId="58" applyFont="1" applyFill="1" applyBorder="1" applyAlignment="1">
      <alignment horizontal="left" vertical="center"/>
    </xf>
    <xf numFmtId="9" fontId="37" fillId="26" borderId="0" xfId="94" applyFont="1" applyFill="1" applyAlignment="1">
      <alignment horizontal="left"/>
    </xf>
    <xf numFmtId="9" fontId="46" fillId="26" borderId="0" xfId="94" applyFont="1" applyFill="1" applyAlignment="1">
      <alignment horizontal="left"/>
    </xf>
    <xf numFmtId="9" fontId="37" fillId="26" borderId="11" xfId="94" applyFont="1" applyFill="1" applyBorder="1" applyAlignment="1">
      <alignment horizontal="center"/>
    </xf>
    <xf numFmtId="9" fontId="43" fillId="26" borderId="0" xfId="94" applyFont="1" applyFill="1" applyAlignment="1">
      <alignment horizontal="left"/>
    </xf>
    <xf numFmtId="3" fontId="37" fillId="30" borderId="0" xfId="107" applyNumberFormat="1" applyFill="1" applyBorder="1" applyAlignment="1">
      <alignment horizontal="center"/>
    </xf>
    <xf numFmtId="1" fontId="37" fillId="30" borderId="25" xfId="107" applyNumberFormat="1" applyFill="1" applyBorder="1" applyAlignment="1">
      <alignment horizontal="center"/>
    </xf>
    <xf numFmtId="3" fontId="37" fillId="30" borderId="13" xfId="107" applyNumberFormat="1" applyFill="1" applyBorder="1" applyAlignment="1">
      <alignment horizontal="center"/>
    </xf>
    <xf numFmtId="0" fontId="40" fillId="29" borderId="32" xfId="107" applyFont="1" applyFill="1" applyBorder="1" applyAlignment="1">
      <alignment horizontal="left"/>
    </xf>
    <xf numFmtId="0" fontId="50" fillId="29" borderId="32" xfId="107" applyFont="1" applyFill="1" applyBorder="1" applyAlignment="1">
      <alignment horizontal="left"/>
    </xf>
    <xf numFmtId="0" fontId="40" fillId="29" borderId="32" xfId="107" applyFont="1" applyFill="1" applyBorder="1" applyAlignment="1">
      <alignment horizontal="center"/>
    </xf>
    <xf numFmtId="9" fontId="40" fillId="29" borderId="32" xfId="94" applyFont="1" applyFill="1" applyBorder="1" applyAlignment="1">
      <alignment horizontal="center"/>
    </xf>
    <xf numFmtId="0" fontId="51" fillId="31" borderId="0" xfId="58" applyFont="1" applyFill="1" applyAlignment="1">
      <alignment horizontal="center" vertical="center"/>
    </xf>
    <xf numFmtId="0" fontId="51" fillId="31" borderId="0" xfId="58" applyFont="1" applyFill="1" applyAlignment="1">
      <alignment vertical="center"/>
    </xf>
    <xf numFmtId="0" fontId="51" fillId="31" borderId="0" xfId="58" applyFont="1" applyFill="1" applyAlignment="1">
      <alignment horizontal="center" vertical="center" wrapText="1"/>
    </xf>
    <xf numFmtId="171" fontId="37" fillId="30" borderId="25" xfId="47" applyNumberFormat="1" applyFont="1" applyFill="1" applyBorder="1" applyAlignment="1">
      <alignment horizontal="center"/>
    </xf>
    <xf numFmtId="171" fontId="37" fillId="30" borderId="13" xfId="47" applyNumberFormat="1" applyFont="1" applyFill="1" applyBorder="1" applyAlignment="1">
      <alignment horizontal="center"/>
    </xf>
    <xf numFmtId="171" fontId="37" fillId="30" borderId="0" xfId="47" applyNumberFormat="1" applyFont="1" applyFill="1" applyBorder="1" applyAlignment="1">
      <alignment horizontal="center"/>
    </xf>
    <xf numFmtId="171" fontId="37" fillId="26" borderId="13" xfId="47" applyNumberFormat="1" applyFont="1" applyFill="1" applyBorder="1" applyAlignment="1">
      <alignment horizontal="center"/>
    </xf>
    <xf numFmtId="165" fontId="37" fillId="30" borderId="25" xfId="47" applyNumberFormat="1" applyFont="1" applyFill="1" applyBorder="1" applyAlignment="1">
      <alignment horizontal="center"/>
    </xf>
    <xf numFmtId="165" fontId="37" fillId="30" borderId="13" xfId="47" applyNumberFormat="1" applyFont="1" applyFill="1" applyBorder="1" applyAlignment="1">
      <alignment horizontal="center"/>
    </xf>
    <xf numFmtId="165" fontId="37" fillId="30" borderId="0" xfId="47" applyNumberFormat="1" applyFont="1" applyFill="1" applyBorder="1" applyAlignment="1">
      <alignment horizontal="center"/>
    </xf>
    <xf numFmtId="165" fontId="37" fillId="26" borderId="13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left"/>
    </xf>
    <xf numFmtId="165" fontId="39" fillId="26" borderId="28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center"/>
    </xf>
    <xf numFmtId="171" fontId="37" fillId="26" borderId="0" xfId="47" applyNumberFormat="1" applyFont="1" applyFill="1" applyBorder="1" applyAlignment="1">
      <alignment horizontal="center"/>
    </xf>
    <xf numFmtId="165" fontId="37" fillId="26" borderId="0" xfId="47" applyNumberFormat="1" applyFont="1" applyFill="1" applyBorder="1" applyAlignment="1">
      <alignment horizontal="center"/>
    </xf>
    <xf numFmtId="9" fontId="37" fillId="32" borderId="33" xfId="94" applyFont="1" applyFill="1" applyBorder="1" applyAlignment="1">
      <alignment horizontal="center"/>
    </xf>
    <xf numFmtId="10" fontId="37" fillId="32" borderId="33" xfId="94" applyNumberFormat="1" applyFont="1" applyFill="1" applyBorder="1" applyAlignment="1">
      <alignment horizontal="center"/>
    </xf>
    <xf numFmtId="10" fontId="37" fillId="32" borderId="34" xfId="94" applyNumberFormat="1" applyFont="1" applyFill="1" applyBorder="1" applyAlignment="1">
      <alignment horizontal="center"/>
    </xf>
    <xf numFmtId="0" fontId="37" fillId="26" borderId="23" xfId="107" applyBorder="1" applyAlignment="1">
      <alignment horizontal="center"/>
    </xf>
    <xf numFmtId="3" fontId="37" fillId="26" borderId="23" xfId="107" applyNumberFormat="1" applyBorder="1" applyAlignment="1">
      <alignment horizontal="center"/>
    </xf>
    <xf numFmtId="165" fontId="37" fillId="30" borderId="23" xfId="47" applyNumberFormat="1" applyFont="1" applyFill="1" applyBorder="1" applyAlignment="1">
      <alignment horizontal="center"/>
    </xf>
    <xf numFmtId="165" fontId="37" fillId="26" borderId="23" xfId="47" applyNumberFormat="1" applyFont="1" applyFill="1" applyBorder="1" applyAlignment="1">
      <alignment horizontal="center"/>
    </xf>
    <xf numFmtId="3" fontId="39" fillId="26" borderId="23" xfId="107" applyNumberFormat="1" applyFont="1" applyBorder="1" applyAlignment="1">
      <alignment horizontal="center"/>
    </xf>
    <xf numFmtId="3" fontId="39" fillId="26" borderId="23" xfId="107" applyNumberFormat="1" applyFont="1" applyBorder="1" applyAlignment="1">
      <alignment horizontal="right"/>
    </xf>
    <xf numFmtId="10" fontId="37" fillId="26" borderId="23" xfId="94" applyNumberFormat="1" applyFont="1" applyFill="1" applyBorder="1" applyAlignment="1">
      <alignment horizontal="center"/>
    </xf>
    <xf numFmtId="0" fontId="38" fillId="0" borderId="35" xfId="0" applyFont="1" applyBorder="1"/>
    <xf numFmtId="0" fontId="29" fillId="26" borderId="36" xfId="58" applyFont="1" applyFill="1" applyBorder="1" applyAlignment="1">
      <alignment vertical="center"/>
    </xf>
    <xf numFmtId="169" fontId="29" fillId="26" borderId="36" xfId="52" applyNumberFormat="1" applyFont="1" applyFill="1" applyBorder="1" applyAlignment="1">
      <alignment horizontal="center" vertical="center"/>
    </xf>
    <xf numFmtId="0" fontId="38" fillId="30" borderId="11" xfId="0" applyFont="1" applyFill="1" applyBorder="1"/>
    <xf numFmtId="0" fontId="29" fillId="30" borderId="11" xfId="58" applyFont="1" applyFill="1" applyBorder="1" applyAlignment="1">
      <alignment vertical="center"/>
    </xf>
    <xf numFmtId="169" fontId="29" fillId="30" borderId="11" xfId="52" applyNumberFormat="1" applyFont="1" applyFill="1" applyBorder="1" applyAlignment="1">
      <alignment horizontal="center" vertical="center"/>
    </xf>
    <xf numFmtId="0" fontId="38" fillId="30" borderId="0" xfId="0" applyFont="1" applyFill="1"/>
    <xf numFmtId="0" fontId="29" fillId="30" borderId="0" xfId="58" applyFont="1" applyFill="1" applyBorder="1" applyAlignment="1">
      <alignment vertical="center"/>
    </xf>
    <xf numFmtId="169" fontId="29" fillId="30" borderId="31" xfId="52" applyNumberFormat="1" applyFont="1" applyFill="1" applyBorder="1" applyAlignment="1">
      <alignment horizontal="center" vertical="center"/>
    </xf>
    <xf numFmtId="0" fontId="29" fillId="30" borderId="29" xfId="58" applyFont="1" applyFill="1" applyBorder="1" applyAlignment="1">
      <alignment horizontal="center" vertical="center"/>
    </xf>
    <xf numFmtId="169" fontId="29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7" fillId="26" borderId="0" xfId="47" applyNumberFormat="1" applyFont="1" applyFill="1" applyAlignment="1">
      <alignment horizontal="left"/>
    </xf>
    <xf numFmtId="0" fontId="37" fillId="26" borderId="37" xfId="107" applyBorder="1" applyAlignment="1">
      <alignment horizontal="center"/>
    </xf>
    <xf numFmtId="0" fontId="37" fillId="26" borderId="31" xfId="107" applyBorder="1" applyAlignment="1">
      <alignment horizontal="center"/>
    </xf>
    <xf numFmtId="0" fontId="40" fillId="31" borderId="0" xfId="107" applyFont="1" applyFill="1" applyAlignment="1">
      <alignment horizontal="center"/>
    </xf>
    <xf numFmtId="172" fontId="37" fillId="26" borderId="0" xfId="94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left"/>
    </xf>
    <xf numFmtId="171" fontId="52" fillId="26" borderId="0" xfId="47" applyNumberFormat="1" applyFont="1" applyFill="1" applyAlignment="1">
      <alignment horizontal="left"/>
    </xf>
    <xf numFmtId="10" fontId="39" fillId="26" borderId="23" xfId="94" applyNumberFormat="1" applyFont="1" applyFill="1" applyBorder="1" applyAlignment="1">
      <alignment horizontal="center"/>
    </xf>
    <xf numFmtId="43" fontId="37" fillId="26" borderId="0" xfId="107" applyNumberFormat="1">
      <alignment horizontal="left"/>
    </xf>
    <xf numFmtId="164" fontId="37" fillId="26" borderId="0" xfId="47" applyFont="1" applyFill="1" applyAlignment="1">
      <alignment horizontal="left"/>
    </xf>
    <xf numFmtId="171" fontId="37" fillId="26" borderId="0" xfId="47" applyNumberFormat="1" applyFont="1" applyFill="1" applyAlignment="1">
      <alignment horizontal="center"/>
    </xf>
    <xf numFmtId="172" fontId="37" fillId="26" borderId="0" xfId="94" applyNumberFormat="1" applyFont="1" applyFill="1" applyAlignment="1">
      <alignment horizontal="left"/>
    </xf>
    <xf numFmtId="0" fontId="53" fillId="26" borderId="0" xfId="0" applyFont="1" applyFill="1" applyAlignment="1">
      <alignment horizontal="left"/>
    </xf>
    <xf numFmtId="165" fontId="48" fillId="26" borderId="0" xfId="47" applyNumberFormat="1" applyFont="1" applyFill="1" applyAlignment="1">
      <alignment horizontal="center"/>
    </xf>
    <xf numFmtId="10" fontId="48" fillId="26" borderId="0" xfId="94" applyNumberFormat="1" applyFont="1" applyFill="1" applyAlignment="1">
      <alignment horizontal="right"/>
    </xf>
    <xf numFmtId="0" fontId="37" fillId="26" borderId="0" xfId="107" applyFont="1" applyAlignment="1">
      <alignment horizontal="center"/>
    </xf>
    <xf numFmtId="0" fontId="37" fillId="26" borderId="0" xfId="107" applyFont="1">
      <alignment horizontal="left"/>
    </xf>
    <xf numFmtId="4" fontId="37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0" fontId="53" fillId="0" borderId="0" xfId="0" applyFont="1" applyAlignment="1">
      <alignment vertical="center"/>
    </xf>
    <xf numFmtId="0" fontId="38" fillId="26" borderId="11" xfId="0" applyFont="1" applyFill="1" applyBorder="1" applyAlignment="1">
      <alignment horizontal="left"/>
    </xf>
    <xf numFmtId="3" fontId="56" fillId="29" borderId="0" xfId="0" applyNumberFormat="1" applyFont="1" applyFill="1" applyAlignment="1">
      <alignment horizontal="center"/>
    </xf>
    <xf numFmtId="0" fontId="56" fillId="29" borderId="0" xfId="0" applyFont="1" applyFill="1" applyAlignment="1">
      <alignment horizontal="left"/>
    </xf>
    <xf numFmtId="10" fontId="37" fillId="26" borderId="13" xfId="94" applyNumberFormat="1" applyFont="1" applyFill="1" applyBorder="1" applyAlignment="1">
      <alignment horizontal="center"/>
    </xf>
    <xf numFmtId="10" fontId="37" fillId="26" borderId="41" xfId="94" applyNumberFormat="1" applyFont="1" applyFill="1" applyBorder="1" applyAlignment="1">
      <alignment horizontal="center"/>
    </xf>
    <xf numFmtId="3" fontId="39" fillId="26" borderId="11" xfId="107" applyNumberFormat="1" applyFont="1" applyBorder="1" applyAlignment="1">
      <alignment horizontal="center"/>
    </xf>
    <xf numFmtId="10" fontId="39" fillId="26" borderId="11" xfId="94" applyNumberFormat="1" applyFont="1" applyFill="1" applyBorder="1" applyAlignment="1">
      <alignment horizontal="center"/>
    </xf>
    <xf numFmtId="10" fontId="39" fillId="26" borderId="42" xfId="94" applyNumberFormat="1" applyFont="1" applyFill="1" applyBorder="1" applyAlignment="1">
      <alignment horizontal="center"/>
    </xf>
    <xf numFmtId="3" fontId="39" fillId="26" borderId="0" xfId="107" applyNumberFormat="1" applyFont="1">
      <alignment horizontal="left"/>
    </xf>
    <xf numFmtId="165" fontId="48" fillId="26" borderId="25" xfId="47" applyNumberFormat="1" applyFont="1" applyFill="1" applyBorder="1" applyAlignment="1">
      <alignment horizontal="center" vertical="center"/>
    </xf>
    <xf numFmtId="165" fontId="48" fillId="26" borderId="25" xfId="47" applyNumberFormat="1" applyFont="1" applyFill="1" applyBorder="1" applyAlignment="1">
      <alignment horizontal="left" vertical="center"/>
    </xf>
    <xf numFmtId="0" fontId="0" fillId="26" borderId="0" xfId="0" applyFill="1"/>
    <xf numFmtId="0" fontId="48" fillId="26" borderId="0" xfId="0" applyFont="1" applyFill="1"/>
    <xf numFmtId="0" fontId="57" fillId="26" borderId="0" xfId="0" applyFont="1" applyFill="1" applyAlignment="1">
      <alignment horizontal="left"/>
    </xf>
    <xf numFmtId="0" fontId="57" fillId="26" borderId="0" xfId="0" applyFont="1" applyFill="1"/>
    <xf numFmtId="0" fontId="48" fillId="26" borderId="0" xfId="0" applyFont="1" applyFill="1" applyAlignment="1">
      <alignment vertical="center"/>
    </xf>
    <xf numFmtId="0" fontId="57" fillId="26" borderId="0" xfId="0" applyFont="1" applyFill="1" applyAlignment="1">
      <alignment horizontal="left" vertical="center"/>
    </xf>
    <xf numFmtId="0" fontId="57" fillId="26" borderId="0" xfId="0" applyFont="1" applyFill="1" applyAlignment="1">
      <alignment vertical="center"/>
    </xf>
    <xf numFmtId="0" fontId="58" fillId="26" borderId="0" xfId="0" applyFont="1" applyFill="1"/>
    <xf numFmtId="0" fontId="59" fillId="29" borderId="0" xfId="0" applyFont="1" applyFill="1" applyAlignment="1">
      <alignment horizontal="left"/>
    </xf>
    <xf numFmtId="0" fontId="48" fillId="26" borderId="0" xfId="0" applyFont="1" applyFill="1" applyAlignment="1">
      <alignment horizontal="left"/>
    </xf>
    <xf numFmtId="3" fontId="48" fillId="26" borderId="0" xfId="0" applyNumberFormat="1" applyFont="1" applyFill="1"/>
    <xf numFmtId="3" fontId="48" fillId="26" borderId="0" xfId="0" applyNumberFormat="1" applyFont="1" applyFill="1" applyAlignment="1">
      <alignment horizontal="right"/>
    </xf>
    <xf numFmtId="0" fontId="57" fillId="26" borderId="11" xfId="0" applyFont="1" applyFill="1" applyBorder="1" applyAlignment="1">
      <alignment horizontal="left"/>
    </xf>
    <xf numFmtId="0" fontId="48" fillId="26" borderId="11" xfId="0" applyFont="1" applyFill="1" applyBorder="1"/>
    <xf numFmtId="0" fontId="57" fillId="30" borderId="0" xfId="0" applyFont="1" applyFill="1" applyAlignment="1">
      <alignment horizontal="left"/>
    </xf>
    <xf numFmtId="0" fontId="57" fillId="30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61" fillId="26" borderId="0" xfId="0" applyFont="1" applyFill="1"/>
    <xf numFmtId="10" fontId="62" fillId="26" borderId="0" xfId="94" applyNumberFormat="1" applyFont="1" applyFill="1" applyAlignment="1">
      <alignment horizontal="right"/>
    </xf>
    <xf numFmtId="0" fontId="63" fillId="26" borderId="0" xfId="0" applyFont="1" applyFill="1" applyAlignment="1">
      <alignment horizontal="left"/>
    </xf>
    <xf numFmtId="165" fontId="62" fillId="26" borderId="0" xfId="47" applyNumberFormat="1" applyFont="1" applyFill="1" applyAlignment="1">
      <alignment horizontal="center"/>
    </xf>
    <xf numFmtId="0" fontId="58" fillId="26" borderId="0" xfId="0" applyFont="1" applyFill="1" applyAlignment="1">
      <alignment horizontal="left"/>
    </xf>
    <xf numFmtId="0" fontId="61" fillId="26" borderId="0" xfId="0" applyFont="1" applyFill="1" applyAlignment="1">
      <alignment horizontal="left"/>
    </xf>
    <xf numFmtId="0" fontId="48" fillId="26" borderId="0" xfId="0" applyFont="1" applyFill="1" applyAlignment="1">
      <alignment horizontal="center"/>
    </xf>
    <xf numFmtId="0" fontId="54" fillId="29" borderId="0" xfId="0" applyFont="1" applyFill="1" applyAlignment="1">
      <alignment horizontal="left"/>
    </xf>
    <xf numFmtId="0" fontId="54" fillId="29" borderId="0" xfId="0" applyFont="1" applyFill="1" applyAlignment="1">
      <alignment horizontal="center"/>
    </xf>
    <xf numFmtId="0" fontId="49" fillId="26" borderId="32" xfId="0" applyFont="1" applyFill="1" applyBorder="1" applyAlignment="1">
      <alignment horizontal="left"/>
    </xf>
    <xf numFmtId="0" fontId="49" fillId="26" borderId="32" xfId="0" applyFont="1" applyFill="1" applyBorder="1" applyAlignment="1">
      <alignment horizontal="center"/>
    </xf>
    <xf numFmtId="10" fontId="48" fillId="26" borderId="0" xfId="94" applyNumberFormat="1" applyFont="1" applyFill="1" applyAlignment="1">
      <alignment horizontal="center"/>
    </xf>
    <xf numFmtId="10" fontId="48" fillId="26" borderId="0" xfId="0" applyNumberFormat="1" applyFont="1" applyFill="1" applyAlignment="1">
      <alignment horizontal="center"/>
    </xf>
    <xf numFmtId="3" fontId="48" fillId="26" borderId="0" xfId="0" applyNumberFormat="1" applyFont="1" applyFill="1" applyAlignment="1">
      <alignment horizontal="center"/>
    </xf>
    <xf numFmtId="0" fontId="65" fillId="26" borderId="0" xfId="0" applyFont="1" applyFill="1" applyAlignment="1">
      <alignment horizontal="left"/>
    </xf>
    <xf numFmtId="3" fontId="65" fillId="26" borderId="0" xfId="0" applyNumberFormat="1" applyFont="1" applyFill="1" applyAlignment="1">
      <alignment horizontal="center"/>
    </xf>
    <xf numFmtId="10" fontId="65" fillId="26" borderId="0" xfId="0" applyNumberFormat="1" applyFont="1" applyFill="1" applyAlignment="1">
      <alignment horizontal="center"/>
    </xf>
    <xf numFmtId="3" fontId="65" fillId="26" borderId="0" xfId="94" applyNumberFormat="1" applyFont="1" applyFill="1" applyAlignment="1">
      <alignment horizontal="center"/>
    </xf>
    <xf numFmtId="4" fontId="48" fillId="26" borderId="0" xfId="0" applyNumberFormat="1" applyFont="1" applyFill="1" applyAlignment="1">
      <alignment horizontal="center"/>
    </xf>
    <xf numFmtId="0" fontId="59" fillId="29" borderId="0" xfId="0" applyFont="1" applyFill="1" applyAlignment="1">
      <alignment horizontal="center"/>
    </xf>
    <xf numFmtId="4" fontId="57" fillId="30" borderId="11" xfId="0" applyNumberFormat="1" applyFont="1" applyFill="1" applyBorder="1" applyAlignment="1">
      <alignment horizontal="center"/>
    </xf>
    <xf numFmtId="0" fontId="57" fillId="26" borderId="11" xfId="0" applyFont="1" applyFill="1" applyBorder="1" applyAlignment="1">
      <alignment horizontal="center"/>
    </xf>
    <xf numFmtId="0" fontId="54" fillId="29" borderId="0" xfId="0" applyFont="1" applyFill="1"/>
    <xf numFmtId="3" fontId="54" fillId="29" borderId="0" xfId="0" applyNumberFormat="1" applyFont="1" applyFill="1" applyAlignment="1">
      <alignment horizontal="right"/>
    </xf>
    <xf numFmtId="10" fontId="48" fillId="26" borderId="0" xfId="94" applyNumberFormat="1" applyFont="1" applyFill="1"/>
    <xf numFmtId="176" fontId="48" fillId="26" borderId="0" xfId="94" applyNumberFormat="1" applyFont="1" applyFill="1"/>
    <xf numFmtId="0" fontId="57" fillId="26" borderId="11" xfId="0" applyFont="1" applyFill="1" applyBorder="1"/>
    <xf numFmtId="3" fontId="57" fillId="26" borderId="11" xfId="0" applyNumberFormat="1" applyFont="1" applyFill="1" applyBorder="1"/>
    <xf numFmtId="0" fontId="54" fillId="29" borderId="0" xfId="0" applyFont="1" applyFill="1" applyAlignment="1">
      <alignment horizontal="right"/>
    </xf>
    <xf numFmtId="0" fontId="62" fillId="26" borderId="0" xfId="0" applyFont="1" applyFill="1" applyAlignment="1">
      <alignment horizontal="right"/>
    </xf>
    <xf numFmtId="0" fontId="62" fillId="26" borderId="0" xfId="0" applyFont="1" applyFill="1"/>
    <xf numFmtId="0" fontId="61" fillId="30" borderId="35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47" xfId="0" applyFont="1" applyFill="1" applyBorder="1" applyAlignment="1">
      <alignment horizontal="right"/>
    </xf>
    <xf numFmtId="0" fontId="62" fillId="26" borderId="0" xfId="0" applyFont="1" applyFill="1" applyAlignment="1">
      <alignment horizontal="left"/>
    </xf>
    <xf numFmtId="0" fontId="61" fillId="30" borderId="35" xfId="0" applyFont="1" applyFill="1" applyBorder="1"/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/>
    <xf numFmtId="4" fontId="48" fillId="26" borderId="0" xfId="107" applyNumberFormat="1" applyFont="1" applyAlignment="1">
      <alignment horizontal="right"/>
    </xf>
    <xf numFmtId="0" fontId="48" fillId="26" borderId="0" xfId="107" applyFont="1" applyAlignment="1">
      <alignment horizontal="right"/>
    </xf>
    <xf numFmtId="0" fontId="48" fillId="26" borderId="0" xfId="107" applyFont="1">
      <alignment horizontal="left"/>
    </xf>
    <xf numFmtId="0" fontId="54" fillId="29" borderId="0" xfId="107" applyFont="1" applyFill="1" applyAlignment="1"/>
    <xf numFmtId="0" fontId="48" fillId="26" borderId="0" xfId="107" applyFont="1" applyAlignment="1"/>
    <xf numFmtId="3" fontId="48" fillId="26" borderId="0" xfId="107" applyNumberFormat="1" applyFont="1" applyAlignment="1">
      <alignment horizontal="right"/>
    </xf>
    <xf numFmtId="0" fontId="48" fillId="26" borderId="0" xfId="107" applyFont="1" applyBorder="1" applyAlignment="1"/>
    <xf numFmtId="3" fontId="48" fillId="26" borderId="0" xfId="107" applyNumberFormat="1" applyFont="1" applyBorder="1" applyAlignment="1">
      <alignment horizontal="right"/>
    </xf>
    <xf numFmtId="0" fontId="57" fillId="30" borderId="35" xfId="107" applyFont="1" applyFill="1" applyBorder="1" applyAlignment="1"/>
    <xf numFmtId="3" fontId="57" fillId="30" borderId="36" xfId="107" applyNumberFormat="1" applyFont="1" applyFill="1" applyBorder="1" applyAlignment="1">
      <alignment horizontal="right"/>
    </xf>
    <xf numFmtId="3" fontId="57" fillId="30" borderId="47" xfId="107" applyNumberFormat="1" applyFont="1" applyFill="1" applyBorder="1" applyAlignment="1">
      <alignment horizontal="right"/>
    </xf>
    <xf numFmtId="0" fontId="57" fillId="30" borderId="35" xfId="107" applyFont="1" applyFill="1" applyBorder="1">
      <alignment horizontal="left"/>
    </xf>
    <xf numFmtId="0" fontId="61" fillId="26" borderId="0" xfId="0" applyFont="1" applyFill="1" applyAlignment="1"/>
    <xf numFmtId="0" fontId="54" fillId="29" borderId="0" xfId="107" applyNumberFormat="1" applyFont="1" applyFill="1" applyAlignment="1">
      <alignment horizontal="center"/>
    </xf>
    <xf numFmtId="0" fontId="57" fillId="26" borderId="11" xfId="107" applyFont="1" applyBorder="1" applyAlignment="1"/>
    <xf numFmtId="3" fontId="57" fillId="26" borderId="11" xfId="107" applyNumberFormat="1" applyFont="1" applyBorder="1" applyAlignment="1">
      <alignment horizontal="right"/>
    </xf>
    <xf numFmtId="0" fontId="48" fillId="26" borderId="0" xfId="107" applyFont="1" applyAlignment="1">
      <alignment horizontal="center"/>
    </xf>
    <xf numFmtId="0" fontId="65" fillId="26" borderId="0" xfId="0" applyFont="1" applyFill="1"/>
    <xf numFmtId="0" fontId="57" fillId="26" borderId="11" xfId="0" applyFont="1" applyFill="1" applyBorder="1" applyAlignment="1">
      <alignment horizontal="center" vertical="center"/>
    </xf>
    <xf numFmtId="177" fontId="48" fillId="26" borderId="11" xfId="0" applyNumberFormat="1" applyFont="1" applyFill="1" applyBorder="1"/>
    <xf numFmtId="0" fontId="61" fillId="26" borderId="11" xfId="0" applyFont="1" applyFill="1" applyBorder="1" applyAlignment="1">
      <alignment horizontal="center" vertical="top" wrapText="1"/>
    </xf>
    <xf numFmtId="178" fontId="61" fillId="26" borderId="11" xfId="0" applyNumberFormat="1" applyFont="1" applyFill="1" applyBorder="1" applyAlignment="1">
      <alignment horizontal="center" vertical="top" wrapText="1"/>
    </xf>
    <xf numFmtId="0" fontId="54" fillId="29" borderId="12" xfId="107" applyFont="1" applyFill="1" applyBorder="1" applyAlignment="1">
      <alignment horizontal="center"/>
    </xf>
    <xf numFmtId="0" fontId="48" fillId="26" borderId="32" xfId="107" applyFont="1" applyBorder="1" applyAlignment="1">
      <alignment horizontal="center"/>
    </xf>
    <xf numFmtId="3" fontId="48" fillId="26" borderId="0" xfId="107" applyNumberFormat="1" applyFont="1" applyAlignment="1">
      <alignment horizontal="center"/>
    </xf>
    <xf numFmtId="0" fontId="57" fillId="26" borderId="0" xfId="107" applyFont="1" applyAlignment="1">
      <alignment horizontal="left"/>
    </xf>
    <xf numFmtId="0" fontId="48" fillId="0" borderId="0" xfId="107" applyFont="1" applyFill="1" applyAlignment="1">
      <alignment horizontal="left" vertical="center"/>
    </xf>
    <xf numFmtId="3" fontId="57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11" xfId="0" applyFill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53" fillId="26" borderId="0" xfId="0" applyFont="1" applyFill="1" applyAlignment="1">
      <alignment horizontal="left" vertical="center"/>
    </xf>
    <xf numFmtId="0" fontId="62" fillId="26" borderId="0" xfId="0" applyFont="1" applyFill="1" applyAlignment="1">
      <alignment horizontal="left" vertical="center"/>
    </xf>
    <xf numFmtId="0" fontId="47" fillId="34" borderId="0" xfId="107" applyFont="1" applyFill="1" applyAlignment="1">
      <alignment horizontal="center"/>
    </xf>
    <xf numFmtId="3" fontId="48" fillId="26" borderId="0" xfId="47" applyNumberFormat="1" applyFont="1" applyFill="1" applyAlignment="1">
      <alignment horizontal="right"/>
    </xf>
    <xf numFmtId="3" fontId="48" fillId="26" borderId="31" xfId="107" applyNumberFormat="1" applyFont="1" applyBorder="1" applyAlignment="1">
      <alignment horizontal="right"/>
    </xf>
    <xf numFmtId="3" fontId="37" fillId="26" borderId="0" xfId="107" applyNumberFormat="1" applyFont="1" applyAlignment="1">
      <alignment horizontal="right"/>
    </xf>
    <xf numFmtId="0" fontId="64" fillId="26" borderId="0" xfId="0" applyFont="1" applyFill="1" applyAlignment="1">
      <alignment horizontal="left" indent="1"/>
    </xf>
    <xf numFmtId="0" fontId="48" fillId="26" borderId="0" xfId="107" applyFont="1" applyAlignment="1">
      <alignment horizontal="left" indent="1"/>
    </xf>
    <xf numFmtId="3" fontId="48" fillId="26" borderId="25" xfId="0" applyNumberFormat="1" applyFont="1" applyFill="1" applyBorder="1" applyAlignment="1">
      <alignment horizontal="right" vertical="center"/>
    </xf>
    <xf numFmtId="0" fontId="48" fillId="26" borderId="13" xfId="0" applyFont="1" applyFill="1" applyBorder="1" applyAlignment="1">
      <alignment horizontal="left" vertical="center"/>
    </xf>
    <xf numFmtId="0" fontId="62" fillId="26" borderId="13" xfId="0" applyFont="1" applyFill="1" applyBorder="1" applyAlignment="1">
      <alignment horizontal="left" vertical="center"/>
    </xf>
    <xf numFmtId="0" fontId="62" fillId="26" borderId="48" xfId="0" applyFont="1" applyFill="1" applyBorder="1" applyAlignment="1">
      <alignment vertical="center" wrapText="1"/>
    </xf>
    <xf numFmtId="0" fontId="54" fillId="29" borderId="35" xfId="47" applyNumberFormat="1" applyFont="1" applyFill="1" applyBorder="1" applyAlignment="1">
      <alignment horizontal="center" vertical="center"/>
    </xf>
    <xf numFmtId="0" fontId="54" fillId="29" borderId="36" xfId="47" applyNumberFormat="1" applyFont="1" applyFill="1" applyBorder="1" applyAlignment="1">
      <alignment horizontal="center" vertical="center"/>
    </xf>
    <xf numFmtId="0" fontId="57" fillId="30" borderId="26" xfId="47" applyNumberFormat="1" applyFont="1" applyFill="1" applyBorder="1" applyAlignment="1">
      <alignment vertical="center"/>
    </xf>
    <xf numFmtId="164" fontId="37" fillId="26" borderId="0" xfId="47" applyNumberFormat="1" applyFont="1" applyFill="1" applyAlignment="1">
      <alignment horizontal="center"/>
    </xf>
    <xf numFmtId="0" fontId="56" fillId="29" borderId="0" xfId="0" applyFont="1" applyFill="1" applyAlignment="1">
      <alignment horizontal="center"/>
    </xf>
    <xf numFmtId="9" fontId="37" fillId="26" borderId="0" xfId="94" applyNumberFormat="1" applyFont="1" applyFill="1" applyAlignment="1">
      <alignment horizontal="left"/>
    </xf>
    <xf numFmtId="164" fontId="37" fillId="26" borderId="23" xfId="47" applyNumberFormat="1" applyFont="1" applyFill="1" applyBorder="1" applyAlignment="1">
      <alignment horizontal="center"/>
    </xf>
    <xf numFmtId="164" fontId="37" fillId="30" borderId="23" xfId="47" applyNumberFormat="1" applyFont="1" applyFill="1" applyBorder="1" applyAlignment="1">
      <alignment horizontal="center"/>
    </xf>
    <xf numFmtId="0" fontId="59" fillId="29" borderId="0" xfId="0" applyFont="1" applyFill="1" applyAlignment="1">
      <alignment horizontal="center" vertical="center" wrapText="1"/>
    </xf>
    <xf numFmtId="0" fontId="60" fillId="29" borderId="0" xfId="0" applyFont="1" applyFill="1" applyAlignment="1">
      <alignment horizontal="center" vertical="center" wrapText="1"/>
    </xf>
    <xf numFmtId="164" fontId="0" fillId="26" borderId="0" xfId="47" applyNumberFormat="1" applyFont="1" applyFill="1" applyAlignment="1">
      <alignment horizontal="center"/>
    </xf>
    <xf numFmtId="2" fontId="48" fillId="26" borderId="0" xfId="47" applyNumberFormat="1" applyFont="1" applyFill="1" applyAlignment="1">
      <alignment horizontal="center" vertical="center"/>
    </xf>
    <xf numFmtId="164" fontId="0" fillId="26" borderId="0" xfId="47" applyFont="1" applyFill="1"/>
    <xf numFmtId="4" fontId="0" fillId="26" borderId="0" xfId="0" applyNumberFormat="1" applyFont="1" applyFill="1"/>
    <xf numFmtId="0" fontId="54" fillId="29" borderId="0" xfId="107" applyNumberFormat="1" applyFont="1" applyFill="1" applyAlignment="1">
      <alignment horizontal="right"/>
    </xf>
    <xf numFmtId="10" fontId="39" fillId="26" borderId="17" xfId="94" applyNumberFormat="1" applyFont="1" applyFill="1" applyBorder="1" applyAlignment="1">
      <alignment horizontal="center"/>
    </xf>
    <xf numFmtId="1" fontId="48" fillId="26" borderId="0" xfId="107" applyNumberFormat="1" applyFont="1">
      <alignment horizontal="left"/>
    </xf>
    <xf numFmtId="0" fontId="54" fillId="29" borderId="0" xfId="107" applyNumberFormat="1" applyFont="1" applyFill="1" applyAlignment="1">
      <alignment horizontal="center" wrapText="1"/>
    </xf>
    <xf numFmtId="0" fontId="40" fillId="31" borderId="0" xfId="107" applyFont="1" applyFill="1" applyAlignment="1">
      <alignment horizontal="center"/>
    </xf>
    <xf numFmtId="0" fontId="40" fillId="34" borderId="0" xfId="107" applyFont="1" applyFill="1" applyAlignment="1">
      <alignment horizontal="center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0" fontId="54" fillId="29" borderId="51" xfId="47" applyNumberFormat="1" applyFont="1" applyFill="1" applyBorder="1" applyAlignment="1">
      <alignment horizontal="right" vertical="center"/>
    </xf>
    <xf numFmtId="0" fontId="54" fillId="29" borderId="19" xfId="47" applyNumberFormat="1" applyFont="1" applyFill="1" applyBorder="1" applyAlignment="1">
      <alignment horizontal="right" vertical="center"/>
    </xf>
    <xf numFmtId="10" fontId="54" fillId="29" borderId="52" xfId="94" applyNumberFormat="1" applyFont="1" applyFill="1" applyBorder="1" applyAlignment="1">
      <alignment horizontal="right" vertical="center"/>
    </xf>
    <xf numFmtId="10" fontId="54" fillId="31" borderId="53" xfId="94" applyNumberFormat="1" applyFont="1" applyFill="1" applyBorder="1" applyAlignment="1">
      <alignment horizontal="right" vertical="center"/>
    </xf>
    <xf numFmtId="165" fontId="57" fillId="30" borderId="54" xfId="47" applyNumberFormat="1" applyFont="1" applyFill="1" applyBorder="1" applyAlignment="1">
      <alignment horizontal="center" vertical="center"/>
    </xf>
    <xf numFmtId="165" fontId="57" fillId="30" borderId="11" xfId="47" applyNumberFormat="1" applyFont="1" applyFill="1" applyBorder="1" applyAlignment="1">
      <alignment horizontal="center" vertical="center"/>
    </xf>
    <xf numFmtId="0" fontId="48" fillId="26" borderId="25" xfId="47" applyNumberFormat="1" applyFont="1" applyFill="1" applyBorder="1" applyAlignment="1">
      <alignment horizontal="left" vertical="center" indent="1"/>
    </xf>
    <xf numFmtId="0" fontId="48" fillId="0" borderId="25" xfId="107" applyFont="1" applyFill="1" applyBorder="1" applyAlignment="1">
      <alignment horizontal="left" vertical="center" indent="1"/>
    </xf>
    <xf numFmtId="0" fontId="48" fillId="0" borderId="40" xfId="107" applyFont="1" applyFill="1" applyBorder="1" applyAlignment="1">
      <alignment horizontal="left" vertical="center" indent="1"/>
    </xf>
    <xf numFmtId="0" fontId="54" fillId="29" borderId="24" xfId="47" applyNumberFormat="1" applyFont="1" applyFill="1" applyBorder="1" applyAlignment="1">
      <alignment horizontal="right"/>
    </xf>
    <xf numFmtId="0" fontId="54" fillId="29" borderId="12" xfId="47" applyNumberFormat="1" applyFont="1" applyFill="1" applyBorder="1" applyAlignment="1">
      <alignment horizontal="right"/>
    </xf>
    <xf numFmtId="10" fontId="54" fillId="29" borderId="38" xfId="94" applyNumberFormat="1" applyFont="1" applyFill="1" applyBorder="1" applyAlignment="1">
      <alignment horizontal="right"/>
    </xf>
    <xf numFmtId="10" fontId="54" fillId="31" borderId="39" xfId="94" applyNumberFormat="1" applyFont="1" applyFill="1" applyBorder="1" applyAlignment="1">
      <alignment horizontal="right"/>
    </xf>
    <xf numFmtId="165" fontId="61" fillId="30" borderId="43" xfId="47" applyNumberFormat="1" applyFont="1" applyFill="1" applyBorder="1" applyAlignment="1">
      <alignment horizontal="center"/>
    </xf>
    <xf numFmtId="165" fontId="61" fillId="30" borderId="44" xfId="47" applyNumberFormat="1" applyFont="1" applyFill="1" applyBorder="1" applyAlignment="1">
      <alignment horizontal="center"/>
    </xf>
    <xf numFmtId="0" fontId="62" fillId="26" borderId="25" xfId="47" applyNumberFormat="1" applyFont="1" applyFill="1" applyBorder="1" applyAlignment="1">
      <alignment horizontal="left" indent="1"/>
    </xf>
    <xf numFmtId="165" fontId="62" fillId="26" borderId="25" xfId="47" applyNumberFormat="1" applyFont="1" applyFill="1" applyBorder="1" applyAlignment="1">
      <alignment horizontal="center"/>
    </xf>
    <xf numFmtId="165" fontId="62" fillId="26" borderId="25" xfId="47" applyNumberFormat="1" applyFont="1" applyFill="1" applyBorder="1" applyAlignment="1">
      <alignment horizontal="left"/>
    </xf>
    <xf numFmtId="165" fontId="61" fillId="30" borderId="43" xfId="47" applyNumberFormat="1" applyFont="1" applyFill="1" applyBorder="1" applyAlignment="1">
      <alignment horizontal="left"/>
    </xf>
    <xf numFmtId="165" fontId="61" fillId="30" borderId="44" xfId="47" applyNumberFormat="1" applyFont="1" applyFill="1" applyBorder="1" applyAlignment="1">
      <alignment horizontal="left"/>
    </xf>
    <xf numFmtId="165" fontId="62" fillId="26" borderId="40" xfId="47" applyNumberFormat="1" applyFont="1" applyFill="1" applyBorder="1" applyAlignment="1">
      <alignment horizontal="left"/>
    </xf>
    <xf numFmtId="165" fontId="62" fillId="26" borderId="32" xfId="47" applyNumberFormat="1" applyFont="1" applyFill="1" applyBorder="1" applyAlignment="1">
      <alignment horizontal="left"/>
    </xf>
    <xf numFmtId="0" fontId="61" fillId="26" borderId="0" xfId="0" applyFont="1" applyFill="1" applyAlignment="1">
      <alignment horizontal="right"/>
    </xf>
    <xf numFmtId="0" fontId="39" fillId="26" borderId="42" xfId="107" applyFont="1" applyBorder="1" applyAlignment="1">
      <alignment horizontal="center"/>
    </xf>
    <xf numFmtId="3" fontId="37" fillId="26" borderId="33" xfId="107" applyNumberFormat="1" applyBorder="1" applyAlignment="1">
      <alignment horizontal="center"/>
    </xf>
    <xf numFmtId="0" fontId="37" fillId="26" borderId="33" xfId="107" applyBorder="1" applyAlignment="1">
      <alignment horizontal="center"/>
    </xf>
    <xf numFmtId="17" fontId="40" fillId="29" borderId="0" xfId="107" applyNumberFormat="1" applyFont="1" applyFill="1" applyAlignment="1">
      <alignment horizontal="center"/>
    </xf>
    <xf numFmtId="0" fontId="68" fillId="26" borderId="0" xfId="107" applyFont="1">
      <alignment horizontal="left"/>
    </xf>
    <xf numFmtId="165" fontId="48" fillId="26" borderId="0" xfId="47" applyNumberFormat="1" applyFont="1" applyFill="1"/>
    <xf numFmtId="3" fontId="57" fillId="35" borderId="27" xfId="0" applyNumberFormat="1" applyFont="1" applyFill="1" applyBorder="1" applyAlignment="1">
      <alignment horizontal="right" vertical="center"/>
    </xf>
    <xf numFmtId="3" fontId="39" fillId="26" borderId="60" xfId="107" applyNumberFormat="1" applyFont="1" applyBorder="1" applyAlignment="1">
      <alignment horizontal="center"/>
    </xf>
    <xf numFmtId="10" fontId="39" fillId="26" borderId="59" xfId="94" applyNumberFormat="1" applyFont="1" applyFill="1" applyBorder="1" applyAlignment="1">
      <alignment horizontal="center"/>
    </xf>
    <xf numFmtId="175" fontId="39" fillId="33" borderId="35" xfId="107" applyNumberFormat="1" applyFont="1" applyFill="1" applyBorder="1" applyAlignment="1">
      <alignment horizontal="center"/>
    </xf>
    <xf numFmtId="10" fontId="39" fillId="33" borderId="47" xfId="94" applyNumberFormat="1" applyFont="1" applyFill="1" applyBorder="1" applyAlignment="1">
      <alignment horizontal="center"/>
    </xf>
    <xf numFmtId="165" fontId="62" fillId="26" borderId="25" xfId="47" applyNumberFormat="1" applyFont="1" applyFill="1" applyBorder="1" applyAlignment="1">
      <alignment horizontal="center" vertical="center"/>
    </xf>
    <xf numFmtId="165" fontId="57" fillId="30" borderId="26" xfId="47" applyNumberFormat="1" applyFont="1" applyFill="1" applyBorder="1" applyAlignment="1">
      <alignment horizontal="center" vertical="center"/>
    </xf>
    <xf numFmtId="2" fontId="62" fillId="26" borderId="0" xfId="0" applyNumberFormat="1" applyFont="1" applyFill="1" applyAlignment="1">
      <alignment horizontal="center"/>
    </xf>
    <xf numFmtId="10" fontId="62" fillId="26" borderId="0" xfId="94" applyNumberFormat="1" applyFont="1" applyFill="1" applyAlignment="1">
      <alignment horizontal="center"/>
    </xf>
    <xf numFmtId="3" fontId="62" fillId="26" borderId="0" xfId="0" applyNumberFormat="1" applyFont="1" applyFill="1" applyAlignment="1">
      <alignment horizontal="center"/>
    </xf>
    <xf numFmtId="0" fontId="48" fillId="26" borderId="25" xfId="0" applyFont="1" applyFill="1" applyBorder="1" applyAlignment="1">
      <alignment horizontal="center" vertical="center"/>
    </xf>
    <xf numFmtId="0" fontId="48" fillId="26" borderId="37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vertical="center"/>
    </xf>
    <xf numFmtId="3" fontId="48" fillId="26" borderId="0" xfId="107" applyNumberFormat="1" applyFont="1" applyAlignment="1">
      <alignment horizontal="center" vertical="center"/>
    </xf>
    <xf numFmtId="0" fontId="71" fillId="26" borderId="0" xfId="107" applyFont="1">
      <alignment horizontal="left"/>
    </xf>
    <xf numFmtId="165" fontId="57" fillId="30" borderId="11" xfId="47" applyNumberFormat="1" applyFont="1" applyFill="1" applyBorder="1" applyAlignment="1">
      <alignment horizontal="left"/>
    </xf>
    <xf numFmtId="165" fontId="57" fillId="30" borderId="11" xfId="47" applyNumberFormat="1" applyFont="1" applyFill="1" applyBorder="1" applyAlignment="1">
      <alignment horizontal="right"/>
    </xf>
    <xf numFmtId="165" fontId="48" fillId="26" borderId="25" xfId="47" applyNumberFormat="1" applyFont="1" applyFill="1" applyBorder="1" applyAlignment="1">
      <alignment horizontal="left" indent="1"/>
    </xf>
    <xf numFmtId="165" fontId="48" fillId="26" borderId="25" xfId="47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wrapText="1"/>
    </xf>
    <xf numFmtId="3" fontId="54" fillId="29" borderId="0" xfId="0" applyNumberFormat="1" applyFont="1" applyFill="1" applyAlignment="1">
      <alignment horizontal="center" wrapText="1"/>
    </xf>
    <xf numFmtId="0" fontId="57" fillId="30" borderId="0" xfId="0" applyFont="1" applyFill="1" applyAlignment="1">
      <alignment horizontal="center" wrapText="1"/>
    </xf>
    <xf numFmtId="3" fontId="57" fillId="30" borderId="0" xfId="0" applyNumberFormat="1" applyFont="1" applyFill="1" applyAlignment="1">
      <alignment horizontal="center" wrapText="1"/>
    </xf>
    <xf numFmtId="10" fontId="57" fillId="30" borderId="0" xfId="94" applyNumberFormat="1" applyFont="1" applyFill="1" applyAlignment="1">
      <alignment horizontal="center" wrapText="1"/>
    </xf>
    <xf numFmtId="0" fontId="48" fillId="26" borderId="0" xfId="0" applyFont="1" applyFill="1" applyAlignment="1">
      <alignment horizontal="center" wrapText="1"/>
    </xf>
    <xf numFmtId="3" fontId="48" fillId="26" borderId="0" xfId="0" applyNumberFormat="1" applyFont="1" applyFill="1" applyAlignment="1">
      <alignment horizontal="center" wrapText="1"/>
    </xf>
    <xf numFmtId="3" fontId="57" fillId="26" borderId="11" xfId="0" applyNumberFormat="1" applyFont="1" applyFill="1" applyBorder="1" applyAlignment="1">
      <alignment horizontal="center" wrapText="1"/>
    </xf>
    <xf numFmtId="0" fontId="57" fillId="26" borderId="11" xfId="0" applyFont="1" applyFill="1" applyBorder="1" applyAlignment="1">
      <alignment horizontal="center" wrapText="1"/>
    </xf>
    <xf numFmtId="10" fontId="57" fillId="26" borderId="11" xfId="9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4" fillId="36" borderId="29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165" fontId="57" fillId="35" borderId="29" xfId="0" applyNumberFormat="1" applyFont="1" applyFill="1" applyBorder="1" applyAlignment="1">
      <alignment horizontal="center" vertical="center" wrapText="1"/>
    </xf>
    <xf numFmtId="0" fontId="54" fillId="29" borderId="29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2" fillId="26" borderId="0" xfId="0" applyFont="1" applyFill="1"/>
    <xf numFmtId="9" fontId="48" fillId="26" borderId="0" xfId="94" applyFont="1" applyFill="1" applyAlignment="1">
      <alignment horizontal="left"/>
    </xf>
    <xf numFmtId="10" fontId="54" fillId="29" borderId="14" xfId="94" applyNumberFormat="1" applyFont="1" applyFill="1" applyBorder="1" applyAlignment="1">
      <alignment horizontal="center"/>
    </xf>
    <xf numFmtId="165" fontId="61" fillId="35" borderId="29" xfId="0" applyNumberFormat="1" applyFont="1" applyFill="1" applyBorder="1" applyAlignment="1">
      <alignment horizontal="center" vertical="center" wrapText="1"/>
    </xf>
    <xf numFmtId="0" fontId="74" fillId="26" borderId="0" xfId="0" applyFont="1" applyFill="1"/>
    <xf numFmtId="10" fontId="48" fillId="26" borderId="0" xfId="94" applyNumberFormat="1" applyFont="1" applyFill="1" applyAlignment="1">
      <alignment horizontal="center" wrapText="1"/>
    </xf>
    <xf numFmtId="166" fontId="48" fillId="26" borderId="0" xfId="0" applyNumberFormat="1" applyFont="1" applyFill="1" applyAlignment="1">
      <alignment horizontal="center"/>
    </xf>
    <xf numFmtId="166" fontId="57" fillId="33" borderId="11" xfId="107" applyNumberFormat="1" applyFont="1" applyFill="1" applyBorder="1" applyAlignment="1">
      <alignment horizontal="center"/>
    </xf>
    <xf numFmtId="3" fontId="66" fillId="0" borderId="17" xfId="107" applyNumberFormat="1" applyFont="1" applyFill="1" applyBorder="1" applyAlignment="1">
      <alignment horizontal="center"/>
    </xf>
    <xf numFmtId="164" fontId="68" fillId="26" borderId="0" xfId="107" applyNumberFormat="1" applyFont="1">
      <alignment horizontal="left"/>
    </xf>
    <xf numFmtId="172" fontId="48" fillId="26" borderId="13" xfId="94" applyNumberFormat="1" applyFont="1" applyFill="1" applyBorder="1" applyAlignment="1">
      <alignment horizontal="right" vertical="center"/>
    </xf>
    <xf numFmtId="165" fontId="48" fillId="26" borderId="29" xfId="0" applyNumberFormat="1" applyFont="1" applyFill="1" applyBorder="1" applyAlignment="1">
      <alignment horizontal="center" vertical="center" wrapText="1"/>
    </xf>
    <xf numFmtId="0" fontId="62" fillId="26" borderId="19" xfId="0" applyFont="1" applyFill="1" applyBorder="1" applyAlignment="1">
      <alignment horizontal="right"/>
    </xf>
    <xf numFmtId="0" fontId="62" fillId="26" borderId="31" xfId="0" applyFont="1" applyFill="1" applyBorder="1" applyAlignment="1">
      <alignment horizontal="right"/>
    </xf>
    <xf numFmtId="3" fontId="48" fillId="26" borderId="11" xfId="0" applyNumberFormat="1" applyFont="1" applyFill="1" applyBorder="1"/>
    <xf numFmtId="172" fontId="57" fillId="30" borderId="55" xfId="94" applyNumberFormat="1" applyFont="1" applyFill="1" applyBorder="1" applyAlignment="1">
      <alignment horizontal="right" vertical="center"/>
    </xf>
    <xf numFmtId="172" fontId="62" fillId="26" borderId="46" xfId="94" applyNumberFormat="1" applyFont="1" applyFill="1" applyBorder="1" applyAlignment="1">
      <alignment horizontal="right"/>
    </xf>
    <xf numFmtId="172" fontId="62" fillId="26" borderId="41" xfId="94" applyNumberFormat="1" applyFont="1" applyFill="1" applyBorder="1" applyAlignment="1">
      <alignment horizontal="right"/>
    </xf>
    <xf numFmtId="172" fontId="62" fillId="26" borderId="13" xfId="94" applyNumberFormat="1" applyFont="1" applyFill="1" applyBorder="1" applyAlignment="1">
      <alignment horizontal="right"/>
    </xf>
    <xf numFmtId="172" fontId="48" fillId="26" borderId="46" xfId="94" applyNumberFormat="1" applyFont="1" applyFill="1" applyBorder="1" applyAlignment="1">
      <alignment horizontal="right" vertical="center"/>
    </xf>
    <xf numFmtId="172" fontId="61" fillId="30" borderId="50" xfId="94" applyNumberFormat="1" applyFont="1" applyFill="1" applyBorder="1" applyAlignment="1">
      <alignment horizontal="right"/>
    </xf>
    <xf numFmtId="0" fontId="61" fillId="26" borderId="0" xfId="0" applyFont="1" applyFill="1" applyAlignment="1">
      <alignment horizontal="center"/>
    </xf>
    <xf numFmtId="165" fontId="57" fillId="35" borderId="29" xfId="48" applyNumberFormat="1" applyFont="1" applyFill="1" applyBorder="1" applyAlignment="1">
      <alignment horizontal="center" vertical="center" wrapText="1"/>
    </xf>
    <xf numFmtId="0" fontId="59" fillId="26" borderId="0" xfId="0" applyFont="1" applyFill="1"/>
    <xf numFmtId="3" fontId="54" fillId="26" borderId="0" xfId="0" applyNumberFormat="1" applyFont="1" applyFill="1" applyBorder="1" applyAlignment="1">
      <alignment horizontal="left" vertical="center"/>
    </xf>
    <xf numFmtId="172" fontId="57" fillId="30" borderId="11" xfId="0" applyNumberFormat="1" applyFont="1" applyFill="1" applyBorder="1"/>
    <xf numFmtId="172" fontId="48" fillId="26" borderId="0" xfId="94" applyNumberFormat="1" applyFont="1" applyFill="1" applyAlignment="1">
      <alignment vertical="center"/>
    </xf>
    <xf numFmtId="172" fontId="54" fillId="31" borderId="49" xfId="94" applyNumberFormat="1" applyFont="1" applyFill="1" applyBorder="1" applyAlignment="1">
      <alignment horizontal="center" vertical="center"/>
    </xf>
    <xf numFmtId="172" fontId="57" fillId="30" borderId="61" xfId="94" applyNumberFormat="1" applyFont="1" applyFill="1" applyBorder="1" applyAlignment="1">
      <alignment horizontal="right" vertical="center"/>
    </xf>
    <xf numFmtId="172" fontId="54" fillId="29" borderId="57" xfId="94" applyNumberFormat="1" applyFont="1" applyFill="1" applyBorder="1" applyAlignment="1">
      <alignment horizontal="center" vertical="center"/>
    </xf>
    <xf numFmtId="172" fontId="48" fillId="26" borderId="0" xfId="94" applyNumberFormat="1" applyFont="1" applyFill="1"/>
    <xf numFmtId="176" fontId="62" fillId="26" borderId="0" xfId="94" applyNumberFormat="1" applyFont="1" applyFill="1" applyAlignment="1">
      <alignment horizontal="right"/>
    </xf>
    <xf numFmtId="176" fontId="54" fillId="29" borderId="0" xfId="94" applyNumberFormat="1" applyFont="1" applyFill="1" applyAlignment="1">
      <alignment horizontal="right"/>
    </xf>
    <xf numFmtId="176" fontId="48" fillId="26" borderId="11" xfId="94" applyNumberFormat="1" applyFont="1" applyFill="1" applyBorder="1"/>
    <xf numFmtId="165" fontId="61" fillId="35" borderId="29" xfId="48" applyNumberFormat="1" applyFont="1" applyFill="1" applyBorder="1" applyAlignment="1">
      <alignment horizontal="center" vertical="center" wrapText="1"/>
    </xf>
    <xf numFmtId="165" fontId="57" fillId="35" borderId="18" xfId="48" applyNumberFormat="1" applyFont="1" applyFill="1" applyBorder="1" applyAlignment="1">
      <alignment horizontal="center" vertical="center" wrapText="1"/>
    </xf>
    <xf numFmtId="0" fontId="55" fillId="26" borderId="0" xfId="0" applyFont="1" applyFill="1"/>
    <xf numFmtId="165" fontId="55" fillId="26" borderId="0" xfId="47" applyNumberFormat="1" applyFont="1" applyFill="1"/>
    <xf numFmtId="165" fontId="70" fillId="26" borderId="0" xfId="94" applyNumberFormat="1" applyFont="1" applyFill="1"/>
    <xf numFmtId="165" fontId="48" fillId="26" borderId="0" xfId="47" applyNumberFormat="1" applyFont="1" applyFill="1" applyAlignment="1">
      <alignment vertical="center"/>
    </xf>
    <xf numFmtId="0" fontId="57" fillId="26" borderId="0" xfId="0" applyFont="1" applyFill="1" applyBorder="1" applyAlignment="1">
      <alignment horizontal="center"/>
    </xf>
    <xf numFmtId="0" fontId="57" fillId="26" borderId="0" xfId="0" applyFont="1" applyFill="1" applyBorder="1"/>
    <xf numFmtId="3" fontId="57" fillId="26" borderId="0" xfId="0" applyNumberFormat="1" applyFont="1" applyFill="1" applyBorder="1"/>
    <xf numFmtId="176" fontId="57" fillId="26" borderId="0" xfId="94" applyNumberFormat="1" applyFont="1" applyFill="1" applyBorder="1"/>
    <xf numFmtId="0" fontId="54" fillId="29" borderId="29" xfId="160" applyNumberFormat="1" applyFont="1" applyFill="1" applyBorder="1" applyAlignment="1">
      <alignment horizontal="center"/>
    </xf>
    <xf numFmtId="165" fontId="61" fillId="30" borderId="29" xfId="160" applyNumberFormat="1" applyFont="1" applyFill="1" applyBorder="1" applyAlignment="1">
      <alignment horizontal="right"/>
    </xf>
    <xf numFmtId="165" fontId="62" fillId="26" borderId="29" xfId="160" applyNumberFormat="1" applyFont="1" applyFill="1" applyBorder="1" applyAlignment="1">
      <alignment horizontal="right"/>
    </xf>
    <xf numFmtId="181" fontId="62" fillId="26" borderId="0" xfId="160" applyNumberFormat="1" applyFont="1" applyFill="1" applyAlignment="1">
      <alignment horizontal="right"/>
    </xf>
    <xf numFmtId="165" fontId="61" fillId="30" borderId="29" xfId="160" applyNumberFormat="1" applyFont="1" applyFill="1" applyBorder="1" applyAlignment="1">
      <alignment horizontal="center"/>
    </xf>
    <xf numFmtId="165" fontId="62" fillId="26" borderId="29" xfId="160" applyNumberFormat="1" applyFont="1" applyFill="1" applyBorder="1" applyAlignment="1">
      <alignment horizontal="center"/>
    </xf>
    <xf numFmtId="165" fontId="62" fillId="26" borderId="0" xfId="160" applyNumberFormat="1" applyFont="1" applyFill="1" applyAlignment="1">
      <alignment horizontal="right"/>
    </xf>
    <xf numFmtId="175" fontId="62" fillId="26" borderId="0" xfId="160" applyNumberFormat="1" applyFont="1" applyFill="1" applyAlignment="1">
      <alignment horizontal="right"/>
    </xf>
    <xf numFmtId="3" fontId="62" fillId="26" borderId="0" xfId="160" applyNumberFormat="1" applyFont="1" applyFill="1" applyAlignment="1">
      <alignment horizontal="right"/>
    </xf>
    <xf numFmtId="10" fontId="57" fillId="26" borderId="11" xfId="0" applyNumberFormat="1" applyFont="1" applyFill="1" applyBorder="1" applyAlignment="1">
      <alignment horizontal="right" vertical="center" wrapText="1"/>
    </xf>
    <xf numFmtId="0" fontId="57" fillId="33" borderId="31" xfId="0" applyFont="1" applyFill="1" applyBorder="1" applyAlignment="1">
      <alignment horizontal="left"/>
    </xf>
    <xf numFmtId="10" fontId="57" fillId="33" borderId="31" xfId="0" applyNumberFormat="1" applyFont="1" applyFill="1" applyBorder="1" applyAlignment="1">
      <alignment horizontal="center"/>
    </xf>
    <xf numFmtId="180" fontId="69" fillId="0" borderId="0" xfId="161" applyNumberFormat="1" applyAlignment="1">
      <alignment horizontal="center"/>
    </xf>
    <xf numFmtId="3" fontId="48" fillId="26" borderId="31" xfId="107" applyNumberFormat="1" applyFont="1" applyBorder="1" applyAlignment="1">
      <alignment horizontal="left" vertical="top"/>
    </xf>
    <xf numFmtId="10" fontId="69" fillId="0" borderId="0" xfId="94" applyNumberFormat="1" applyFont="1" applyAlignment="1">
      <alignment horizontal="center" vertical="center"/>
    </xf>
    <xf numFmtId="10" fontId="69" fillId="0" borderId="0" xfId="94" applyNumberFormat="1" applyFont="1" applyAlignment="1">
      <alignment horizontal="center"/>
    </xf>
    <xf numFmtId="1" fontId="48" fillId="26" borderId="0" xfId="0" applyNumberFormat="1" applyFont="1" applyFill="1" applyAlignment="1">
      <alignment horizontal="center" vertical="center"/>
    </xf>
    <xf numFmtId="0" fontId="64" fillId="26" borderId="31" xfId="107" applyFont="1" applyBorder="1" applyAlignment="1">
      <alignment horizontal="left" vertical="top"/>
    </xf>
    <xf numFmtId="9" fontId="37" fillId="26" borderId="31" xfId="94" applyFont="1" applyFill="1" applyBorder="1" applyAlignment="1">
      <alignment horizontal="left"/>
    </xf>
    <xf numFmtId="0" fontId="88" fillId="26" borderId="31" xfId="0" applyFont="1" applyFill="1" applyBorder="1"/>
    <xf numFmtId="0" fontId="64" fillId="0" borderId="11" xfId="0" applyFont="1" applyBorder="1" applyAlignment="1">
      <alignment horizontal="left"/>
    </xf>
    <xf numFmtId="0" fontId="91" fillId="68" borderId="35" xfId="0" applyFont="1" applyFill="1" applyBorder="1" applyAlignment="1">
      <alignment horizontal="center" vertical="center"/>
    </xf>
    <xf numFmtId="0" fontId="91" fillId="68" borderId="36" xfId="0" applyFont="1" applyFill="1" applyBorder="1" applyAlignment="1">
      <alignment horizontal="center" vertical="center"/>
    </xf>
    <xf numFmtId="0" fontId="91" fillId="68" borderId="47" xfId="0" applyFont="1" applyFill="1" applyBorder="1" applyAlignment="1">
      <alignment horizontal="center" vertical="center"/>
    </xf>
    <xf numFmtId="0" fontId="90" fillId="26" borderId="25" xfId="0" applyFont="1" applyFill="1" applyBorder="1" applyAlignment="1">
      <alignment horizontal="left" vertical="center" wrapText="1"/>
    </xf>
    <xf numFmtId="164" fontId="48" fillId="0" borderId="0" xfId="47" applyFont="1"/>
    <xf numFmtId="164" fontId="48" fillId="0" borderId="14" xfId="47" applyFont="1" applyBorder="1"/>
    <xf numFmtId="0" fontId="57" fillId="0" borderId="35" xfId="0" applyFont="1" applyBorder="1"/>
    <xf numFmtId="4" fontId="0" fillId="0" borderId="0" xfId="0" applyNumberFormat="1"/>
    <xf numFmtId="0" fontId="48" fillId="0" borderId="0" xfId="107" applyFont="1" applyFill="1" applyAlignment="1"/>
    <xf numFmtId="3" fontId="48" fillId="0" borderId="0" xfId="107" applyNumberFormat="1" applyFont="1" applyFill="1" applyAlignment="1">
      <alignment horizontal="right"/>
    </xf>
    <xf numFmtId="0" fontId="54" fillId="29" borderId="0" xfId="0" applyFont="1" applyFill="1" applyAlignment="1">
      <alignment horizontal="left" vertical="center" wrapText="1"/>
    </xf>
    <xf numFmtId="0" fontId="61" fillId="35" borderId="0" xfId="0" applyFont="1" applyFill="1" applyAlignment="1">
      <alignment horizontal="left" vertical="center" wrapText="1"/>
    </xf>
    <xf numFmtId="0" fontId="57" fillId="35" borderId="19" xfId="0" applyFont="1" applyFill="1" applyBorder="1" applyAlignment="1">
      <alignment horizontal="left" vertical="center" wrapText="1"/>
    </xf>
    <xf numFmtId="3" fontId="57" fillId="33" borderId="11" xfId="107" applyNumberFormat="1" applyFont="1" applyFill="1" applyBorder="1" applyAlignment="1">
      <alignment horizontal="center" vertical="center"/>
    </xf>
    <xf numFmtId="10" fontId="54" fillId="29" borderId="19" xfId="94" applyNumberFormat="1" applyFont="1" applyFill="1" applyBorder="1" applyAlignment="1">
      <alignment horizontal="right" vertical="center"/>
    </xf>
    <xf numFmtId="165" fontId="57" fillId="30" borderId="54" xfId="47" applyNumberFormat="1" applyFont="1" applyFill="1" applyBorder="1" applyAlignment="1">
      <alignment horizontal="left" vertical="center"/>
    </xf>
    <xf numFmtId="172" fontId="57" fillId="30" borderId="11" xfId="94" applyNumberFormat="1" applyFont="1" applyFill="1" applyBorder="1" applyAlignment="1">
      <alignment horizontal="right" vertical="center"/>
    </xf>
    <xf numFmtId="172" fontId="48" fillId="26" borderId="41" xfId="94" applyNumberFormat="1" applyFont="1" applyFill="1" applyBorder="1" applyAlignment="1">
      <alignment horizontal="right" vertical="center"/>
    </xf>
    <xf numFmtId="9" fontId="62" fillId="26" borderId="13" xfId="94" applyFont="1" applyFill="1" applyBorder="1" applyAlignment="1">
      <alignment horizontal="right"/>
    </xf>
    <xf numFmtId="179" fontId="62" fillId="26" borderId="29" xfId="0" applyNumberFormat="1" applyFont="1" applyFill="1" applyBorder="1"/>
    <xf numFmtId="0" fontId="54" fillId="29" borderId="14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left" vertical="center" wrapText="1"/>
    </xf>
    <xf numFmtId="0" fontId="0" fillId="0" borderId="31" xfId="0" applyBorder="1"/>
    <xf numFmtId="166" fontId="69" fillId="26" borderId="0" xfId="161" applyNumberFormat="1" applyFill="1" applyAlignment="1">
      <alignment horizontal="center"/>
    </xf>
    <xf numFmtId="175" fontId="37" fillId="26" borderId="0" xfId="48" applyNumberFormat="1" applyFont="1" applyFill="1" applyAlignment="1">
      <alignment horizontal="center"/>
    </xf>
    <xf numFmtId="165" fontId="37" fillId="26" borderId="34" xfId="48" applyNumberFormat="1" applyFont="1" applyFill="1" applyBorder="1" applyAlignment="1">
      <alignment horizontal="center"/>
    </xf>
    <xf numFmtId="175" fontId="37" fillId="26" borderId="25" xfId="48" applyNumberFormat="1" applyFont="1" applyFill="1" applyBorder="1" applyAlignment="1">
      <alignment horizontal="center"/>
    </xf>
    <xf numFmtId="175" fontId="37" fillId="26" borderId="40" xfId="48" applyNumberFormat="1" applyFont="1" applyFill="1" applyBorder="1" applyAlignment="1">
      <alignment horizontal="center"/>
    </xf>
    <xf numFmtId="0" fontId="0" fillId="0" borderId="0" xfId="0"/>
    <xf numFmtId="182" fontId="92" fillId="0" borderId="0" xfId="47" applyNumberFormat="1" applyFont="1" applyAlignment="1">
      <alignment horizontal="right"/>
    </xf>
    <xf numFmtId="182" fontId="92" fillId="0" borderId="0" xfId="52" applyNumberFormat="1" applyFont="1" applyAlignment="1">
      <alignment horizontal="right"/>
    </xf>
    <xf numFmtId="4" fontId="57" fillId="26" borderId="31" xfId="0" applyNumberFormat="1" applyFont="1" applyFill="1" applyBorder="1" applyAlignment="1">
      <alignment horizontal="center"/>
    </xf>
    <xf numFmtId="171" fontId="0" fillId="26" borderId="0" xfId="47" applyNumberFormat="1" applyFont="1" applyFill="1" applyAlignment="1">
      <alignment horizontal="center"/>
    </xf>
    <xf numFmtId="0" fontId="57" fillId="26" borderId="31" xfId="0" applyFont="1" applyFill="1" applyBorder="1" applyAlignment="1">
      <alignment horizontal="left"/>
    </xf>
    <xf numFmtId="0" fontId="48" fillId="26" borderId="31" xfId="0" applyFont="1" applyFill="1" applyBorder="1" applyAlignment="1">
      <alignment horizontal="left"/>
    </xf>
    <xf numFmtId="2" fontId="0" fillId="26" borderId="0" xfId="0" applyNumberFormat="1" applyFont="1" applyFill="1"/>
    <xf numFmtId="2" fontId="48" fillId="26" borderId="31" xfId="47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/>
    <xf numFmtId="0" fontId="94" fillId="30" borderId="11" xfId="0" applyFont="1" applyFill="1" applyBorder="1" applyAlignment="1">
      <alignment horizontal="left"/>
    </xf>
    <xf numFmtId="3" fontId="57" fillId="30" borderId="0" xfId="0" applyNumberFormat="1" applyFont="1" applyFill="1"/>
    <xf numFmtId="0" fontId="48" fillId="33" borderId="11" xfId="0" applyFont="1" applyFill="1" applyBorder="1"/>
    <xf numFmtId="172" fontId="57" fillId="26" borderId="11" xfId="0" applyNumberFormat="1" applyFont="1" applyFill="1" applyBorder="1"/>
    <xf numFmtId="172" fontId="54" fillId="29" borderId="47" xfId="94" applyNumberFormat="1" applyFont="1" applyFill="1" applyBorder="1" applyAlignment="1">
      <alignment horizontal="center" vertical="center"/>
    </xf>
    <xf numFmtId="172" fontId="62" fillId="26" borderId="13" xfId="94" applyNumberFormat="1" applyFont="1" applyFill="1" applyBorder="1" applyAlignment="1">
      <alignment horizontal="right" vertical="center"/>
    </xf>
    <xf numFmtId="165" fontId="48" fillId="26" borderId="25" xfId="47" applyNumberFormat="1" applyFont="1" applyFill="1" applyBorder="1" applyAlignment="1">
      <alignment horizontal="right" vertical="center"/>
    </xf>
    <xf numFmtId="0" fontId="61" fillId="35" borderId="27" xfId="0" applyFont="1" applyFill="1" applyBorder="1" applyAlignment="1">
      <alignment vertical="center" wrapText="1"/>
    </xf>
    <xf numFmtId="172" fontId="57" fillId="35" borderId="27" xfId="94" applyNumberFormat="1" applyFont="1" applyFill="1" applyBorder="1" applyAlignment="1">
      <alignment horizontal="right" vertical="center"/>
    </xf>
    <xf numFmtId="172" fontId="48" fillId="26" borderId="11" xfId="94" applyNumberFormat="1" applyFont="1" applyFill="1" applyBorder="1"/>
    <xf numFmtId="165" fontId="0" fillId="26" borderId="0" xfId="0" applyNumberFormat="1" applyFill="1" applyAlignment="1">
      <alignment horizontal="right"/>
    </xf>
    <xf numFmtId="174" fontId="48" fillId="26" borderId="0" xfId="48" applyNumberFormat="1" applyFont="1" applyFill="1" applyAlignment="1">
      <alignment horizontal="center"/>
    </xf>
    <xf numFmtId="2" fontId="57" fillId="33" borderId="31" xfId="0" applyNumberFormat="1" applyFont="1" applyFill="1" applyBorder="1" applyAlignment="1">
      <alignment horizontal="center"/>
    </xf>
    <xf numFmtId="1" fontId="48" fillId="26" borderId="0" xfId="0" applyNumberFormat="1" applyFont="1" applyFill="1" applyAlignment="1">
      <alignment horizontal="center"/>
    </xf>
    <xf numFmtId="172" fontId="38" fillId="26" borderId="11" xfId="0" applyNumberFormat="1" applyFont="1" applyFill="1" applyBorder="1" applyAlignment="1">
      <alignment horizontal="center"/>
    </xf>
    <xf numFmtId="10" fontId="37" fillId="30" borderId="42" xfId="94" applyNumberFormat="1" applyFont="1" applyFill="1" applyBorder="1" applyAlignment="1">
      <alignment horizontal="center"/>
    </xf>
    <xf numFmtId="10" fontId="37" fillId="30" borderId="34" xfId="94" applyNumberFormat="1" applyFont="1" applyFill="1" applyBorder="1" applyAlignment="1">
      <alignment horizontal="center"/>
    </xf>
    <xf numFmtId="10" fontId="39" fillId="26" borderId="79" xfId="94" applyNumberFormat="1" applyFont="1" applyFill="1" applyBorder="1" applyAlignment="1">
      <alignment horizontal="center"/>
    </xf>
    <xf numFmtId="0" fontId="48" fillId="0" borderId="0" xfId="107" applyFont="1" applyFill="1" applyAlignment="1">
      <alignment horizontal="center"/>
    </xf>
    <xf numFmtId="171" fontId="57" fillId="35" borderId="19" xfId="48" applyNumberFormat="1" applyFont="1" applyFill="1" applyBorder="1" applyAlignment="1">
      <alignment horizontal="center" vertical="center" wrapText="1"/>
    </xf>
    <xf numFmtId="165" fontId="57" fillId="26" borderId="11" xfId="47" applyNumberFormat="1" applyFont="1" applyFill="1" applyBorder="1"/>
    <xf numFmtId="3" fontId="57" fillId="26" borderId="0" xfId="0" applyNumberFormat="1" applyFont="1" applyFill="1" applyBorder="1" applyAlignment="1">
      <alignment horizontal="center" wrapText="1"/>
    </xf>
    <xf numFmtId="0" fontId="57" fillId="26" borderId="0" xfId="0" applyFont="1" applyFill="1" applyBorder="1" applyAlignment="1">
      <alignment horizontal="center" wrapText="1"/>
    </xf>
    <xf numFmtId="10" fontId="57" fillId="26" borderId="0" xfId="94" applyNumberFormat="1" applyFont="1" applyFill="1" applyBorder="1" applyAlignment="1">
      <alignment horizontal="center" wrapText="1"/>
    </xf>
    <xf numFmtId="165" fontId="48" fillId="26" borderId="11" xfId="47" applyNumberFormat="1" applyFont="1" applyFill="1" applyBorder="1" applyAlignment="1">
      <alignment horizontal="center" vertical="center"/>
    </xf>
    <xf numFmtId="0" fontId="0" fillId="0" borderId="20" xfId="0" applyBorder="1"/>
    <xf numFmtId="164" fontId="57" fillId="35" borderId="18" xfId="48" applyNumberFormat="1" applyFont="1" applyFill="1" applyBorder="1" applyAlignment="1">
      <alignment horizontal="center" vertical="center" wrapText="1"/>
    </xf>
    <xf numFmtId="172" fontId="61" fillId="35" borderId="14" xfId="94" applyNumberFormat="1" applyFont="1" applyFill="1" applyBorder="1" applyAlignment="1">
      <alignment horizontal="center" vertical="center" wrapText="1"/>
    </xf>
    <xf numFmtId="172" fontId="57" fillId="35" borderId="14" xfId="94" applyNumberFormat="1" applyFont="1" applyFill="1" applyBorder="1" applyAlignment="1">
      <alignment horizontal="center" vertical="center" wrapText="1"/>
    </xf>
    <xf numFmtId="172" fontId="57" fillId="35" borderId="19" xfId="94" applyNumberFormat="1" applyFont="1" applyFill="1" applyBorder="1" applyAlignment="1">
      <alignment horizontal="center" vertical="center" wrapText="1"/>
    </xf>
    <xf numFmtId="172" fontId="48" fillId="26" borderId="14" xfId="94" applyNumberFormat="1" applyFont="1" applyFill="1" applyBorder="1" applyAlignment="1">
      <alignment horizontal="center" vertical="center" wrapText="1"/>
    </xf>
    <xf numFmtId="175" fontId="37" fillId="26" borderId="33" xfId="48" applyNumberFormat="1" applyFont="1" applyFill="1" applyBorder="1" applyAlignment="1">
      <alignment horizontal="right"/>
    </xf>
    <xf numFmtId="165" fontId="57" fillId="0" borderId="36" xfId="47" applyNumberFormat="1" applyFont="1" applyBorder="1"/>
    <xf numFmtId="10" fontId="57" fillId="26" borderId="11" xfId="94" applyNumberFormat="1" applyFont="1" applyFill="1" applyBorder="1"/>
    <xf numFmtId="0" fontId="48" fillId="26" borderId="0" xfId="107" applyFont="1" applyAlignment="1">
      <alignment horizontal="left" vertical="center" indent="1"/>
    </xf>
    <xf numFmtId="2" fontId="48" fillId="26" borderId="0" xfId="107" applyNumberFormat="1" applyFont="1" applyAlignment="1">
      <alignment horizontal="left" indent="1"/>
    </xf>
    <xf numFmtId="9" fontId="70" fillId="26" borderId="0" xfId="94" applyFont="1" applyFill="1"/>
    <xf numFmtId="172" fontId="57" fillId="30" borderId="28" xfId="94" applyNumberFormat="1" applyFont="1" applyFill="1" applyBorder="1" applyAlignment="1">
      <alignment horizontal="right" vertical="center"/>
    </xf>
    <xf numFmtId="172" fontId="54" fillId="31" borderId="47" xfId="94" applyNumberFormat="1" applyFont="1" applyFill="1" applyBorder="1" applyAlignment="1">
      <alignment horizontal="center" vertical="center"/>
    </xf>
    <xf numFmtId="172" fontId="57" fillId="30" borderId="31" xfId="94" applyNumberFormat="1" applyFont="1" applyFill="1" applyBorder="1" applyAlignment="1">
      <alignment horizontal="right" vertical="center"/>
    </xf>
    <xf numFmtId="165" fontId="57" fillId="30" borderId="31" xfId="47" applyNumberFormat="1" applyFont="1" applyFill="1" applyBorder="1" applyAlignment="1">
      <alignment horizontal="right"/>
    </xf>
    <xf numFmtId="165" fontId="57" fillId="30" borderId="31" xfId="47" applyNumberFormat="1" applyFont="1" applyFill="1" applyBorder="1" applyAlignment="1">
      <alignment horizontal="left"/>
    </xf>
    <xf numFmtId="10" fontId="54" fillId="31" borderId="50" xfId="94" applyNumberFormat="1" applyFont="1" applyFill="1" applyBorder="1" applyAlignment="1">
      <alignment horizontal="center"/>
    </xf>
    <xf numFmtId="10" fontId="54" fillId="29" borderId="50" xfId="94" applyNumberFormat="1" applyFont="1" applyFill="1" applyBorder="1" applyAlignment="1">
      <alignment horizontal="center"/>
    </xf>
    <xf numFmtId="0" fontId="54" fillId="29" borderId="44" xfId="47" applyNumberFormat="1" applyFont="1" applyFill="1" applyBorder="1" applyAlignment="1">
      <alignment horizontal="center"/>
    </xf>
    <xf numFmtId="0" fontId="54" fillId="29" borderId="43" xfId="47" applyNumberFormat="1" applyFont="1" applyFill="1" applyBorder="1" applyAlignment="1">
      <alignment horizontal="center"/>
    </xf>
    <xf numFmtId="172" fontId="48" fillId="26" borderId="11" xfId="94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vertical="center" wrapText="1"/>
    </xf>
    <xf numFmtId="0" fontId="57" fillId="33" borderId="11" xfId="107" applyFont="1" applyFill="1" applyBorder="1">
      <alignment horizontal="left"/>
    </xf>
    <xf numFmtId="4" fontId="62" fillId="26" borderId="0" xfId="0" applyNumberFormat="1" applyFont="1" applyFill="1" applyAlignment="1">
      <alignment horizontal="center"/>
    </xf>
    <xf numFmtId="10" fontId="48" fillId="0" borderId="0" xfId="0" applyNumberFormat="1" applyFont="1" applyAlignment="1">
      <alignment horizontal="center"/>
    </xf>
    <xf numFmtId="1" fontId="57" fillId="33" borderId="3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/>
    </xf>
    <xf numFmtId="0" fontId="0" fillId="26" borderId="11" xfId="0" applyFill="1" applyBorder="1" applyAlignment="1">
      <alignment horizontal="center"/>
    </xf>
    <xf numFmtId="166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left" indent="1"/>
    </xf>
    <xf numFmtId="10" fontId="38" fillId="26" borderId="0" xfId="0" applyNumberFormat="1" applyFont="1" applyFill="1" applyAlignment="1">
      <alignment horizontal="center"/>
    </xf>
    <xf numFmtId="3" fontId="0" fillId="26" borderId="0" xfId="0" applyNumberFormat="1" applyFill="1" applyAlignment="1">
      <alignment horizontal="center"/>
    </xf>
    <xf numFmtId="1" fontId="0" fillId="26" borderId="0" xfId="0" applyNumberFormat="1" applyFill="1" applyAlignment="1">
      <alignment horizontal="center"/>
    </xf>
    <xf numFmtId="172" fontId="38" fillId="0" borderId="11" xfId="0" applyNumberFormat="1" applyFont="1" applyBorder="1" applyAlignment="1">
      <alignment horizontal="center"/>
    </xf>
    <xf numFmtId="0" fontId="37" fillId="26" borderId="59" xfId="107" applyBorder="1" applyAlignment="1">
      <alignment horizontal="center"/>
    </xf>
    <xf numFmtId="3" fontId="39" fillId="26" borderId="11" xfId="107" applyNumberFormat="1" applyFont="1" applyBorder="1">
      <alignment horizontal="left"/>
    </xf>
    <xf numFmtId="3" fontId="39" fillId="26" borderId="0" xfId="107" applyNumberFormat="1" applyFont="1" applyAlignment="1">
      <alignment horizontal="center"/>
    </xf>
    <xf numFmtId="3" fontId="43" fillId="26" borderId="0" xfId="107" applyNumberFormat="1" applyFont="1">
      <alignment horizontal="left"/>
    </xf>
    <xf numFmtId="3" fontId="37" fillId="26" borderId="59" xfId="107" applyNumberFormat="1" applyBorder="1" applyAlignment="1">
      <alignment horizontal="center"/>
    </xf>
    <xf numFmtId="3" fontId="37" fillId="26" borderId="0" xfId="107" applyNumberFormat="1" applyAlignment="1">
      <alignment horizontal="center"/>
    </xf>
    <xf numFmtId="3" fontId="37" fillId="26" borderId="0" xfId="107" applyNumberFormat="1">
      <alignment horizontal="left"/>
    </xf>
    <xf numFmtId="3" fontId="37" fillId="30" borderId="0" xfId="107" applyNumberFormat="1" applyFill="1" applyAlignment="1">
      <alignment horizontal="center"/>
    </xf>
    <xf numFmtId="175" fontId="37" fillId="30" borderId="0" xfId="48" applyNumberFormat="1" applyFont="1" applyFill="1" applyAlignment="1">
      <alignment horizontal="center"/>
    </xf>
    <xf numFmtId="3" fontId="37" fillId="30" borderId="0" xfId="107" applyNumberFormat="1" applyFill="1">
      <alignment horizontal="left"/>
    </xf>
    <xf numFmtId="10" fontId="37" fillId="0" borderId="0" xfId="94" applyNumberFormat="1" applyFont="1" applyAlignment="1">
      <alignment horizontal="center"/>
    </xf>
    <xf numFmtId="0" fontId="47" fillId="34" borderId="0" xfId="107" applyFont="1" applyFill="1">
      <alignment horizontal="left"/>
    </xf>
    <xf numFmtId="0" fontId="40" fillId="34" borderId="0" xfId="107" applyFont="1" applyFill="1">
      <alignment horizontal="left"/>
    </xf>
    <xf numFmtId="9" fontId="39" fillId="26" borderId="11" xfId="94" applyFont="1" applyFill="1" applyBorder="1" applyAlignment="1">
      <alignment horizontal="center"/>
    </xf>
    <xf numFmtId="0" fontId="40" fillId="29" borderId="0" xfId="107" applyFont="1" applyFill="1">
      <alignment horizontal="left"/>
    </xf>
    <xf numFmtId="9" fontId="39" fillId="26" borderId="0" xfId="94" applyFont="1" applyFill="1" applyAlignment="1">
      <alignment horizontal="center"/>
    </xf>
    <xf numFmtId="0" fontId="37" fillId="26" borderId="38" xfId="107" applyBorder="1" applyAlignment="1">
      <alignment horizontal="center"/>
    </xf>
    <xf numFmtId="0" fontId="37" fillId="26" borderId="42" xfId="107" applyBorder="1" applyAlignment="1">
      <alignment horizontal="center"/>
    </xf>
    <xf numFmtId="3" fontId="66" fillId="26" borderId="17" xfId="107" applyNumberFormat="1" applyFont="1" applyBorder="1" applyAlignment="1">
      <alignment horizontal="center"/>
    </xf>
    <xf numFmtId="0" fontId="40" fillId="26" borderId="0" xfId="107" applyFont="1" applyAlignment="1">
      <alignment horizontal="center"/>
    </xf>
    <xf numFmtId="165" fontId="62" fillId="0" borderId="0" xfId="160" applyNumberFormat="1" applyFont="1" applyAlignment="1">
      <alignment horizontal="right"/>
    </xf>
    <xf numFmtId="3" fontId="62" fillId="26" borderId="31" xfId="107" applyNumberFormat="1" applyFont="1" applyBorder="1" applyAlignment="1">
      <alignment horizontal="center"/>
    </xf>
    <xf numFmtId="3" fontId="62" fillId="26" borderId="31" xfId="107" applyNumberFormat="1" applyFont="1" applyBorder="1" applyAlignment="1">
      <alignment horizontal="right"/>
    </xf>
    <xf numFmtId="0" fontId="62" fillId="26" borderId="31" xfId="107" applyFont="1" applyBorder="1" applyAlignment="1">
      <alignment horizontal="right"/>
    </xf>
    <xf numFmtId="0" fontId="62" fillId="26" borderId="31" xfId="107" applyFont="1" applyBorder="1" applyAlignment="1">
      <alignment horizontal="center"/>
    </xf>
    <xf numFmtId="0" fontId="62" fillId="26" borderId="31" xfId="107" applyFont="1" applyBorder="1">
      <alignment horizontal="left"/>
    </xf>
    <xf numFmtId="3" fontId="62" fillId="26" borderId="19" xfId="107" applyNumberFormat="1" applyFont="1" applyBorder="1" applyAlignment="1">
      <alignment horizontal="center"/>
    </xf>
    <xf numFmtId="3" fontId="62" fillId="26" borderId="19" xfId="107" applyNumberFormat="1" applyFont="1" applyBorder="1" applyAlignment="1">
      <alignment horizontal="right"/>
    </xf>
    <xf numFmtId="165" fontId="62" fillId="0" borderId="0" xfId="160" applyNumberFormat="1" applyFont="1" applyAlignment="1">
      <alignment horizontal="center"/>
    </xf>
    <xf numFmtId="0" fontId="62" fillId="26" borderId="0" xfId="107" applyFont="1" applyAlignment="1">
      <alignment horizontal="left" indent="1"/>
    </xf>
    <xf numFmtId="172" fontId="62" fillId="26" borderId="15" xfId="94" applyNumberFormat="1" applyFont="1" applyFill="1" applyBorder="1" applyAlignment="1">
      <alignment horizontal="center"/>
    </xf>
    <xf numFmtId="172" fontId="62" fillId="26" borderId="31" xfId="94" applyNumberFormat="1" applyFont="1" applyFill="1" applyBorder="1" applyAlignment="1">
      <alignment horizontal="center"/>
    </xf>
    <xf numFmtId="171" fontId="62" fillId="0" borderId="31" xfId="160" applyNumberFormat="1" applyFont="1" applyBorder="1" applyAlignment="1">
      <alignment horizontal="center"/>
    </xf>
    <xf numFmtId="165" fontId="62" fillId="0" borderId="30" xfId="160" applyNumberFormat="1" applyFont="1" applyBorder="1" applyAlignment="1">
      <alignment horizontal="center"/>
    </xf>
    <xf numFmtId="164" fontId="62" fillId="0" borderId="30" xfId="160" applyNumberFormat="1" applyFont="1" applyBorder="1" applyAlignment="1">
      <alignment horizontal="right"/>
    </xf>
    <xf numFmtId="172" fontId="62" fillId="26" borderId="14" xfId="94" applyNumberFormat="1" applyFont="1" applyFill="1" applyBorder="1" applyAlignment="1">
      <alignment horizontal="center"/>
    </xf>
    <xf numFmtId="172" fontId="62" fillId="26" borderId="0" xfId="94" applyNumberFormat="1" applyFont="1" applyFill="1" applyAlignment="1">
      <alignment horizontal="center"/>
    </xf>
    <xf numFmtId="165" fontId="62" fillId="26" borderId="0" xfId="160" applyNumberFormat="1" applyFont="1" applyFill="1" applyAlignment="1">
      <alignment horizontal="center"/>
    </xf>
    <xf numFmtId="0" fontId="62" fillId="26" borderId="0" xfId="160" applyNumberFormat="1" applyFont="1" applyFill="1" applyAlignment="1">
      <alignment horizontal="left" indent="1"/>
    </xf>
    <xf numFmtId="172" fontId="61" fillId="30" borderId="14" xfId="94" applyNumberFormat="1" applyFont="1" applyFill="1" applyBorder="1" applyAlignment="1">
      <alignment horizontal="center"/>
    </xf>
    <xf numFmtId="172" fontId="61" fillId="30" borderId="0" xfId="94" applyNumberFormat="1" applyFont="1" applyFill="1" applyAlignment="1">
      <alignment horizontal="center"/>
    </xf>
    <xf numFmtId="165" fontId="61" fillId="30" borderId="0" xfId="160" applyNumberFormat="1" applyFont="1" applyFill="1" applyAlignment="1">
      <alignment horizontal="center"/>
    </xf>
    <xf numFmtId="10" fontId="61" fillId="30" borderId="0" xfId="94" applyNumberFormat="1" applyFont="1" applyFill="1" applyAlignment="1">
      <alignment horizontal="center"/>
    </xf>
    <xf numFmtId="0" fontId="61" fillId="30" borderId="0" xfId="160" applyNumberFormat="1" applyFont="1" applyFill="1"/>
    <xf numFmtId="165" fontId="62" fillId="26" borderId="0" xfId="160" applyNumberFormat="1" applyFont="1" applyFill="1" applyAlignment="1">
      <alignment horizontal="right" vertical="center" indent="1"/>
    </xf>
    <xf numFmtId="172" fontId="62" fillId="0" borderId="14" xfId="94" applyNumberFormat="1" applyFont="1" applyBorder="1" applyAlignment="1">
      <alignment horizontal="center"/>
    </xf>
    <xf numFmtId="165" fontId="62" fillId="0" borderId="29" xfId="160" applyNumberFormat="1" applyFont="1" applyBorder="1" applyAlignment="1">
      <alignment horizontal="right"/>
    </xf>
    <xf numFmtId="10" fontId="62" fillId="0" borderId="0" xfId="94" applyNumberFormat="1" applyFont="1" applyAlignment="1">
      <alignment horizontal="right"/>
    </xf>
    <xf numFmtId="0" fontId="62" fillId="0" borderId="0" xfId="107" applyFont="1" applyFill="1" applyAlignment="1">
      <alignment horizontal="left" indent="1"/>
    </xf>
    <xf numFmtId="0" fontId="62" fillId="0" borderId="0" xfId="160" applyNumberFormat="1" applyFont="1" applyAlignment="1">
      <alignment horizontal="left" indent="1"/>
    </xf>
    <xf numFmtId="9" fontId="61" fillId="30" borderId="14" xfId="94" applyFont="1" applyFill="1" applyBorder="1" applyAlignment="1">
      <alignment horizontal="center"/>
    </xf>
    <xf numFmtId="165" fontId="61" fillId="30" borderId="0" xfId="160" applyNumberFormat="1" applyFont="1" applyFill="1" applyAlignment="1">
      <alignment horizontal="right"/>
    </xf>
    <xf numFmtId="10" fontId="61" fillId="30" borderId="0" xfId="94" applyNumberFormat="1" applyFont="1" applyFill="1" applyAlignment="1">
      <alignment horizontal="right"/>
    </xf>
    <xf numFmtId="10" fontId="54" fillId="29" borderId="0" xfId="94" applyNumberFormat="1" applyFont="1" applyFill="1" applyAlignment="1">
      <alignment horizontal="center"/>
    </xf>
    <xf numFmtId="0" fontId="54" fillId="29" borderId="0" xfId="160" applyNumberFormat="1" applyFont="1" applyFill="1" applyAlignment="1">
      <alignment horizontal="center"/>
    </xf>
    <xf numFmtId="0" fontId="54" fillId="29" borderId="0" xfId="107" applyFont="1" applyFill="1">
      <alignment horizontal="left"/>
    </xf>
    <xf numFmtId="3" fontId="61" fillId="0" borderId="0" xfId="107" applyNumberFormat="1" applyFont="1" applyFill="1" applyAlignment="1">
      <alignment horizontal="center" vertical="center"/>
    </xf>
    <xf numFmtId="0" fontId="59" fillId="26" borderId="0" xfId="107" applyFont="1">
      <alignment horizontal="left"/>
    </xf>
    <xf numFmtId="3" fontId="62" fillId="26" borderId="0" xfId="107" applyNumberFormat="1" applyFont="1" applyAlignment="1">
      <alignment horizontal="center"/>
    </xf>
    <xf numFmtId="3" fontId="62" fillId="26" borderId="0" xfId="107" applyNumberFormat="1" applyFont="1" applyAlignment="1">
      <alignment horizontal="right"/>
    </xf>
    <xf numFmtId="0" fontId="62" fillId="26" borderId="0" xfId="107" applyFont="1" applyAlignment="1">
      <alignment horizontal="right"/>
    </xf>
    <xf numFmtId="0" fontId="62" fillId="26" borderId="0" xfId="107" applyFont="1" applyAlignment="1">
      <alignment horizontal="center"/>
    </xf>
    <xf numFmtId="0" fontId="62" fillId="26" borderId="0" xfId="107" applyFont="1">
      <alignment horizontal="left"/>
    </xf>
    <xf numFmtId="165" fontId="48" fillId="0" borderId="31" xfId="0" applyNumberFormat="1" applyFont="1" applyBorder="1" applyAlignment="1">
      <alignment horizontal="center" vertical="center" wrapText="1"/>
    </xf>
    <xf numFmtId="165" fontId="48" fillId="0" borderId="30" xfId="0" applyNumberFormat="1" applyFont="1" applyBorder="1" applyAlignment="1">
      <alignment horizontal="center" vertical="center" wrapText="1"/>
    </xf>
    <xf numFmtId="172" fontId="57" fillId="35" borderId="0" xfId="94" applyNumberFormat="1" applyFont="1" applyFill="1" applyAlignment="1">
      <alignment horizontal="center" vertical="center" wrapText="1"/>
    </xf>
    <xf numFmtId="165" fontId="57" fillId="35" borderId="0" xfId="0" applyNumberFormat="1" applyFont="1" applyFill="1" applyAlignment="1">
      <alignment horizontal="center" vertical="center" wrapText="1"/>
    </xf>
    <xf numFmtId="10" fontId="57" fillId="35" borderId="0" xfId="94" applyNumberFormat="1" applyFont="1" applyFill="1" applyAlignment="1">
      <alignment horizontal="center" vertical="center" wrapText="1"/>
    </xf>
    <xf numFmtId="0" fontId="57" fillId="35" borderId="0" xfId="0" applyFont="1" applyFill="1" applyAlignment="1">
      <alignment horizontal="left"/>
    </xf>
    <xf numFmtId="172" fontId="48" fillId="0" borderId="14" xfId="94" applyNumberFormat="1" applyFont="1" applyBorder="1" applyAlignment="1">
      <alignment horizontal="center" vertical="center" wrapText="1"/>
    </xf>
    <xf numFmtId="172" fontId="48" fillId="0" borderId="0" xfId="94" applyNumberFormat="1" applyFont="1" applyAlignment="1">
      <alignment horizontal="center" vertical="center" wrapText="1"/>
    </xf>
    <xf numFmtId="165" fontId="48" fillId="0" borderId="0" xfId="0" applyNumberFormat="1" applyFont="1" applyAlignment="1">
      <alignment horizontal="center" vertical="center" wrapText="1"/>
    </xf>
    <xf numFmtId="165" fontId="48" fillId="0" borderId="29" xfId="0" applyNumberFormat="1" applyFont="1" applyBorder="1" applyAlignment="1">
      <alignment horizontal="right" vertical="center" wrapText="1"/>
    </xf>
    <xf numFmtId="10" fontId="48" fillId="0" borderId="0" xfId="94" applyNumberFormat="1" applyFont="1" applyAlignment="1">
      <alignment horizontal="center" vertical="center" wrapText="1"/>
    </xf>
    <xf numFmtId="0" fontId="48" fillId="0" borderId="0" xfId="0" applyFont="1"/>
    <xf numFmtId="165" fontId="48" fillId="0" borderId="29" xfId="0" applyNumberFormat="1" applyFont="1" applyBorder="1" applyAlignment="1">
      <alignment horizontal="center" vertical="center" wrapText="1"/>
    </xf>
    <xf numFmtId="172" fontId="62" fillId="0" borderId="14" xfId="94" applyNumberFormat="1" applyFont="1" applyBorder="1" applyAlignment="1">
      <alignment horizontal="center" vertical="center" wrapText="1"/>
    </xf>
    <xf numFmtId="172" fontId="62" fillId="0" borderId="0" xfId="94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62" fillId="0" borderId="0" xfId="0" applyNumberFormat="1" applyFont="1" applyAlignment="1">
      <alignment horizontal="center" vertical="center" wrapText="1"/>
    </xf>
    <xf numFmtId="165" fontId="62" fillId="0" borderId="29" xfId="0" applyNumberFormat="1" applyFont="1" applyBorder="1" applyAlignment="1">
      <alignment horizontal="center" vertical="center" wrapText="1"/>
    </xf>
    <xf numFmtId="10" fontId="62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172" fontId="61" fillId="35" borderId="0" xfId="94" applyNumberFormat="1" applyFont="1" applyFill="1" applyAlignment="1">
      <alignment horizontal="center" vertical="center" wrapText="1"/>
    </xf>
    <xf numFmtId="165" fontId="61" fillId="35" borderId="0" xfId="0" applyNumberFormat="1" applyFont="1" applyFill="1" applyAlignment="1">
      <alignment horizontal="center" vertical="center" wrapText="1"/>
    </xf>
    <xf numFmtId="10" fontId="61" fillId="35" borderId="0" xfId="94" applyNumberFormat="1" applyFont="1" applyFill="1" applyAlignment="1">
      <alignment horizontal="center" vertical="center" wrapText="1"/>
    </xf>
    <xf numFmtId="0" fontId="61" fillId="35" borderId="0" xfId="0" applyFont="1" applyFill="1" applyAlignment="1">
      <alignment horizontal="left"/>
    </xf>
    <xf numFmtId="0" fontId="62" fillId="0" borderId="0" xfId="0" applyFont="1"/>
    <xf numFmtId="165" fontId="62" fillId="0" borderId="0" xfId="0" applyNumberFormat="1" applyFont="1" applyAlignment="1">
      <alignment horizontal="right" vertical="center" wrapText="1"/>
    </xf>
    <xf numFmtId="165" fontId="62" fillId="0" borderId="29" xfId="0" applyNumberFormat="1" applyFont="1" applyBorder="1" applyAlignment="1">
      <alignment horizontal="right" vertical="center" wrapText="1"/>
    </xf>
    <xf numFmtId="179" fontId="48" fillId="0" borderId="29" xfId="0" applyNumberFormat="1" applyFont="1" applyBorder="1"/>
    <xf numFmtId="165" fontId="48" fillId="0" borderId="29" xfId="0" applyNumberFormat="1" applyFont="1" applyBorder="1" applyAlignment="1">
      <alignment vertical="center" wrapText="1"/>
    </xf>
    <xf numFmtId="165" fontId="48" fillId="26" borderId="0" xfId="0" applyNumberFormat="1" applyFont="1" applyFill="1" applyAlignment="1">
      <alignment horizontal="center" vertical="center" wrapText="1"/>
    </xf>
    <xf numFmtId="10" fontId="48" fillId="26" borderId="0" xfId="94" applyNumberFormat="1" applyFont="1" applyFill="1" applyAlignment="1">
      <alignment horizontal="center" vertical="center" wrapText="1"/>
    </xf>
    <xf numFmtId="165" fontId="48" fillId="0" borderId="0" xfId="94" applyNumberFormat="1" applyFont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0" fontId="54" fillId="36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62" fillId="26" borderId="31" xfId="107" applyNumberFormat="1" applyFont="1" applyBorder="1" applyAlignment="1">
      <alignment horizontal="left" vertical="top"/>
    </xf>
    <xf numFmtId="0" fontId="62" fillId="26" borderId="31" xfId="107" applyFont="1" applyBorder="1" applyAlignment="1">
      <alignment horizontal="left" vertical="top"/>
    </xf>
    <xf numFmtId="9" fontId="57" fillId="0" borderId="15" xfId="94" applyFont="1" applyBorder="1" applyAlignment="1">
      <alignment horizontal="center" vertical="center" wrapText="1"/>
    </xf>
    <xf numFmtId="172" fontId="57" fillId="0" borderId="31" xfId="94" applyNumberFormat="1" applyFont="1" applyBorder="1" applyAlignment="1">
      <alignment horizontal="center" vertical="center" wrapText="1"/>
    </xf>
    <xf numFmtId="171" fontId="48" fillId="0" borderId="31" xfId="48" applyNumberFormat="1" applyFont="1" applyBorder="1" applyAlignment="1">
      <alignment horizontal="center" vertical="center" wrapText="1"/>
    </xf>
    <xf numFmtId="165" fontId="48" fillId="0" borderId="30" xfId="48" applyNumberFormat="1" applyFont="1" applyBorder="1" applyAlignment="1">
      <alignment horizontal="center" vertical="center" wrapText="1"/>
    </xf>
    <xf numFmtId="10" fontId="57" fillId="0" borderId="0" xfId="94" applyNumberFormat="1" applyFont="1" applyAlignment="1">
      <alignment horizontal="center" vertical="center" wrapText="1"/>
    </xf>
    <xf numFmtId="164" fontId="48" fillId="0" borderId="30" xfId="48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9" fontId="57" fillId="35" borderId="16" xfId="94" applyFont="1" applyFill="1" applyBorder="1" applyAlignment="1">
      <alignment horizontal="center" vertical="center" wrapText="1"/>
    </xf>
    <xf numFmtId="9" fontId="48" fillId="0" borderId="14" xfId="94" applyFont="1" applyBorder="1" applyAlignment="1">
      <alignment horizontal="center" vertical="center" wrapText="1"/>
    </xf>
    <xf numFmtId="165" fontId="48" fillId="0" borderId="0" xfId="48" applyNumberFormat="1" applyFont="1" applyAlignment="1">
      <alignment horizontal="center" vertical="center" wrapText="1"/>
    </xf>
    <xf numFmtId="165" fontId="48" fillId="0" borderId="29" xfId="48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9" fontId="57" fillId="35" borderId="14" xfId="94" applyFont="1" applyFill="1" applyBorder="1" applyAlignment="1">
      <alignment horizontal="center" vertical="center" wrapText="1"/>
    </xf>
    <xf numFmtId="165" fontId="57" fillId="35" borderId="0" xfId="48" applyNumberFormat="1" applyFont="1" applyFill="1" applyAlignment="1">
      <alignment horizontal="center" vertical="center" wrapText="1"/>
    </xf>
    <xf numFmtId="10" fontId="62" fillId="0" borderId="14" xfId="94" applyNumberFormat="1" applyFont="1" applyBorder="1" applyAlignment="1">
      <alignment horizontal="center" vertical="center" wrapText="1"/>
    </xf>
    <xf numFmtId="165" fontId="62" fillId="0" borderId="0" xfId="48" applyNumberFormat="1" applyFont="1" applyAlignment="1">
      <alignment horizontal="center" vertical="center" wrapText="1"/>
    </xf>
    <xf numFmtId="165" fontId="62" fillId="0" borderId="29" xfId="48" applyNumberFormat="1" applyFont="1" applyBorder="1" applyAlignment="1">
      <alignment horizontal="center" vertical="center" wrapText="1"/>
    </xf>
    <xf numFmtId="10" fontId="61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9" fontId="61" fillId="35" borderId="14" xfId="94" applyFont="1" applyFill="1" applyBorder="1" applyAlignment="1">
      <alignment horizontal="center" vertical="center" wrapText="1"/>
    </xf>
    <xf numFmtId="165" fontId="61" fillId="35" borderId="0" xfId="48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10" fontId="48" fillId="0" borderId="0" xfId="0" applyNumberFormat="1" applyFont="1" applyFill="1" applyAlignment="1">
      <alignment horizontal="center"/>
    </xf>
    <xf numFmtId="10" fontId="57" fillId="26" borderId="0" xfId="94" applyNumberFormat="1" applyFont="1" applyFill="1" applyAlignment="1">
      <alignment horizontal="center" vertical="center"/>
    </xf>
    <xf numFmtId="0" fontId="57" fillId="26" borderId="0" xfId="107" applyFont="1" applyAlignment="1">
      <alignment horizontal="left" vertical="center"/>
    </xf>
    <xf numFmtId="3" fontId="48" fillId="26" borderId="19" xfId="107" applyNumberFormat="1" applyFont="1" applyBorder="1" applyAlignment="1">
      <alignment horizontal="center" vertical="center"/>
    </xf>
    <xf numFmtId="0" fontId="48" fillId="26" borderId="19" xfId="107" applyFont="1" applyBorder="1" applyAlignment="1">
      <alignment horizontal="left" vertical="center" indent="1"/>
    </xf>
    <xf numFmtId="10" fontId="57" fillId="26" borderId="0" xfId="94" applyNumberFormat="1" applyFont="1" applyFill="1" applyAlignment="1">
      <alignment horizontal="center"/>
    </xf>
    <xf numFmtId="0" fontId="57" fillId="26" borderId="0" xfId="107" applyFont="1" applyAlignment="1"/>
    <xf numFmtId="3" fontId="62" fillId="26" borderId="0" xfId="107" applyNumberFormat="1" applyFont="1" applyAlignment="1">
      <alignment horizontal="center" vertical="center"/>
    </xf>
    <xf numFmtId="2" fontId="48" fillId="26" borderId="19" xfId="107" applyNumberFormat="1" applyFont="1" applyBorder="1" applyAlignment="1">
      <alignment horizontal="left" indent="1"/>
    </xf>
    <xf numFmtId="172" fontId="48" fillId="26" borderId="0" xfId="94" applyNumberFormat="1" applyFont="1" applyFill="1" applyAlignment="1">
      <alignment horizontal="right" vertical="center"/>
    </xf>
    <xf numFmtId="165" fontId="48" fillId="0" borderId="32" xfId="47" applyNumberFormat="1" applyFont="1" applyBorder="1" applyAlignment="1">
      <alignment horizontal="center" vertical="center"/>
    </xf>
    <xf numFmtId="165" fontId="48" fillId="0" borderId="40" xfId="47" applyNumberFormat="1" applyFont="1" applyBorder="1" applyAlignment="1">
      <alignment horizontal="center" vertical="center"/>
    </xf>
    <xf numFmtId="165" fontId="48" fillId="0" borderId="0" xfId="47" applyNumberFormat="1" applyFont="1" applyAlignment="1">
      <alignment horizontal="center" vertical="center"/>
    </xf>
    <xf numFmtId="165" fontId="48" fillId="0" borderId="25" xfId="47" applyNumberFormat="1" applyFont="1" applyBorder="1" applyAlignment="1">
      <alignment horizontal="center" vertical="center"/>
    </xf>
    <xf numFmtId="165" fontId="48" fillId="26" borderId="0" xfId="47" applyNumberFormat="1" applyFont="1" applyFill="1" applyAlignment="1">
      <alignment horizontal="center" vertical="center"/>
    </xf>
    <xf numFmtId="0" fontId="48" fillId="26" borderId="25" xfId="107" applyFont="1" applyBorder="1" applyAlignment="1">
      <alignment horizontal="left" vertical="center" indent="1"/>
    </xf>
    <xf numFmtId="9" fontId="57" fillId="30" borderId="56" xfId="94" applyFont="1" applyFill="1" applyBorder="1" applyAlignment="1">
      <alignment horizontal="right" vertical="center"/>
    </xf>
    <xf numFmtId="0" fontId="57" fillId="30" borderId="54" xfId="107" applyFont="1" applyFill="1" applyBorder="1" applyAlignment="1">
      <alignment horizontal="left" vertical="center"/>
    </xf>
    <xf numFmtId="9" fontId="48" fillId="26" borderId="46" xfId="94" applyFont="1" applyFill="1" applyBorder="1" applyAlignment="1">
      <alignment horizontal="right" vertical="center"/>
    </xf>
    <xf numFmtId="0" fontId="61" fillId="30" borderId="43" xfId="107" applyFont="1" applyFill="1" applyBorder="1">
      <alignment horizontal="left"/>
    </xf>
    <xf numFmtId="165" fontId="48" fillId="26" borderId="0" xfId="47" applyNumberFormat="1" applyFont="1" applyFill="1" applyAlignment="1">
      <alignment horizontal="left" vertical="center"/>
    </xf>
    <xf numFmtId="0" fontId="54" fillId="29" borderId="51" xfId="107" applyFont="1" applyFill="1" applyBorder="1" applyAlignment="1">
      <alignment horizontal="left" vertical="center"/>
    </xf>
    <xf numFmtId="0" fontId="48" fillId="26" borderId="0" xfId="107" applyFont="1" applyAlignment="1">
      <alignment horizontal="left" vertical="center"/>
    </xf>
    <xf numFmtId="0" fontId="49" fillId="26" borderId="0" xfId="107" applyFont="1">
      <alignment horizontal="left"/>
    </xf>
    <xf numFmtId="0" fontId="62" fillId="26" borderId="40" xfId="107" applyFont="1" applyBorder="1" applyAlignment="1">
      <alignment horizontal="left" indent="1"/>
    </xf>
    <xf numFmtId="165" fontId="62" fillId="26" borderId="0" xfId="47" applyNumberFormat="1" applyFont="1" applyFill="1" applyAlignment="1">
      <alignment horizontal="left"/>
    </xf>
    <xf numFmtId="0" fontId="62" fillId="26" borderId="25" xfId="107" applyFont="1" applyBorder="1" applyAlignment="1">
      <alignment horizontal="left" indent="1"/>
    </xf>
    <xf numFmtId="165" fontId="62" fillId="26" borderId="0" xfId="47" applyNumberFormat="1" applyFont="1" applyFill="1" applyAlignment="1">
      <alignment horizontal="right"/>
    </xf>
    <xf numFmtId="9" fontId="61" fillId="30" borderId="45" xfId="94" applyFont="1" applyFill="1" applyBorder="1" applyAlignment="1">
      <alignment horizontal="right"/>
    </xf>
    <xf numFmtId="0" fontId="54" fillId="29" borderId="24" xfId="107" applyFont="1" applyFill="1" applyBorder="1">
      <alignment horizontal="left"/>
    </xf>
    <xf numFmtId="0" fontId="88" fillId="26" borderId="0" xfId="0" applyFont="1" applyFill="1"/>
    <xf numFmtId="0" fontId="88" fillId="26" borderId="19" xfId="0" applyFont="1" applyFill="1" applyBorder="1"/>
    <xf numFmtId="164" fontId="57" fillId="0" borderId="57" xfId="47" applyFont="1" applyBorder="1"/>
    <xf numFmtId="164" fontId="57" fillId="0" borderId="36" xfId="47" applyFont="1" applyBorder="1"/>
    <xf numFmtId="0" fontId="90" fillId="26" borderId="0" xfId="0" applyFont="1" applyFill="1" applyAlignment="1">
      <alignment horizontal="left" vertical="center" wrapText="1"/>
    </xf>
    <xf numFmtId="0" fontId="90" fillId="0" borderId="0" xfId="0" applyFont="1" applyAlignment="1">
      <alignment horizontal="center"/>
    </xf>
    <xf numFmtId="165" fontId="72" fillId="26" borderId="0" xfId="47" applyNumberFormat="1" applyFont="1" applyFill="1"/>
    <xf numFmtId="0" fontId="64" fillId="26" borderId="0" xfId="107" applyFont="1" applyAlignment="1">
      <alignment horizontal="left" vertical="top"/>
    </xf>
    <xf numFmtId="3" fontId="48" fillId="26" borderId="0" xfId="107" applyNumberFormat="1" applyFont="1" applyAlignment="1">
      <alignment horizontal="left" vertical="top"/>
    </xf>
    <xf numFmtId="9" fontId="0" fillId="0" borderId="0" xfId="94" applyFont="1"/>
    <xf numFmtId="9" fontId="57" fillId="0" borderId="15" xfId="94" applyNumberFormat="1" applyFont="1" applyBorder="1" applyAlignment="1">
      <alignment horizontal="center" vertical="center" wrapText="1"/>
    </xf>
    <xf numFmtId="165" fontId="62" fillId="0" borderId="0" xfId="47" applyNumberFormat="1" applyFont="1" applyFill="1" applyAlignment="1">
      <alignment horizontal="left"/>
    </xf>
    <xf numFmtId="172" fontId="62" fillId="0" borderId="13" xfId="94" applyNumberFormat="1" applyFont="1" applyFill="1" applyBorder="1" applyAlignment="1">
      <alignment horizontal="right"/>
    </xf>
    <xf numFmtId="172" fontId="62" fillId="0" borderId="46" xfId="94" applyNumberFormat="1" applyFont="1" applyFill="1" applyBorder="1" applyAlignment="1">
      <alignment horizontal="right"/>
    </xf>
    <xf numFmtId="0" fontId="57" fillId="33" borderId="11" xfId="0" applyFont="1" applyFill="1" applyBorder="1" applyAlignment="1">
      <alignment horizontal="left"/>
    </xf>
    <xf numFmtId="0" fontId="54" fillId="29" borderId="35" xfId="107" applyFont="1" applyFill="1" applyBorder="1" applyAlignment="1">
      <alignment horizontal="left" vertical="center"/>
    </xf>
    <xf numFmtId="0" fontId="53" fillId="26" borderId="0" xfId="0" applyFont="1" applyFill="1" applyAlignment="1">
      <alignment horizontal="left" wrapText="1"/>
    </xf>
    <xf numFmtId="0" fontId="40" fillId="29" borderId="0" xfId="107" applyFont="1" applyFill="1" applyAlignment="1">
      <alignment horizontal="center"/>
    </xf>
    <xf numFmtId="2" fontId="48" fillId="26" borderId="0" xfId="107" applyNumberFormat="1" applyFont="1" applyBorder="1" applyAlignment="1">
      <alignment horizontal="left" indent="1"/>
    </xf>
    <xf numFmtId="3" fontId="48" fillId="26" borderId="0" xfId="107" applyNumberFormat="1" applyFont="1" applyBorder="1" applyAlignment="1">
      <alignment horizontal="center" vertical="center"/>
    </xf>
    <xf numFmtId="3" fontId="48" fillId="26" borderId="14" xfId="107" applyNumberFormat="1" applyFont="1" applyBorder="1" applyAlignment="1">
      <alignment horizontal="center" vertical="center"/>
    </xf>
    <xf numFmtId="165" fontId="62" fillId="26" borderId="25" xfId="47" applyNumberFormat="1" applyFont="1" applyFill="1" applyBorder="1" applyAlignment="1">
      <alignment horizontal="right"/>
    </xf>
    <xf numFmtId="2" fontId="48" fillId="26" borderId="0" xfId="107" applyNumberFormat="1" applyFont="1" applyFill="1" applyBorder="1" applyAlignment="1">
      <alignment horizontal="left" indent="1"/>
    </xf>
    <xf numFmtId="3" fontId="48" fillId="26" borderId="0" xfId="0" applyNumberFormat="1" applyFont="1" applyFill="1" applyBorder="1"/>
    <xf numFmtId="3" fontId="62" fillId="26" borderId="0" xfId="107" applyNumberFormat="1" applyFont="1" applyFill="1" applyAlignment="1">
      <alignment horizontal="right" vertical="center"/>
    </xf>
    <xf numFmtId="3" fontId="48" fillId="26" borderId="0" xfId="0" applyNumberFormat="1" applyFont="1" applyFill="1" applyBorder="1" applyAlignment="1">
      <alignment horizontal="right"/>
    </xf>
    <xf numFmtId="0" fontId="62" fillId="0" borderId="25" xfId="107" applyNumberFormat="1" applyFont="1" applyFill="1" applyBorder="1" applyAlignment="1">
      <alignment horizontal="left" vertical="center"/>
    </xf>
    <xf numFmtId="165" fontId="62" fillId="26" borderId="0" xfId="47" applyNumberFormat="1" applyFont="1" applyFill="1" applyBorder="1" applyAlignment="1">
      <alignment horizontal="center" vertical="center"/>
    </xf>
    <xf numFmtId="0" fontId="62" fillId="0" borderId="25" xfId="47" applyNumberFormat="1" applyFont="1" applyFill="1" applyBorder="1" applyAlignment="1">
      <alignment horizontal="left" vertical="center"/>
    </xf>
    <xf numFmtId="3" fontId="48" fillId="26" borderId="0" xfId="0" applyNumberFormat="1" applyFont="1" applyFill="1" applyBorder="1" applyAlignment="1">
      <alignment horizontal="right" vertical="center"/>
    </xf>
    <xf numFmtId="3" fontId="62" fillId="26" borderId="0" xfId="0" applyNumberFormat="1" applyFont="1" applyFill="1" applyBorder="1" applyAlignment="1">
      <alignment horizontal="right" vertical="center"/>
    </xf>
    <xf numFmtId="0" fontId="0" fillId="26" borderId="0" xfId="0" applyFill="1" applyBorder="1"/>
    <xf numFmtId="0" fontId="54" fillId="29" borderId="43" xfId="107" applyFont="1" applyFill="1" applyBorder="1" applyAlignment="1">
      <alignment horizontal="left"/>
    </xf>
    <xf numFmtId="9" fontId="57" fillId="30" borderId="48" xfId="94" applyNumberFormat="1" applyFont="1" applyFill="1" applyBorder="1" applyAlignment="1">
      <alignment horizontal="right" vertical="center"/>
    </xf>
    <xf numFmtId="165" fontId="48" fillId="26" borderId="0" xfId="47" applyNumberFormat="1" applyFont="1" applyFill="1" applyBorder="1" applyAlignment="1">
      <alignment horizontal="right"/>
    </xf>
    <xf numFmtId="0" fontId="48" fillId="26" borderId="25" xfId="107" applyFont="1" applyFill="1" applyBorder="1" applyAlignment="1">
      <alignment horizontal="left" indent="1"/>
    </xf>
    <xf numFmtId="9" fontId="57" fillId="30" borderId="55" xfId="94" applyNumberFormat="1" applyFont="1" applyFill="1" applyBorder="1" applyAlignment="1">
      <alignment horizontal="right" vertical="center"/>
    </xf>
    <xf numFmtId="9" fontId="57" fillId="30" borderId="80" xfId="94" applyNumberFormat="1" applyFont="1" applyFill="1" applyBorder="1" applyAlignment="1">
      <alignment horizontal="right" vertical="center"/>
    </xf>
    <xf numFmtId="165" fontId="0" fillId="26" borderId="0" xfId="0" applyNumberFormat="1" applyFill="1"/>
    <xf numFmtId="0" fontId="48" fillId="26" borderId="0" xfId="0" applyFont="1" applyFill="1" applyBorder="1"/>
    <xf numFmtId="178" fontId="62" fillId="26" borderId="0" xfId="0" applyNumberFormat="1" applyFont="1" applyFill="1" applyBorder="1" applyAlignment="1">
      <alignment horizontal="center" vertical="top" wrapText="1"/>
    </xf>
    <xf numFmtId="0" fontId="61" fillId="26" borderId="0" xfId="0" applyFont="1" applyFill="1" applyBorder="1" applyAlignment="1">
      <alignment horizontal="center" vertical="top" wrapText="1"/>
    </xf>
    <xf numFmtId="0" fontId="54" fillId="29" borderId="0" xfId="0" applyFont="1" applyFill="1" applyBorder="1" applyAlignment="1">
      <alignment horizontal="center" vertical="top" wrapText="1"/>
    </xf>
    <xf numFmtId="165" fontId="48" fillId="26" borderId="0" xfId="47" applyNumberFormat="1" applyFont="1" applyFill="1" applyBorder="1"/>
    <xf numFmtId="10" fontId="48" fillId="26" borderId="0" xfId="94" applyNumberFormat="1" applyFont="1" applyFill="1" applyBorder="1"/>
    <xf numFmtId="183" fontId="0" fillId="0" borderId="0" xfId="0" applyNumberFormat="1"/>
    <xf numFmtId="0" fontId="0" fillId="0" borderId="0" xfId="0" applyAlignment="1">
      <alignment horizontal="left"/>
    </xf>
    <xf numFmtId="172" fontId="48" fillId="26" borderId="0" xfId="94" applyNumberFormat="1" applyFont="1" applyFill="1" applyBorder="1" applyAlignment="1">
      <alignment horizontal="right"/>
    </xf>
    <xf numFmtId="165" fontId="48" fillId="26" borderId="0" xfId="0" applyNumberFormat="1" applyFont="1" applyFill="1" applyBorder="1"/>
    <xf numFmtId="3" fontId="48" fillId="26" borderId="0" xfId="0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indent="1"/>
    </xf>
    <xf numFmtId="172" fontId="48" fillId="26" borderId="0" xfId="94" applyNumberFormat="1" applyFont="1" applyFill="1" applyBorder="1"/>
    <xf numFmtId="165" fontId="48" fillId="26" borderId="0" xfId="47" applyNumberFormat="1" applyFont="1" applyFill="1" applyBorder="1" applyAlignment="1">
      <alignment vertical="center" wrapText="1"/>
    </xf>
    <xf numFmtId="165" fontId="48" fillId="26" borderId="0" xfId="0" applyNumberFormat="1" applyFont="1" applyFill="1" applyBorder="1" applyAlignment="1">
      <alignment horizontal="right"/>
    </xf>
    <xf numFmtId="0" fontId="48" fillId="26" borderId="0" xfId="0" applyFont="1" applyFill="1" applyBorder="1" applyAlignment="1">
      <alignment horizontal="left"/>
    </xf>
    <xf numFmtId="0" fontId="54" fillId="29" borderId="0" xfId="0" applyFont="1" applyFill="1" applyBorder="1" applyAlignment="1">
      <alignment horizontal="right" vertical="center"/>
    </xf>
    <xf numFmtId="0" fontId="54" fillId="29" borderId="0" xfId="0" applyFont="1" applyFill="1" applyBorder="1" applyAlignment="1">
      <alignment horizontal="left" vertical="center"/>
    </xf>
    <xf numFmtId="0" fontId="54" fillId="29" borderId="0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vertical="center"/>
    </xf>
    <xf numFmtId="0" fontId="65" fillId="26" borderId="0" xfId="0" applyFont="1" applyFill="1" applyBorder="1"/>
    <xf numFmtId="0" fontId="57" fillId="26" borderId="0" xfId="0" applyFont="1" applyFill="1" applyBorder="1" applyAlignment="1">
      <alignment horizontal="left" vertical="center" wrapText="1"/>
    </xf>
    <xf numFmtId="0" fontId="61" fillId="26" borderId="0" xfId="0" applyFont="1" applyFill="1" applyBorder="1" applyAlignment="1">
      <alignment vertical="center"/>
    </xf>
    <xf numFmtId="0" fontId="61" fillId="26" borderId="0" xfId="0" applyFont="1" applyFill="1" applyBorder="1" applyAlignment="1">
      <alignment vertical="center" wrapText="1"/>
    </xf>
    <xf numFmtId="0" fontId="61" fillId="26" borderId="0" xfId="0" applyNumberFormat="1" applyFont="1" applyFill="1" applyBorder="1" applyAlignment="1">
      <alignment horizontal="center" vertical="top" wrapText="1"/>
    </xf>
    <xf numFmtId="2" fontId="62" fillId="0" borderId="0" xfId="0" applyNumberFormat="1" applyFont="1" applyFill="1" applyAlignment="1">
      <alignment horizontal="center"/>
    </xf>
    <xf numFmtId="3" fontId="37" fillId="26" borderId="0" xfId="107" applyNumberFormat="1" applyFont="1">
      <alignment horizontal="left"/>
    </xf>
    <xf numFmtId="0" fontId="37" fillId="26" borderId="0" xfId="94" applyNumberFormat="1" applyFont="1" applyFill="1" applyAlignment="1">
      <alignment horizontal="center"/>
    </xf>
    <xf numFmtId="164" fontId="0" fillId="0" borderId="0" xfId="0" applyNumberFormat="1"/>
    <xf numFmtId="3" fontId="0" fillId="0" borderId="0" xfId="0" applyNumberFormat="1"/>
    <xf numFmtId="164" fontId="0" fillId="0" borderId="0" xfId="47" applyFont="1"/>
    <xf numFmtId="165" fontId="0" fillId="0" borderId="0" xfId="47" applyNumberFormat="1" applyFont="1"/>
    <xf numFmtId="0" fontId="53" fillId="0" borderId="0" xfId="0" applyFont="1" applyFill="1" applyAlignment="1">
      <alignment horizontal="left"/>
    </xf>
    <xf numFmtId="10" fontId="62" fillId="0" borderId="14" xfId="94" applyNumberFormat="1" applyFont="1" applyBorder="1" applyAlignment="1">
      <alignment horizontal="center"/>
    </xf>
    <xf numFmtId="10" fontId="62" fillId="26" borderId="14" xfId="94" applyNumberFormat="1" applyFont="1" applyFill="1" applyBorder="1" applyAlignment="1">
      <alignment horizontal="center"/>
    </xf>
    <xf numFmtId="176" fontId="62" fillId="26" borderId="14" xfId="94" applyNumberFormat="1" applyFont="1" applyFill="1" applyBorder="1" applyAlignment="1">
      <alignment horizontal="center"/>
    </xf>
    <xf numFmtId="184" fontId="62" fillId="0" borderId="14" xfId="94" applyNumberFormat="1" applyFont="1" applyBorder="1" applyAlignment="1">
      <alignment horizontal="center"/>
    </xf>
    <xf numFmtId="184" fontId="62" fillId="26" borderId="14" xfId="94" applyNumberFormat="1" applyFont="1" applyFill="1" applyBorder="1" applyAlignment="1">
      <alignment horizontal="center"/>
    </xf>
    <xf numFmtId="176" fontId="62" fillId="26" borderId="15" xfId="94" applyNumberFormat="1" applyFont="1" applyFill="1" applyBorder="1" applyAlignment="1">
      <alignment horizontal="center"/>
    </xf>
    <xf numFmtId="9" fontId="48" fillId="0" borderId="14" xfId="94" applyNumberFormat="1" applyFont="1" applyBorder="1" applyAlignment="1">
      <alignment horizontal="center" vertical="center" wrapText="1"/>
    </xf>
    <xf numFmtId="9" fontId="48" fillId="0" borderId="0" xfId="94" applyNumberFormat="1" applyFont="1" applyAlignment="1">
      <alignment horizontal="center" vertical="center" wrapText="1"/>
    </xf>
    <xf numFmtId="9" fontId="62" fillId="0" borderId="0" xfId="94" applyFont="1" applyAlignment="1">
      <alignment horizontal="center" vertical="center" wrapText="1"/>
    </xf>
    <xf numFmtId="9" fontId="62" fillId="0" borderId="14" xfId="94" applyNumberFormat="1" applyFont="1" applyBorder="1" applyAlignment="1">
      <alignment horizontal="center" vertical="center" wrapText="1"/>
    </xf>
    <xf numFmtId="0" fontId="62" fillId="0" borderId="14" xfId="0" applyFont="1" applyBorder="1"/>
    <xf numFmtId="165" fontId="62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/>
    <xf numFmtId="165" fontId="48" fillId="0" borderId="0" xfId="0" applyNumberFormat="1" applyFont="1" applyBorder="1" applyAlignment="1">
      <alignment horizontal="center" vertical="center" wrapText="1"/>
    </xf>
    <xf numFmtId="10" fontId="48" fillId="0" borderId="0" xfId="94" applyNumberFormat="1" applyFont="1" applyBorder="1" applyAlignment="1">
      <alignment horizontal="center" vertical="center" wrapText="1"/>
    </xf>
    <xf numFmtId="172" fontId="48" fillId="0" borderId="0" xfId="94" applyNumberFormat="1" applyFont="1" applyBorder="1" applyAlignment="1">
      <alignment horizontal="center" vertical="center" wrapText="1"/>
    </xf>
    <xf numFmtId="9" fontId="48" fillId="0" borderId="0" xfId="94" applyNumberFormat="1" applyFont="1" applyBorder="1" applyAlignment="1">
      <alignment horizontal="center" vertical="center" wrapText="1"/>
    </xf>
    <xf numFmtId="164" fontId="48" fillId="0" borderId="31" xfId="48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172" fontId="57" fillId="0" borderId="0" xfId="0" applyNumberFormat="1" applyFont="1" applyFill="1" applyBorder="1"/>
    <xf numFmtId="0" fontId="48" fillId="26" borderId="0" xfId="107" applyNumberFormat="1" applyFont="1" applyFill="1" applyAlignment="1">
      <alignment horizontal="left" vertical="center"/>
    </xf>
    <xf numFmtId="2" fontId="62" fillId="26" borderId="0" xfId="107" applyNumberFormat="1" applyFont="1" applyFill="1" applyBorder="1" applyAlignment="1">
      <alignment horizontal="left"/>
    </xf>
    <xf numFmtId="0" fontId="57" fillId="26" borderId="63" xfId="0" applyFont="1" applyFill="1" applyBorder="1" applyAlignment="1">
      <alignment horizontal="left"/>
    </xf>
    <xf numFmtId="0" fontId="48" fillId="26" borderId="11" xfId="107" applyFont="1" applyBorder="1" applyAlignment="1">
      <alignment horizontal="center"/>
    </xf>
    <xf numFmtId="3" fontId="48" fillId="26" borderId="11" xfId="107" applyNumberFormat="1" applyFont="1" applyBorder="1" applyAlignment="1">
      <alignment horizontal="center"/>
    </xf>
    <xf numFmtId="0" fontId="48" fillId="26" borderId="58" xfId="107" applyFont="1" applyBorder="1" applyAlignment="1">
      <alignment horizontal="center"/>
    </xf>
    <xf numFmtId="0" fontId="57" fillId="26" borderId="63" xfId="107" applyFont="1" applyBorder="1">
      <alignment horizontal="left"/>
    </xf>
    <xf numFmtId="0" fontId="57" fillId="26" borderId="11" xfId="107" applyFont="1" applyBorder="1">
      <alignment horizontal="left"/>
    </xf>
    <xf numFmtId="0" fontId="57" fillId="26" borderId="58" xfId="107" applyFont="1" applyBorder="1">
      <alignment horizontal="left"/>
    </xf>
    <xf numFmtId="172" fontId="57" fillId="30" borderId="11" xfId="94" applyNumberFormat="1" applyFont="1" applyFill="1" applyBorder="1" applyAlignment="1">
      <alignment horizontal="center"/>
    </xf>
    <xf numFmtId="0" fontId="48" fillId="26" borderId="0" xfId="107" applyFont="1" applyBorder="1" applyAlignment="1">
      <alignment horizontal="left" vertical="center" indent="1"/>
    </xf>
    <xf numFmtId="0" fontId="57" fillId="30" borderId="63" xfId="0" applyFont="1" applyFill="1" applyBorder="1" applyAlignment="1">
      <alignment horizontal="left"/>
    </xf>
    <xf numFmtId="172" fontId="57" fillId="30" borderId="58" xfId="94" applyNumberFormat="1" applyFont="1" applyFill="1" applyBorder="1" applyAlignment="1">
      <alignment horizontal="center"/>
    </xf>
    <xf numFmtId="0" fontId="53" fillId="26" borderId="0" xfId="0" applyFont="1" applyFill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3" fontId="67" fillId="34" borderId="24" xfId="107" applyNumberFormat="1" applyFont="1" applyFill="1" applyBorder="1" applyAlignment="1">
      <alignment horizontal="center" vertical="center"/>
    </xf>
    <xf numFmtId="3" fontId="67" fillId="34" borderId="12" xfId="107" applyNumberFormat="1" applyFont="1" applyFill="1" applyBorder="1" applyAlignment="1">
      <alignment horizontal="center" vertical="center"/>
    </xf>
    <xf numFmtId="3" fontId="67" fillId="34" borderId="38" xfId="107" applyNumberFormat="1" applyFont="1" applyFill="1" applyBorder="1" applyAlignment="1">
      <alignment horizontal="center" vertical="center"/>
    </xf>
    <xf numFmtId="3" fontId="54" fillId="34" borderId="12" xfId="107" applyNumberFormat="1" applyFont="1" applyFill="1" applyBorder="1" applyAlignment="1">
      <alignment horizontal="center" vertical="center"/>
    </xf>
    <xf numFmtId="3" fontId="54" fillId="34" borderId="38" xfId="107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29" fillId="26" borderId="0" xfId="58" applyFont="1" applyFill="1" applyAlignment="1">
      <alignment horizontal="center" vertical="center"/>
    </xf>
    <xf numFmtId="0" fontId="40" fillId="29" borderId="0" xfId="107" applyFont="1" applyFill="1" applyAlignment="1">
      <alignment horizontal="center"/>
    </xf>
    <xf numFmtId="3" fontId="67" fillId="34" borderId="35" xfId="107" applyNumberFormat="1" applyFont="1" applyFill="1" applyBorder="1" applyAlignment="1">
      <alignment horizontal="center" vertical="center"/>
    </xf>
    <xf numFmtId="3" fontId="67" fillId="34" borderId="36" xfId="107" applyNumberFormat="1" applyFont="1" applyFill="1" applyBorder="1" applyAlignment="1">
      <alignment horizontal="center" vertical="center"/>
    </xf>
    <xf numFmtId="3" fontId="67" fillId="34" borderId="47" xfId="107" applyNumberFormat="1" applyFont="1" applyFill="1" applyBorder="1" applyAlignment="1">
      <alignment horizontal="center" vertical="center"/>
    </xf>
    <xf numFmtId="0" fontId="62" fillId="26" borderId="44" xfId="0" applyFont="1" applyFill="1" applyBorder="1" applyAlignment="1">
      <alignment horizontal="left" vertical="top" wrapText="1"/>
    </xf>
    <xf numFmtId="3" fontId="61" fillId="0" borderId="18" xfId="107" applyNumberFormat="1" applyFont="1" applyFill="1" applyBorder="1" applyAlignment="1">
      <alignment horizontal="center" vertical="center"/>
    </xf>
    <xf numFmtId="3" fontId="61" fillId="0" borderId="19" xfId="107" applyNumberFormat="1" applyFont="1" applyFill="1" applyBorder="1" applyAlignment="1">
      <alignment horizontal="center" vertical="center"/>
    </xf>
    <xf numFmtId="3" fontId="61" fillId="0" borderId="16" xfId="107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wrapText="1"/>
    </xf>
    <xf numFmtId="0" fontId="62" fillId="0" borderId="19" xfId="0" applyFont="1" applyBorder="1" applyAlignment="1">
      <alignment horizontal="left"/>
    </xf>
    <xf numFmtId="0" fontId="48" fillId="0" borderId="31" xfId="0" applyFont="1" applyBorder="1" applyAlignment="1">
      <alignment horizontal="left" vertical="top" wrapText="1"/>
    </xf>
    <xf numFmtId="0" fontId="61" fillId="0" borderId="63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48" fillId="0" borderId="19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62" fillId="0" borderId="19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40" fillId="31" borderId="0" xfId="107" applyFont="1" applyFill="1" applyAlignment="1">
      <alignment horizontal="center"/>
    </xf>
    <xf numFmtId="0" fontId="37" fillId="26" borderId="0" xfId="107" applyAlignment="1">
      <alignment horizontal="left"/>
    </xf>
    <xf numFmtId="0" fontId="37" fillId="26" borderId="0" xfId="107" applyAlignment="1">
      <alignment horizontal="left" wrapText="1"/>
    </xf>
    <xf numFmtId="0" fontId="38" fillId="26" borderId="0" xfId="0" applyFont="1" applyFill="1" applyAlignment="1">
      <alignment horizontal="center"/>
    </xf>
    <xf numFmtId="0" fontId="40" fillId="34" borderId="0" xfId="107" applyFont="1" applyFill="1" applyAlignment="1">
      <alignment horizontal="center" wrapText="1"/>
    </xf>
    <xf numFmtId="0" fontId="38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vertical="center" wrapText="1"/>
    </xf>
    <xf numFmtId="0" fontId="48" fillId="26" borderId="11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3" fontId="54" fillId="34" borderId="24" xfId="107" applyNumberFormat="1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left" vertical="center" wrapText="1"/>
    </xf>
    <xf numFmtId="0" fontId="54" fillId="29" borderId="35" xfId="107" applyFont="1" applyFill="1" applyBorder="1" applyAlignment="1">
      <alignment horizontal="left" vertical="center"/>
    </xf>
    <xf numFmtId="0" fontId="54" fillId="29" borderId="47" xfId="107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wrapText="1"/>
    </xf>
    <xf numFmtId="0" fontId="63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top" wrapText="1"/>
    </xf>
    <xf numFmtId="0" fontId="62" fillId="26" borderId="0" xfId="0" applyFont="1" applyFill="1" applyBorder="1" applyAlignment="1">
      <alignment horizontal="center" wrapText="1"/>
    </xf>
    <xf numFmtId="0" fontId="48" fillId="26" borderId="0" xfId="0" applyFont="1" applyFill="1" applyBorder="1" applyAlignment="1">
      <alignment horizontal="center" wrapText="1"/>
    </xf>
    <xf numFmtId="0" fontId="64" fillId="0" borderId="19" xfId="0" applyFont="1" applyBorder="1" applyAlignment="1">
      <alignment horizontal="left" vertical="top" wrapText="1"/>
    </xf>
    <xf numFmtId="0" fontId="88" fillId="26" borderId="19" xfId="0" applyFont="1" applyFill="1" applyBorder="1" applyAlignment="1">
      <alignment horizontal="left"/>
    </xf>
    <xf numFmtId="0" fontId="64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center"/>
    </xf>
    <xf numFmtId="0" fontId="54" fillId="29" borderId="73" xfId="107" applyFont="1" applyFill="1" applyBorder="1" applyAlignment="1">
      <alignment horizontal="center" vertical="center" wrapText="1"/>
    </xf>
    <xf numFmtId="0" fontId="54" fillId="29" borderId="74" xfId="107" applyFont="1" applyFill="1" applyBorder="1" applyAlignment="1">
      <alignment horizontal="center" vertical="center" wrapText="1"/>
    </xf>
    <xf numFmtId="0" fontId="54" fillId="29" borderId="75" xfId="107" applyFont="1" applyFill="1" applyBorder="1" applyAlignment="1">
      <alignment horizontal="center" vertical="center" wrapText="1"/>
    </xf>
    <xf numFmtId="0" fontId="54" fillId="29" borderId="63" xfId="107" applyFont="1" applyFill="1" applyBorder="1" applyAlignment="1">
      <alignment horizontal="center" vertical="center" wrapText="1"/>
    </xf>
    <xf numFmtId="0" fontId="54" fillId="29" borderId="76" xfId="107" applyFont="1" applyFill="1" applyBorder="1" applyAlignment="1">
      <alignment horizontal="center" vertical="center" wrapText="1"/>
    </xf>
    <xf numFmtId="0" fontId="54" fillId="29" borderId="77" xfId="107" applyFont="1" applyFill="1" applyBorder="1" applyAlignment="1">
      <alignment horizontal="center" vertical="center" wrapText="1"/>
    </xf>
    <xf numFmtId="0" fontId="89" fillId="29" borderId="73" xfId="0" applyFont="1" applyFill="1" applyBorder="1" applyAlignment="1">
      <alignment horizontal="center" vertical="center" wrapText="1"/>
    </xf>
    <xf numFmtId="0" fontId="89" fillId="29" borderId="45" xfId="0" applyFont="1" applyFill="1" applyBorder="1" applyAlignment="1">
      <alignment horizontal="center" vertical="center" wrapText="1"/>
    </xf>
    <xf numFmtId="0" fontId="89" fillId="29" borderId="76" xfId="0" applyFont="1" applyFill="1" applyBorder="1" applyAlignment="1">
      <alignment horizontal="center" vertical="center" wrapText="1"/>
    </xf>
    <xf numFmtId="0" fontId="89" fillId="29" borderId="62" xfId="0" applyFont="1" applyFill="1" applyBorder="1" applyAlignment="1">
      <alignment horizontal="center" vertical="center" wrapText="1"/>
    </xf>
    <xf numFmtId="49" fontId="89" fillId="29" borderId="78" xfId="0" applyNumberFormat="1" applyFont="1" applyFill="1" applyBorder="1" applyAlignment="1">
      <alignment horizontal="center" vertical="center"/>
    </xf>
    <xf numFmtId="49" fontId="89" fillId="29" borderId="49" xfId="0" applyNumberFormat="1" applyFont="1" applyFill="1" applyBorder="1" applyAlignment="1">
      <alignment horizontal="center" vertical="center"/>
    </xf>
    <xf numFmtId="4" fontId="57" fillId="26" borderId="11" xfId="0" applyNumberFormat="1" applyFont="1" applyFill="1" applyBorder="1" applyAlignment="1">
      <alignment horizontal="center"/>
    </xf>
    <xf numFmtId="165" fontId="0" fillId="26" borderId="0" xfId="47" applyNumberFormat="1" applyFont="1" applyFill="1"/>
    <xf numFmtId="165" fontId="0" fillId="26" borderId="0" xfId="47" applyNumberFormat="1" applyFont="1" applyFill="1" applyAlignment="1">
      <alignment horizontal="center" vertical="center"/>
    </xf>
  </cellXfs>
  <cellStyles count="163">
    <cellStyle name="20% - Énfasis1" xfId="134" builtinId="30" customBuiltin="1"/>
    <cellStyle name="20% - Énfasis1 2" xfId="1"/>
    <cellStyle name="20% - Énfasis2" xfId="138" builtinId="34" customBuiltin="1"/>
    <cellStyle name="20% - Énfasis2 2" xfId="2"/>
    <cellStyle name="20% - Énfasis3" xfId="142" builtinId="38" customBuiltin="1"/>
    <cellStyle name="20% - Énfasis3 2" xfId="3"/>
    <cellStyle name="20% - Énfasis4" xfId="146" builtinId="42" customBuiltin="1"/>
    <cellStyle name="20% - Énfasis4 2" xfId="4"/>
    <cellStyle name="20% - Énfasis5" xfId="150" builtinId="46" customBuiltin="1"/>
    <cellStyle name="20% - Énfasis5 2" xfId="5"/>
    <cellStyle name="20% - Énfasis6" xfId="154" builtinId="50" customBuiltin="1"/>
    <cellStyle name="20% - Énfasis6 2" xfId="6"/>
    <cellStyle name="40% - Énfasis1" xfId="135" builtinId="31" customBuiltin="1"/>
    <cellStyle name="40% - Énfasis1 2" xfId="7"/>
    <cellStyle name="40% - Énfasis2" xfId="139" builtinId="35" customBuiltin="1"/>
    <cellStyle name="40% - Énfasis2 2" xfId="8"/>
    <cellStyle name="40% - Énfasis3" xfId="143" builtinId="39" customBuiltin="1"/>
    <cellStyle name="40% - Énfasis3 2" xfId="9"/>
    <cellStyle name="40% - Énfasis4" xfId="147" builtinId="43" customBuiltin="1"/>
    <cellStyle name="40% - Énfasis4 2" xfId="10"/>
    <cellStyle name="40% - Énfasis5" xfId="151" builtinId="47" customBuiltin="1"/>
    <cellStyle name="40% - Énfasis5 2" xfId="11"/>
    <cellStyle name="40% - Énfasis6" xfId="155" builtinId="51" customBuiltin="1"/>
    <cellStyle name="40% - Énfasis6 2" xfId="12"/>
    <cellStyle name="60% - Énfasis1" xfId="136" builtinId="32" customBuiltin="1"/>
    <cellStyle name="60% - Énfasis1 2" xfId="13"/>
    <cellStyle name="60% - Énfasis2" xfId="140" builtinId="36" customBuiltin="1"/>
    <cellStyle name="60% - Énfasis2 2" xfId="14"/>
    <cellStyle name="60% - Énfasis3" xfId="144" builtinId="40" customBuiltin="1"/>
    <cellStyle name="60% - Énfasis3 2" xfId="15"/>
    <cellStyle name="60% - Énfasis4" xfId="148" builtinId="44" customBuiltin="1"/>
    <cellStyle name="60% - Énfasis4 2" xfId="16"/>
    <cellStyle name="60% - Énfasis5" xfId="152" builtinId="48" customBuiltin="1"/>
    <cellStyle name="60% - Énfasis5 2" xfId="17"/>
    <cellStyle name="60% - Énfasis6" xfId="156" builtinId="52" customBuiltin="1"/>
    <cellStyle name="60% - Énfasis6 2" xfId="18"/>
    <cellStyle name="Border" xfId="19"/>
    <cellStyle name="Buena" xfId="121" builtinId="26" customBuiltin="1"/>
    <cellStyle name="Buena 2" xfId="20"/>
    <cellStyle name="Cálculo" xfId="126" builtinId="22" customBuiltin="1"/>
    <cellStyle name="Cálculo 2" xfId="21"/>
    <cellStyle name="Celda de comprobación" xfId="128" builtinId="23" customBuiltin="1"/>
    <cellStyle name="Celda de comprobación 2" xfId="22"/>
    <cellStyle name="Celda vinculada" xfId="127" builtinId="24" customBuiltin="1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4" xfId="120" builtinId="19" customBuiltin="1"/>
    <cellStyle name="Encabezado 4 2" xfId="34"/>
    <cellStyle name="Énfasis1" xfId="133" builtinId="29" customBuiltin="1"/>
    <cellStyle name="Énfasis1 2" xfId="35"/>
    <cellStyle name="Énfasis2" xfId="137" builtinId="33" customBuiltin="1"/>
    <cellStyle name="Énfasis2 2" xfId="36"/>
    <cellStyle name="Énfasis3" xfId="141" builtinId="37" customBuiltin="1"/>
    <cellStyle name="Énfasis3 2" xfId="37"/>
    <cellStyle name="Énfasis4" xfId="145" builtinId="41" customBuiltin="1"/>
    <cellStyle name="Énfasis4 2" xfId="38"/>
    <cellStyle name="Énfasis5" xfId="149" builtinId="45" customBuiltin="1"/>
    <cellStyle name="Énfasis5 2" xfId="39"/>
    <cellStyle name="Énfasis6" xfId="153" builtinId="49" customBuiltin="1"/>
    <cellStyle name="Énfasis6 2" xfId="40"/>
    <cellStyle name="Entrada" xfId="124" builtinId="20" customBuiltin="1"/>
    <cellStyle name="Entrada 2" xfId="41"/>
    <cellStyle name="Euro" xfId="42"/>
    <cellStyle name="Euro 2" xfId="43"/>
    <cellStyle name="Euro 3" xfId="44"/>
    <cellStyle name="Euro 4" xfId="45"/>
    <cellStyle name="Incorrecto" xfId="122" builtinId="27" customBuiltin="1"/>
    <cellStyle name="Incorrecto 2" xfId="46"/>
    <cellStyle name="Millares" xfId="47" builtinId="3"/>
    <cellStyle name="Millares 2" xfId="48"/>
    <cellStyle name="Millares 2 2" xfId="49"/>
    <cellStyle name="Millares 3" xfId="50"/>
    <cellStyle name="Millares 3 2" xfId="51"/>
    <cellStyle name="Millares 4" xfId="52"/>
    <cellStyle name="Millares 5" xfId="53"/>
    <cellStyle name="Millares 6" xfId="54"/>
    <cellStyle name="Millares 7" xfId="158"/>
    <cellStyle name="Millares 8" xfId="160"/>
    <cellStyle name="Neutral" xfId="123" builtinId="28" customBuiltin="1"/>
    <cellStyle name="Neutral 2" xfId="55"/>
    <cellStyle name="No-definido" xfId="56"/>
    <cellStyle name="Normal" xfId="0" builtinId="0"/>
    <cellStyle name="Normal 10" xfId="114"/>
    <cellStyle name="Normal 10 2" xfId="115"/>
    <cellStyle name="Normal 11" xfId="157"/>
    <cellStyle name="Normal 12" xfId="161"/>
    <cellStyle name="Normal 13" xfId="162"/>
    <cellStyle name="Normal 18" xfId="159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" xfId="130" builtinId="10" customBuiltin="1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" xfId="125" builtinId="21" customBuiltin="1"/>
    <cellStyle name="Salida 2" xfId="104"/>
    <cellStyle name="Texto de advertencia" xfId="129" builtinId="11" customBuiltin="1"/>
    <cellStyle name="Texto de advertencia 2" xfId="105"/>
    <cellStyle name="Texto explicativo" xfId="131" builtinId="53" customBuiltin="1"/>
    <cellStyle name="Texto explicativo 2" xfId="106"/>
    <cellStyle name="TEXTO NORMAL" xfId="107"/>
    <cellStyle name="Título" xfId="116" builtinId="15" customBuiltin="1"/>
    <cellStyle name="TITULO - Style5" xfId="108"/>
    <cellStyle name="Título 1" xfId="117" builtinId="16" customBuiltin="1"/>
    <cellStyle name="Título 1 2" xfId="109"/>
    <cellStyle name="Título 2" xfId="118" builtinId="17" customBuiltin="1"/>
    <cellStyle name="Título 2 2" xfId="110"/>
    <cellStyle name="Título 3" xfId="119" builtinId="18" customBuiltin="1"/>
    <cellStyle name="Título 3 2" xfId="111"/>
    <cellStyle name="Título 4" xfId="112"/>
    <cellStyle name="Total" xfId="132" builtinId="25" customBuiltin="1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F4D-4B92-BD18-FD8085F0F0D1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F4D-4B92-BD18-FD8085F0F0D1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F4D-4B92-BD18-FD8085F0F0D1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F4D-4B92-BD18-FD8085F0F0D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'[1]6. EXPORTACIONES'!$B$82:$I$82</c:f>
              <c:numCache>
                <c:formatCode>General</c:formatCode>
                <c:ptCount val="8"/>
                <c:pt idx="0">
                  <c:v>7.2864064024371622E-3</c:v>
                </c:pt>
                <c:pt idx="1">
                  <c:v>-8.2153690316962624E-2</c:v>
                </c:pt>
                <c:pt idx="2">
                  <c:v>-0.10917920319356633</c:v>
                </c:pt>
                <c:pt idx="3">
                  <c:v>-0.46834378878398542</c:v>
                </c:pt>
                <c:pt idx="4">
                  <c:v>-5.350906360599883E-2</c:v>
                </c:pt>
                <c:pt idx="5">
                  <c:v>9.2788192063995689E-2</c:v>
                </c:pt>
                <c:pt idx="6">
                  <c:v>-0.10548264944794206</c:v>
                </c:pt>
                <c:pt idx="7">
                  <c:v>2.6579966922102738E-2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4D-4B92-BD18-FD8085F0F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9002112"/>
        <c:axId val="39003648"/>
      </c:barChart>
      <c:catAx>
        <c:axId val="3900211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9003648"/>
        <c:crossesAt val="0"/>
        <c:auto val="1"/>
        <c:lblAlgn val="ctr"/>
        <c:lblOffset val="100"/>
        <c:noMultiLvlLbl val="0"/>
      </c:catAx>
      <c:valAx>
        <c:axId val="3900364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900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50810647471779E-2"/>
          <c:y val="5.2308691095591851E-2"/>
          <c:w val="0.87080662729334712"/>
          <c:h val="0.7721591868154289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DA-437F-BC2A-1BEA599554C8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'[1]6. EXPORTACIONES'!$A$6:$A$15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(Ene.-May.)</c:v>
                </c:pt>
              </c:strCache>
            </c:strRef>
          </c:cat>
          <c:val>
            <c:numRef>
              <c:f>'[1]6. EXPORTACIONES'!$K$6:$K$15</c:f>
              <c:numCache>
                <c:formatCode>General</c:formatCode>
                <c:ptCount val="10"/>
                <c:pt idx="0">
                  <c:v>21903</c:v>
                </c:pt>
                <c:pt idx="1">
                  <c:v>27526</c:v>
                </c:pt>
                <c:pt idx="2">
                  <c:v>27467</c:v>
                </c:pt>
                <c:pt idx="3">
                  <c:v>23790</c:v>
                </c:pt>
                <c:pt idx="4">
                  <c:v>20547</c:v>
                </c:pt>
                <c:pt idx="5">
                  <c:v>18950.140019839251</c:v>
                </c:pt>
                <c:pt idx="6">
                  <c:v>21776.636298768288</c:v>
                </c:pt>
                <c:pt idx="7">
                  <c:v>27158.581548278267</c:v>
                </c:pt>
                <c:pt idx="8">
                  <c:v>28823.486147754375</c:v>
                </c:pt>
                <c:pt idx="9">
                  <c:v>10810.306126953343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DA-437F-BC2A-1BEA59955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2608"/>
        <c:axId val="39018496"/>
      </c:barChart>
      <c:catAx>
        <c:axId val="390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9018496"/>
        <c:crosses val="autoZero"/>
        <c:auto val="1"/>
        <c:lblAlgn val="ctr"/>
        <c:lblOffset val="100"/>
        <c:noMultiLvlLbl val="0"/>
      </c:catAx>
      <c:valAx>
        <c:axId val="3901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9012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F7B-4E6A-83FC-6973779ACB9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F7B-4E6A-83FC-6973779ACB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INVERSIONES'!$A$5:$A$15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(Ene-Jun)</c:v>
                </c:pt>
              </c:strCache>
            </c:str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2290.2734399599999</c:v>
                </c:pt>
                <c:pt idx="1">
                  <c:v>3331.5544708899988</c:v>
                </c:pt>
                <c:pt idx="2">
                  <c:v>6377.6153638800024</c:v>
                </c:pt>
                <c:pt idx="3">
                  <c:v>7498.2074195999949</c:v>
                </c:pt>
                <c:pt idx="4">
                  <c:v>8863.6219657799938</c:v>
                </c:pt>
                <c:pt idx="5">
                  <c:v>8079.20970149</c:v>
                </c:pt>
                <c:pt idx="6">
                  <c:v>6824.6243262299959</c:v>
                </c:pt>
                <c:pt idx="7">
                  <c:v>3333.5635732200003</c:v>
                </c:pt>
                <c:pt idx="8">
                  <c:v>3928.0167818599944</c:v>
                </c:pt>
                <c:pt idx="9">
                  <c:v>4947.4348791800003</c:v>
                </c:pt>
                <c:pt idx="10">
                  <c:v>2532.3543669999999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7B-4E6A-83FC-6973779AC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4288"/>
        <c:axId val="39405824"/>
      </c:barChart>
      <c:catAx>
        <c:axId val="3940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05824"/>
        <c:crosses val="autoZero"/>
        <c:auto val="1"/>
        <c:lblAlgn val="ctr"/>
        <c:lblOffset val="100"/>
        <c:noMultiLvlLbl val="0"/>
      </c:catAx>
      <c:valAx>
        <c:axId val="39405824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39404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157692</xdr:colOff>
      <xdr:row>91</xdr:row>
      <xdr:rowOff>38100</xdr:rowOff>
    </xdr:from>
    <xdr:to>
      <xdr:col>7</xdr:col>
      <xdr:colOff>1245658</xdr:colOff>
      <xdr:row>105</xdr:row>
      <xdr:rowOff>104775</xdr:rowOff>
    </xdr:to>
    <xdr:graphicFrame macro="">
      <xdr:nvGraphicFramePr>
        <xdr:cNvPr id="5" name="3 Gráfico">
          <a:extLst>
            <a:ext uri="{FF2B5EF4-FFF2-40B4-BE49-F238E27FC236}">
              <a16:creationId xmlns="" xmlns:a16="http://schemas.microsoft.com/office/drawing/2014/main" id="{BC0D81FC-215C-40FB-B811-714E5D4E8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24496</xdr:colOff>
      <xdr:row>39</xdr:row>
      <xdr:rowOff>154298</xdr:rowOff>
    </xdr:from>
    <xdr:to>
      <xdr:col>8</xdr:col>
      <xdr:colOff>1079501</xdr:colOff>
      <xdr:row>53</xdr:row>
      <xdr:rowOff>182873</xdr:rowOff>
    </xdr:to>
    <xdr:graphicFrame macro="">
      <xdr:nvGraphicFramePr>
        <xdr:cNvPr id="7" name="2 Gráfico">
          <a:extLst>
            <a:ext uri="{FF2B5EF4-FFF2-40B4-BE49-F238E27FC236}">
              <a16:creationId xmlns="" xmlns:a16="http://schemas.microsoft.com/office/drawing/2014/main" id="{46118171-4C86-411F-BB72-2B047B7EF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291811</xdr:colOff>
      <xdr:row>37</xdr:row>
      <xdr:rowOff>152400</xdr:rowOff>
    </xdr:from>
    <xdr:to>
      <xdr:col>7</xdr:col>
      <xdr:colOff>657224</xdr:colOff>
      <xdr:row>43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4D9C7F06-7D51-49F3-B816-2F2A5FA2F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_dgpsm008\AppData\Local\Microsoft\Windows\Temporary%20Internet%20Files\Content.Outlook\NXCDC4IU\ANEXOS%205-6-11-12-13%20BEM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5. MACROECONÓMICAS"/>
      <sheetName val="03.1 EXPORTACIONES MINERAS"/>
      <sheetName val="6. EXPORTACIONES"/>
      <sheetName val="6.1 EXPORTACIONES PART"/>
      <sheetName val="6.2 EXPORT PRODUCTOS"/>
      <sheetName val="11. TRANSFERENCIAS"/>
      <sheetName val="12. TRANSFERENCIAS 2"/>
      <sheetName val="13. CATASTRO ACTIVIDAD"/>
      <sheetName val="13.1 ACTIVIDAD MINERA"/>
      <sheetName val="13.2 PETITORIOS"/>
      <sheetName val="14. RECAUDACIÓ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2010</v>
          </cell>
          <cell r="K6">
            <v>21903</v>
          </cell>
        </row>
        <row r="7">
          <cell r="A7">
            <v>2011</v>
          </cell>
          <cell r="K7">
            <v>27526</v>
          </cell>
        </row>
        <row r="8">
          <cell r="A8">
            <v>2012</v>
          </cell>
          <cell r="K8">
            <v>27467</v>
          </cell>
        </row>
        <row r="9">
          <cell r="A9">
            <v>2013</v>
          </cell>
          <cell r="K9">
            <v>23790</v>
          </cell>
        </row>
        <row r="10">
          <cell r="A10">
            <v>2014</v>
          </cell>
          <cell r="K10">
            <v>20547</v>
          </cell>
        </row>
        <row r="11">
          <cell r="A11">
            <v>2015</v>
          </cell>
          <cell r="K11">
            <v>18950.140019839251</v>
          </cell>
        </row>
        <row r="12">
          <cell r="A12">
            <v>2016</v>
          </cell>
          <cell r="K12">
            <v>21776.636298768288</v>
          </cell>
        </row>
        <row r="13">
          <cell r="A13">
            <v>2017</v>
          </cell>
          <cell r="K13">
            <v>27158.581548278267</v>
          </cell>
        </row>
        <row r="14">
          <cell r="A14">
            <v>2018</v>
          </cell>
          <cell r="K14">
            <v>28823.486147754375</v>
          </cell>
        </row>
        <row r="15">
          <cell r="A15" t="str">
            <v>2019 (Ene.-May.)</v>
          </cell>
          <cell r="K15">
            <v>10810.306126953343</v>
          </cell>
        </row>
        <row r="82">
          <cell r="B82">
            <v>7.2864064024371622E-3</v>
          </cell>
          <cell r="C82">
            <v>-8.2153690316962624E-2</v>
          </cell>
          <cell r="D82">
            <v>-0.10917920319356633</v>
          </cell>
          <cell r="E82">
            <v>-0.46834378878398542</v>
          </cell>
          <cell r="F82">
            <v>-5.350906360599883E-2</v>
          </cell>
          <cell r="G82">
            <v>9.2788192063995689E-2</v>
          </cell>
          <cell r="H82">
            <v>-0.10548264944794206</v>
          </cell>
          <cell r="I82">
            <v>2.6579966922102738E-2</v>
          </cell>
        </row>
      </sheetData>
      <sheetData sheetId="5">
        <row r="21">
          <cell r="P21">
            <v>18497.380245967459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view="pageBreakPreview" zoomScaleNormal="100" zoomScaleSheetLayoutView="100" workbookViewId="0">
      <selection activeCell="N32" sqref="N32"/>
    </sheetView>
  </sheetViews>
  <sheetFormatPr baseColWidth="10" defaultColWidth="11.5703125" defaultRowHeight="12.75"/>
  <cols>
    <col min="1" max="1" width="14.140625" style="231" customWidth="1"/>
    <col min="2" max="9" width="11.140625" style="231" customWidth="1"/>
    <col min="10" max="16384" width="11.5703125" style="217"/>
  </cols>
  <sheetData>
    <row r="1" spans="1:9">
      <c r="A1" s="162" t="s">
        <v>502</v>
      </c>
    </row>
    <row r="2" spans="1:9" ht="15.75">
      <c r="A2" s="767" t="s">
        <v>216</v>
      </c>
      <c r="B2" s="767"/>
      <c r="C2" s="767"/>
      <c r="D2" s="767"/>
      <c r="E2" s="767"/>
      <c r="F2" s="767"/>
      <c r="G2" s="767"/>
      <c r="H2" s="767"/>
      <c r="I2" s="767"/>
    </row>
    <row r="3" spans="1:9" ht="13.5" thickBot="1"/>
    <row r="4" spans="1:9">
      <c r="A4" s="237" t="s">
        <v>248</v>
      </c>
      <c r="B4" s="237" t="s">
        <v>198</v>
      </c>
      <c r="C4" s="237" t="s">
        <v>199</v>
      </c>
      <c r="D4" s="237" t="s">
        <v>200</v>
      </c>
      <c r="E4" s="237" t="s">
        <v>201</v>
      </c>
      <c r="F4" s="237" t="s">
        <v>202</v>
      </c>
      <c r="G4" s="237" t="s">
        <v>203</v>
      </c>
      <c r="H4" s="237" t="s">
        <v>204</v>
      </c>
      <c r="I4" s="237" t="s">
        <v>205</v>
      </c>
    </row>
    <row r="5" spans="1:9" ht="13.5" thickBot="1">
      <c r="A5" s="238"/>
      <c r="B5" s="238" t="s">
        <v>206</v>
      </c>
      <c r="C5" s="238" t="s">
        <v>207</v>
      </c>
      <c r="D5" s="238" t="s">
        <v>206</v>
      </c>
      <c r="E5" s="238" t="s">
        <v>208</v>
      </c>
      <c r="F5" s="238" t="s">
        <v>206</v>
      </c>
      <c r="G5" s="238" t="s">
        <v>206</v>
      </c>
      <c r="H5" s="238" t="s">
        <v>206</v>
      </c>
      <c r="I5" s="238" t="s">
        <v>206</v>
      </c>
    </row>
    <row r="6" spans="1:9">
      <c r="A6" s="217">
        <v>2009</v>
      </c>
      <c r="B6" s="322">
        <v>1276249.2028350001</v>
      </c>
      <c r="C6" s="322">
        <v>183994714.39928088</v>
      </c>
      <c r="D6" s="322">
        <v>1512931.0674319996</v>
      </c>
      <c r="E6" s="322">
        <v>3922708.8843694869</v>
      </c>
      <c r="F6" s="322">
        <v>302459.11290999997</v>
      </c>
      <c r="G6" s="322">
        <v>4418768.325600001</v>
      </c>
      <c r="H6" s="322">
        <v>37502.627191</v>
      </c>
      <c r="I6" s="322">
        <v>12000</v>
      </c>
    </row>
    <row r="7" spans="1:9">
      <c r="A7" s="217">
        <v>2010</v>
      </c>
      <c r="B7" s="322">
        <v>1247184.0293920003</v>
      </c>
      <c r="C7" s="322">
        <v>164084409.31560928</v>
      </c>
      <c r="D7" s="322">
        <v>1470449.7064990001</v>
      </c>
      <c r="E7" s="322">
        <v>3640465.9170745406</v>
      </c>
      <c r="F7" s="322">
        <v>261989.60579399994</v>
      </c>
      <c r="G7" s="322">
        <v>6042644.2223000005</v>
      </c>
      <c r="H7" s="322">
        <v>33847.813441999999</v>
      </c>
      <c r="I7" s="322">
        <v>17000</v>
      </c>
    </row>
    <row r="8" spans="1:9">
      <c r="A8" s="217">
        <v>2011</v>
      </c>
      <c r="B8" s="322">
        <v>1235345.0680179999</v>
      </c>
      <c r="C8" s="322">
        <v>166186737.65759215</v>
      </c>
      <c r="D8" s="322">
        <v>1256382.6002110001</v>
      </c>
      <c r="E8" s="322">
        <v>3418862.5427760012</v>
      </c>
      <c r="F8" s="322">
        <v>230199.08238500002</v>
      </c>
      <c r="G8" s="322">
        <v>7010937.8915999997</v>
      </c>
      <c r="H8" s="322">
        <v>28881.790966</v>
      </c>
      <c r="I8" s="322">
        <v>19000</v>
      </c>
    </row>
    <row r="9" spans="1:9">
      <c r="A9" s="217">
        <v>2012</v>
      </c>
      <c r="B9" s="322">
        <v>1298761.3646879999</v>
      </c>
      <c r="C9" s="322">
        <v>161544686.25159043</v>
      </c>
      <c r="D9" s="322">
        <v>1281282.4314850001</v>
      </c>
      <c r="E9" s="322">
        <v>3480857.3450930165</v>
      </c>
      <c r="F9" s="322">
        <v>249236.15747600002</v>
      </c>
      <c r="G9" s="322">
        <v>6684539.3917999994</v>
      </c>
      <c r="H9" s="322">
        <v>26104.854507000004</v>
      </c>
      <c r="I9" s="322">
        <v>17000</v>
      </c>
    </row>
    <row r="10" spans="1:9">
      <c r="A10" s="217">
        <v>2013</v>
      </c>
      <c r="B10" s="322">
        <v>1375640.694202</v>
      </c>
      <c r="C10" s="322">
        <v>156257425.44059473</v>
      </c>
      <c r="D10" s="322">
        <v>1351273.4971160002</v>
      </c>
      <c r="E10" s="322">
        <v>3674282.9679788533</v>
      </c>
      <c r="F10" s="322">
        <v>266472.33039199992</v>
      </c>
      <c r="G10" s="322">
        <v>6680658.79</v>
      </c>
      <c r="H10" s="322">
        <v>23667.787452</v>
      </c>
      <c r="I10" s="322">
        <v>18000</v>
      </c>
    </row>
    <row r="11" spans="1:9">
      <c r="A11" s="217">
        <v>2014</v>
      </c>
      <c r="B11" s="322">
        <v>1377642.4148150005</v>
      </c>
      <c r="C11" s="322">
        <v>140097028.09351492</v>
      </c>
      <c r="D11" s="322">
        <v>1315475.3454159996</v>
      </c>
      <c r="E11" s="322">
        <v>3768147.1783280014</v>
      </c>
      <c r="F11" s="322">
        <v>277294.48258999997</v>
      </c>
      <c r="G11" s="322">
        <v>7192591.9308000002</v>
      </c>
      <c r="H11" s="322">
        <v>23105.261868000001</v>
      </c>
      <c r="I11" s="322">
        <v>17017.692465</v>
      </c>
    </row>
    <row r="12" spans="1:9">
      <c r="A12" s="217">
        <v>2015</v>
      </c>
      <c r="B12" s="322">
        <v>1700814.0358259997</v>
      </c>
      <c r="C12" s="322">
        <v>146822906.53713998</v>
      </c>
      <c r="D12" s="322">
        <v>1421513.070201</v>
      </c>
      <c r="E12" s="322">
        <v>4101567.7170699998</v>
      </c>
      <c r="F12" s="322">
        <v>315784.01908399991</v>
      </c>
      <c r="G12" s="322">
        <v>7320806.8476999998</v>
      </c>
      <c r="H12" s="322">
        <v>19510.729779000001</v>
      </c>
      <c r="I12" s="322">
        <v>20153.237616000002</v>
      </c>
    </row>
    <row r="13" spans="1:9">
      <c r="A13" s="217">
        <v>2016</v>
      </c>
      <c r="B13" s="322">
        <v>2353858.5579239996</v>
      </c>
      <c r="C13" s="322">
        <v>153005896.97612542</v>
      </c>
      <c r="D13" s="322">
        <v>1337081.4908789999</v>
      </c>
      <c r="E13" s="322">
        <v>4375336.6871659998</v>
      </c>
      <c r="F13" s="322">
        <v>314421.59763300006</v>
      </c>
      <c r="G13" s="322">
        <v>7663123.9877000004</v>
      </c>
      <c r="H13" s="322">
        <v>18789.004763000001</v>
      </c>
      <c r="I13" s="322">
        <v>25756.505005000006</v>
      </c>
    </row>
    <row r="14" spans="1:9">
      <c r="A14" s="217">
        <v>2017</v>
      </c>
      <c r="B14" s="322">
        <v>2445584.7979310001</v>
      </c>
      <c r="C14" s="322">
        <v>151103938.45861599</v>
      </c>
      <c r="D14" s="322">
        <v>1473072.7682369999</v>
      </c>
      <c r="E14" s="322">
        <v>4303540.9139170004</v>
      </c>
      <c r="F14" s="322">
        <v>306793.81027800002</v>
      </c>
      <c r="G14" s="322">
        <v>8806451.7127710003</v>
      </c>
      <c r="H14" s="322">
        <v>17790.363566</v>
      </c>
      <c r="I14" s="322">
        <v>28141.142527</v>
      </c>
    </row>
    <row r="15" spans="1:9">
      <c r="A15" s="217">
        <v>2018</v>
      </c>
      <c r="B15" s="322">
        <v>2436950.7857880001</v>
      </c>
      <c r="C15" s="322">
        <v>142642543.37528896</v>
      </c>
      <c r="D15" s="322">
        <v>1474673.7255699998</v>
      </c>
      <c r="E15" s="322">
        <v>4162657.9733400005</v>
      </c>
      <c r="F15" s="322">
        <v>289194.55564500001</v>
      </c>
      <c r="G15" s="322">
        <v>9533871.1347550005</v>
      </c>
      <c r="H15" s="322">
        <v>18601.344508000002</v>
      </c>
      <c r="I15" s="322">
        <v>28033.511927</v>
      </c>
    </row>
    <row r="16" spans="1:9">
      <c r="A16" s="495" t="s">
        <v>561</v>
      </c>
      <c r="B16" s="422">
        <f>SUM(B17:B22)</f>
        <v>1192059.2458339999</v>
      </c>
      <c r="C16" s="422">
        <f t="shared" ref="C16:I16" si="0">SUM(C17:C22)</f>
        <v>64553426.987449884</v>
      </c>
      <c r="D16" s="422">
        <f t="shared" si="0"/>
        <v>678591.36251899996</v>
      </c>
      <c r="E16" s="422">
        <f t="shared" si="0"/>
        <v>1853047.2806220001</v>
      </c>
      <c r="F16" s="422">
        <f t="shared" si="0"/>
        <v>149365.075266</v>
      </c>
      <c r="G16" s="422">
        <f t="shared" si="0"/>
        <v>4467305.0441089999</v>
      </c>
      <c r="H16" s="422">
        <f t="shared" si="0"/>
        <v>10117.761399999999</v>
      </c>
      <c r="I16" s="422">
        <f t="shared" si="0"/>
        <v>13197.185887</v>
      </c>
    </row>
    <row r="17" spans="1:9">
      <c r="A17" s="639" t="s">
        <v>209</v>
      </c>
      <c r="B17" s="634">
        <v>201216.51790900005</v>
      </c>
      <c r="C17" s="634">
        <v>10383583.311893212</v>
      </c>
      <c r="D17" s="634">
        <v>101604.15472400002</v>
      </c>
      <c r="E17" s="634">
        <v>275228.66026299988</v>
      </c>
      <c r="F17" s="634">
        <v>23048.133815999998</v>
      </c>
      <c r="G17" s="634">
        <v>600445.67243600008</v>
      </c>
      <c r="H17" s="634">
        <v>1581.7539000000002</v>
      </c>
      <c r="I17" s="634">
        <v>2008.599125</v>
      </c>
    </row>
    <row r="18" spans="1:9">
      <c r="A18" s="482" t="s">
        <v>503</v>
      </c>
      <c r="B18" s="322">
        <v>176068.22071899998</v>
      </c>
      <c r="C18" s="322">
        <v>10344004.853397379</v>
      </c>
      <c r="D18" s="322">
        <v>107769.451908</v>
      </c>
      <c r="E18" s="322">
        <v>281968.74900499999</v>
      </c>
      <c r="F18" s="322">
        <v>22181.549251</v>
      </c>
      <c r="G18" s="322">
        <v>586328.11855999997</v>
      </c>
      <c r="H18" s="322">
        <v>1622.0219</v>
      </c>
      <c r="I18" s="322">
        <v>1698.2011640000001</v>
      </c>
    </row>
    <row r="19" spans="1:9">
      <c r="A19" s="482" t="s">
        <v>529</v>
      </c>
      <c r="B19" s="322">
        <v>209863.84430500001</v>
      </c>
      <c r="C19" s="322">
        <v>10995629.306990458</v>
      </c>
      <c r="D19" s="322">
        <v>118007.753621</v>
      </c>
      <c r="E19" s="322">
        <v>313397.47186500009</v>
      </c>
      <c r="F19" s="322">
        <v>24480.393717000003</v>
      </c>
      <c r="G19" s="322">
        <v>801478.55200000003</v>
      </c>
      <c r="H19" s="322">
        <v>1841.1858</v>
      </c>
      <c r="I19" s="322">
        <v>2011.3406329999998</v>
      </c>
    </row>
    <row r="20" spans="1:9">
      <c r="A20" s="482" t="s">
        <v>551</v>
      </c>
      <c r="B20" s="322">
        <v>188003.57478499998</v>
      </c>
      <c r="C20" s="322">
        <v>10805852.617417697</v>
      </c>
      <c r="D20" s="322">
        <v>116613.07790800001</v>
      </c>
      <c r="E20" s="322">
        <v>321693.10347700008</v>
      </c>
      <c r="F20" s="322">
        <v>26861.497997999999</v>
      </c>
      <c r="G20" s="322">
        <v>559442.53853000002</v>
      </c>
      <c r="H20" s="322">
        <v>1607.4564</v>
      </c>
      <c r="I20" s="322">
        <v>2369.7786809999998</v>
      </c>
    </row>
    <row r="21" spans="1:9">
      <c r="A21" s="679" t="s">
        <v>557</v>
      </c>
      <c r="B21" s="680">
        <v>218218.63691599996</v>
      </c>
      <c r="C21" s="680">
        <v>11244125.784317724</v>
      </c>
      <c r="D21" s="680">
        <v>118606.97091900001</v>
      </c>
      <c r="E21" s="680">
        <v>340030.86650699982</v>
      </c>
      <c r="F21" s="680">
        <v>28188.169726</v>
      </c>
      <c r="G21" s="680">
        <v>992009.27366199996</v>
      </c>
      <c r="H21" s="680">
        <v>1761.6957</v>
      </c>
      <c r="I21" s="681">
        <v>2428.9043020000004</v>
      </c>
    </row>
    <row r="22" spans="1:9">
      <c r="A22" s="679" t="s">
        <v>562</v>
      </c>
      <c r="B22" s="680">
        <v>198688.45119999998</v>
      </c>
      <c r="C22" s="680">
        <v>10780231.113433411</v>
      </c>
      <c r="D22" s="680">
        <v>115989.95343899998</v>
      </c>
      <c r="E22" s="680">
        <v>320728.42950500007</v>
      </c>
      <c r="F22" s="680">
        <v>24605.330757999996</v>
      </c>
      <c r="G22" s="680">
        <v>927600.88892099995</v>
      </c>
      <c r="H22" s="680">
        <v>1703.6477</v>
      </c>
      <c r="I22" s="680">
        <v>2680.3619820000004</v>
      </c>
    </row>
    <row r="23" spans="1:9">
      <c r="A23" s="756" t="s">
        <v>563</v>
      </c>
      <c r="B23" s="757"/>
      <c r="C23" s="757"/>
      <c r="D23" s="758"/>
      <c r="E23" s="757"/>
      <c r="F23" s="757"/>
      <c r="G23" s="757"/>
      <c r="H23" s="757"/>
      <c r="I23" s="759"/>
    </row>
    <row r="24" spans="1:9">
      <c r="A24" s="481" t="s">
        <v>564</v>
      </c>
      <c r="B24" s="638">
        <v>206929.16094599996</v>
      </c>
      <c r="C24" s="638">
        <v>12117707.71844689</v>
      </c>
      <c r="D24" s="638">
        <v>123931.68543599999</v>
      </c>
      <c r="E24" s="638">
        <v>353034.29299700004</v>
      </c>
      <c r="F24" s="638">
        <v>23421.167622999994</v>
      </c>
      <c r="G24" s="638">
        <v>615830.19000000006</v>
      </c>
      <c r="H24" s="638">
        <v>1647.1014</v>
      </c>
      <c r="I24" s="638">
        <v>2244.1414690000001</v>
      </c>
    </row>
    <row r="25" spans="1:9">
      <c r="A25" s="764" t="s">
        <v>565</v>
      </c>
      <c r="B25" s="680">
        <v>198688.45119999998</v>
      </c>
      <c r="C25" s="680">
        <v>10780231.113433411</v>
      </c>
      <c r="D25" s="680">
        <v>115989.95343899998</v>
      </c>
      <c r="E25" s="680">
        <v>320728.42950500007</v>
      </c>
      <c r="F25" s="680">
        <v>24605.330757999996</v>
      </c>
      <c r="G25" s="680">
        <v>927600.88892099995</v>
      </c>
      <c r="H25" s="680">
        <v>1703.6477</v>
      </c>
      <c r="I25" s="680">
        <v>2680.3619820000004</v>
      </c>
    </row>
    <row r="26" spans="1:9" s="240" customFormat="1">
      <c r="A26" s="765" t="s">
        <v>211</v>
      </c>
      <c r="B26" s="763">
        <f t="shared" ref="B26:I26" si="1">+B25/B24-1</f>
        <v>-3.9823820423987799E-2</v>
      </c>
      <c r="C26" s="763">
        <f t="shared" si="1"/>
        <v>-0.11037373041911436</v>
      </c>
      <c r="D26" s="763">
        <f t="shared" si="1"/>
        <v>-6.4081529828796113E-2</v>
      </c>
      <c r="E26" s="763">
        <f t="shared" si="1"/>
        <v>-9.1509137023905174E-2</v>
      </c>
      <c r="F26" s="763">
        <f t="shared" si="1"/>
        <v>5.0559526068936655E-2</v>
      </c>
      <c r="G26" s="763">
        <f t="shared" si="1"/>
        <v>0.50626082316782783</v>
      </c>
      <c r="H26" s="763">
        <f t="shared" si="1"/>
        <v>3.4330794691814326E-2</v>
      </c>
      <c r="I26" s="766">
        <f t="shared" si="1"/>
        <v>0.19438191354058532</v>
      </c>
    </row>
    <row r="27" spans="1:9">
      <c r="A27" s="465"/>
      <c r="B27" s="239"/>
      <c r="C27" s="239"/>
      <c r="D27" s="239"/>
      <c r="E27" s="239"/>
      <c r="F27" s="239"/>
      <c r="G27" s="239"/>
      <c r="H27" s="239"/>
      <c r="I27" s="239"/>
    </row>
    <row r="28" spans="1:9">
      <c r="A28" s="760" t="s">
        <v>566</v>
      </c>
      <c r="B28" s="761"/>
      <c r="C28" s="761"/>
      <c r="D28" s="761"/>
      <c r="E28" s="761"/>
      <c r="F28" s="761"/>
      <c r="G28" s="761"/>
      <c r="H28" s="761"/>
      <c r="I28" s="762"/>
    </row>
    <row r="29" spans="1:9" ht="18.75" customHeight="1">
      <c r="A29" s="253" t="s">
        <v>567</v>
      </c>
      <c r="B29" s="567">
        <v>1173649.2266619999</v>
      </c>
      <c r="C29" s="567">
        <v>68389219.618773952</v>
      </c>
      <c r="D29" s="567">
        <v>743464.72706800012</v>
      </c>
      <c r="E29" s="567">
        <v>2069425.4646709999</v>
      </c>
      <c r="F29" s="567">
        <v>135964.10598299999</v>
      </c>
      <c r="G29" s="567">
        <v>5030466.42</v>
      </c>
      <c r="H29" s="567">
        <v>8880.18</v>
      </c>
      <c r="I29" s="567">
        <v>13069.1001</v>
      </c>
    </row>
    <row r="30" spans="1:9">
      <c r="A30" s="253" t="s">
        <v>568</v>
      </c>
      <c r="B30" s="567">
        <v>1192059.2458339999</v>
      </c>
      <c r="C30" s="567">
        <v>64553426.987449884</v>
      </c>
      <c r="D30" s="567">
        <v>678591.36251899996</v>
      </c>
      <c r="E30" s="567">
        <v>1853047.2806220001</v>
      </c>
      <c r="F30" s="567">
        <v>149365.075266</v>
      </c>
      <c r="G30" s="567">
        <v>4467305.0441089999</v>
      </c>
      <c r="H30" s="567">
        <v>10117.761399999999</v>
      </c>
      <c r="I30" s="567">
        <v>13197.185887</v>
      </c>
    </row>
    <row r="31" spans="1:9">
      <c r="A31" s="765" t="s">
        <v>211</v>
      </c>
      <c r="B31" s="763">
        <f t="shared" ref="B31:I31" si="2">+B30/B29-1</f>
        <v>1.5686134113819028E-2</v>
      </c>
      <c r="C31" s="763">
        <f t="shared" si="2"/>
        <v>-5.6087679501332977E-2</v>
      </c>
      <c r="D31" s="763">
        <f t="shared" si="2"/>
        <v>-8.7258160592017742E-2</v>
      </c>
      <c r="E31" s="763">
        <f t="shared" si="2"/>
        <v>-0.10455954454170202</v>
      </c>
      <c r="F31" s="763">
        <f t="shared" si="2"/>
        <v>9.8562552124423108E-2</v>
      </c>
      <c r="G31" s="763">
        <f t="shared" si="2"/>
        <v>-0.11195013123474939</v>
      </c>
      <c r="H31" s="763">
        <f t="shared" si="2"/>
        <v>0.13936444981971086</v>
      </c>
      <c r="I31" s="763">
        <f t="shared" si="2"/>
        <v>9.8006585013454828E-3</v>
      </c>
    </row>
    <row r="32" spans="1:9">
      <c r="A32" s="637"/>
      <c r="B32" s="636"/>
      <c r="C32" s="636"/>
      <c r="D32" s="636"/>
      <c r="E32" s="636"/>
      <c r="F32" s="636"/>
      <c r="G32" s="636"/>
      <c r="H32" s="636"/>
      <c r="I32" s="636"/>
    </row>
    <row r="33" spans="1:9">
      <c r="A33" s="760" t="s">
        <v>210</v>
      </c>
      <c r="B33" s="761"/>
      <c r="C33" s="761"/>
      <c r="D33" s="761"/>
      <c r="E33" s="761"/>
      <c r="F33" s="761"/>
      <c r="G33" s="761"/>
      <c r="H33" s="761"/>
      <c r="I33" s="762"/>
    </row>
    <row r="34" spans="1:9">
      <c r="A34" s="635" t="s">
        <v>555</v>
      </c>
      <c r="B34" s="634">
        <v>218218.63691599996</v>
      </c>
      <c r="C34" s="634">
        <v>11244125.784317724</v>
      </c>
      <c r="D34" s="634">
        <v>118606.97091900001</v>
      </c>
      <c r="E34" s="634">
        <v>340030.86650699982</v>
      </c>
      <c r="F34" s="634">
        <v>28188.169726</v>
      </c>
      <c r="G34" s="634">
        <v>992009.27366199996</v>
      </c>
      <c r="H34" s="634">
        <v>1761.6957</v>
      </c>
      <c r="I34" s="634">
        <v>2428.9043020000004</v>
      </c>
    </row>
    <row r="35" spans="1:9">
      <c r="A35" s="764" t="str">
        <f>A25</f>
        <v>Jun. 2019</v>
      </c>
      <c r="B35" s="680">
        <v>198688.45119999998</v>
      </c>
      <c r="C35" s="680">
        <v>10780231.113433411</v>
      </c>
      <c r="D35" s="680">
        <v>115989.95343899998</v>
      </c>
      <c r="E35" s="680">
        <v>320728.42950500007</v>
      </c>
      <c r="F35" s="680">
        <v>24605.330757999996</v>
      </c>
      <c r="G35" s="680">
        <v>927600.88892099995</v>
      </c>
      <c r="H35" s="680">
        <v>1703.6477</v>
      </c>
      <c r="I35" s="680">
        <v>2680.3619820000004</v>
      </c>
    </row>
    <row r="36" spans="1:9">
      <c r="A36" s="765" t="s">
        <v>211</v>
      </c>
      <c r="B36" s="763">
        <f t="shared" ref="B36:I36" si="3">+B35/B34-1</f>
        <v>-8.94982481423795E-2</v>
      </c>
      <c r="C36" s="763">
        <f t="shared" si="3"/>
        <v>-4.1256624106011941E-2</v>
      </c>
      <c r="D36" s="763">
        <f t="shared" si="3"/>
        <v>-2.2064617785300888E-2</v>
      </c>
      <c r="E36" s="763">
        <f t="shared" si="3"/>
        <v>-5.6766720034230778E-2</v>
      </c>
      <c r="F36" s="763">
        <f t="shared" si="3"/>
        <v>-0.12710434919423985</v>
      </c>
      <c r="G36" s="763">
        <f t="shared" si="3"/>
        <v>-6.4927200229929927E-2</v>
      </c>
      <c r="H36" s="763">
        <f t="shared" si="3"/>
        <v>-3.2950071910829992E-2</v>
      </c>
      <c r="I36" s="766">
        <f t="shared" si="3"/>
        <v>0.1035272076355358</v>
      </c>
    </row>
    <row r="37" spans="1:9">
      <c r="A37" s="633"/>
      <c r="B37" s="632"/>
      <c r="C37" s="632"/>
      <c r="D37" s="632"/>
      <c r="E37" s="632"/>
      <c r="F37" s="632"/>
      <c r="G37" s="632"/>
      <c r="H37" s="632"/>
      <c r="I37" s="632"/>
    </row>
    <row r="38" spans="1:9" ht="40.5" customHeight="1">
      <c r="A38" s="768" t="s">
        <v>569</v>
      </c>
      <c r="B38" s="768"/>
      <c r="C38" s="768"/>
      <c r="D38" s="768"/>
      <c r="E38" s="768"/>
      <c r="F38" s="768"/>
      <c r="G38" s="768"/>
      <c r="H38" s="768"/>
      <c r="I38" s="768"/>
    </row>
  </sheetData>
  <mergeCells count="2">
    <mergeCell ref="A2:I2"/>
    <mergeCell ref="A38:I38"/>
  </mergeCells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2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3"/>
    </row>
    <row r="4" spans="1:30" ht="15" customHeight="1">
      <c r="F4" s="796" t="s">
        <v>168</v>
      </c>
      <c r="G4" s="796"/>
      <c r="H4" s="796"/>
      <c r="I4" s="796"/>
      <c r="J4" s="796"/>
      <c r="K4" s="796"/>
      <c r="L4" s="796"/>
      <c r="M4" s="126"/>
      <c r="N4" s="276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796" t="s">
        <v>389</v>
      </c>
      <c r="AB4" s="796"/>
    </row>
    <row r="5" spans="1:30" ht="12.75" thickBot="1">
      <c r="A5" s="79" t="s">
        <v>121</v>
      </c>
      <c r="B5" s="80"/>
      <c r="C5" s="81" t="s">
        <v>122</v>
      </c>
      <c r="D5" s="81">
        <v>2007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  <c r="J5" s="81">
        <v>2013</v>
      </c>
      <c r="K5" s="81">
        <v>2014</v>
      </c>
      <c r="L5" s="81">
        <v>2015</v>
      </c>
      <c r="M5" s="81">
        <v>2016</v>
      </c>
      <c r="N5" s="81">
        <v>2017</v>
      </c>
      <c r="O5" s="81" t="s">
        <v>117</v>
      </c>
      <c r="P5" s="81" t="s">
        <v>118</v>
      </c>
      <c r="Q5" s="81" t="s">
        <v>124</v>
      </c>
      <c r="R5" s="81" t="s">
        <v>126</v>
      </c>
      <c r="S5" s="81" t="s">
        <v>127</v>
      </c>
      <c r="T5" s="81" t="s">
        <v>152</v>
      </c>
      <c r="U5" s="81" t="s">
        <v>153</v>
      </c>
      <c r="V5" s="81" t="s">
        <v>155</v>
      </c>
      <c r="W5" s="81" t="s">
        <v>156</v>
      </c>
      <c r="X5" s="81" t="s">
        <v>157</v>
      </c>
      <c r="Y5" s="81" t="s">
        <v>158</v>
      </c>
      <c r="Z5" s="81" t="s">
        <v>159</v>
      </c>
      <c r="AA5" s="81">
        <v>2017</v>
      </c>
      <c r="AB5" s="81">
        <v>2018</v>
      </c>
      <c r="AC5" s="82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303"/>
      <c r="O7" s="77"/>
      <c r="P7" s="76"/>
      <c r="Q7" s="76"/>
      <c r="R7" s="76"/>
      <c r="S7" s="76"/>
      <c r="T7" s="76"/>
      <c r="U7" s="76"/>
      <c r="V7" s="76"/>
      <c r="W7" s="76"/>
      <c r="X7" s="76"/>
      <c r="Y7" s="76"/>
      <c r="Z7" s="78"/>
      <c r="AA7" s="17"/>
      <c r="AB7" s="55"/>
      <c r="AC7" s="99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304">
        <v>13773.19020945282</v>
      </c>
      <c r="O8" s="90">
        <v>1224.7389886264336</v>
      </c>
      <c r="P8" s="92">
        <v>1093.8361693908512</v>
      </c>
      <c r="Q8" s="92">
        <v>1348.1637513185558</v>
      </c>
      <c r="R8" s="92"/>
      <c r="S8" s="92"/>
      <c r="T8" s="92"/>
      <c r="U8" s="92"/>
      <c r="V8" s="92"/>
      <c r="W8" s="92"/>
      <c r="X8" s="92"/>
      <c r="Y8" s="92"/>
      <c r="Z8" s="91"/>
      <c r="AA8" s="98">
        <v>3046.5608210931146</v>
      </c>
      <c r="AB8" s="93">
        <v>3666.7389093358406</v>
      </c>
      <c r="AC8" s="100">
        <f>AB8/AA8-1</f>
        <v>0.20356661975985246</v>
      </c>
      <c r="AD8" s="263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304">
        <v>2608.8056520000005</v>
      </c>
      <c r="O9" s="90">
        <v>201.54240300000001</v>
      </c>
      <c r="P9" s="92">
        <v>185.80975700000002</v>
      </c>
      <c r="Q9" s="92">
        <v>238.058774</v>
      </c>
      <c r="R9" s="92"/>
      <c r="S9" s="92"/>
      <c r="T9" s="92"/>
      <c r="U9" s="92"/>
      <c r="V9" s="92"/>
      <c r="W9" s="92"/>
      <c r="X9" s="92"/>
      <c r="Y9" s="92"/>
      <c r="Z9" s="91"/>
      <c r="AA9" s="98">
        <v>600.43769499999996</v>
      </c>
      <c r="AB9" s="93">
        <v>625.410934</v>
      </c>
      <c r="AC9" s="100">
        <f>AB9/AA9-1</f>
        <v>4.1591724183805745E-2</v>
      </c>
      <c r="AD9" s="263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304">
        <v>239.47410512458134</v>
      </c>
      <c r="O10" s="90">
        <v>275.64038743870043</v>
      </c>
      <c r="P10" s="92">
        <v>267.0235129071923</v>
      </c>
      <c r="Q10" s="92">
        <v>256.87639267968103</v>
      </c>
      <c r="R10" s="92"/>
      <c r="S10" s="92"/>
      <c r="T10" s="92"/>
      <c r="U10" s="92"/>
      <c r="V10" s="92"/>
      <c r="W10" s="92"/>
      <c r="X10" s="92"/>
      <c r="Y10" s="92"/>
      <c r="Z10" s="91"/>
      <c r="AA10" s="98">
        <v>230.14823264698131</v>
      </c>
      <c r="AB10" s="93">
        <v>265.93791403986853</v>
      </c>
      <c r="AC10" s="100">
        <f t="shared" ref="AC10:AC42" si="0">AB10/AA10-1</f>
        <v>0.15550708767676746</v>
      </c>
      <c r="AD10" s="263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304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1"/>
      <c r="AA11" s="94"/>
      <c r="AB11" s="93"/>
      <c r="AC11" s="100"/>
      <c r="AD11" s="263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304">
        <v>7979.3150062432396</v>
      </c>
      <c r="O12" s="90">
        <v>701.24380093466527</v>
      </c>
      <c r="P12" s="92">
        <v>592.46111023851529</v>
      </c>
      <c r="Q12" s="92">
        <v>692.98793436004246</v>
      </c>
      <c r="R12" s="92"/>
      <c r="S12" s="92"/>
      <c r="T12" s="92"/>
      <c r="U12" s="92"/>
      <c r="V12" s="92"/>
      <c r="W12" s="92"/>
      <c r="X12" s="92"/>
      <c r="Y12" s="92"/>
      <c r="Z12" s="91"/>
      <c r="AA12" s="98">
        <v>1764.1113753943673</v>
      </c>
      <c r="AB12" s="93">
        <v>1986.6928455332231</v>
      </c>
      <c r="AC12" s="100">
        <f t="shared" si="0"/>
        <v>0.12617200548865437</v>
      </c>
      <c r="AD12" s="263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304">
        <v>6336.3753339999994</v>
      </c>
      <c r="O13" s="90">
        <v>527.19124499999998</v>
      </c>
      <c r="P13" s="92">
        <v>444.780959</v>
      </c>
      <c r="Q13" s="92">
        <v>523.14513199999999</v>
      </c>
      <c r="R13" s="92"/>
      <c r="S13" s="92"/>
      <c r="T13" s="92"/>
      <c r="U13" s="92"/>
      <c r="V13" s="92"/>
      <c r="W13" s="92"/>
      <c r="X13" s="92"/>
      <c r="Y13" s="92"/>
      <c r="Z13" s="91"/>
      <c r="AA13" s="98">
        <v>1447.0680830000001</v>
      </c>
      <c r="AB13" s="93">
        <v>1495.1173359999998</v>
      </c>
      <c r="AC13" s="100">
        <f t="shared" si="0"/>
        <v>3.3204555863319163E-2</v>
      </c>
      <c r="AD13" s="263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304">
        <v>1259.2869875348897</v>
      </c>
      <c r="O14" s="90">
        <v>1330.150695</v>
      </c>
      <c r="P14" s="92">
        <v>1332.0289419999999</v>
      </c>
      <c r="Q14" s="92">
        <v>1324.65714</v>
      </c>
      <c r="R14" s="92"/>
      <c r="S14" s="92"/>
      <c r="T14" s="92"/>
      <c r="U14" s="92"/>
      <c r="V14" s="92"/>
      <c r="W14" s="92"/>
      <c r="X14" s="92"/>
      <c r="Y14" s="92"/>
      <c r="Z14" s="91"/>
      <c r="AA14" s="98">
        <v>1219.0935562182303</v>
      </c>
      <c r="AB14" s="93">
        <v>1328.7872447846619</v>
      </c>
      <c r="AC14" s="100">
        <f t="shared" si="0"/>
        <v>8.9979713211440604E-2</v>
      </c>
      <c r="AD14" s="263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304"/>
      <c r="O15" s="90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1"/>
      <c r="AA15" s="94"/>
      <c r="AB15" s="93"/>
      <c r="AC15" s="100"/>
      <c r="AD15" s="263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304">
        <v>2376.2998861161768</v>
      </c>
      <c r="O16" s="90">
        <v>211.62590956663553</v>
      </c>
      <c r="P16" s="92">
        <v>251.62344005072632</v>
      </c>
      <c r="Q16" s="92">
        <v>244.61664167100813</v>
      </c>
      <c r="R16" s="92"/>
      <c r="S16" s="92"/>
      <c r="T16" s="92"/>
      <c r="U16" s="92"/>
      <c r="V16" s="92"/>
      <c r="W16" s="92"/>
      <c r="X16" s="92"/>
      <c r="Y16" s="92"/>
      <c r="Z16" s="91"/>
      <c r="AA16" s="98">
        <v>514.61880992881981</v>
      </c>
      <c r="AB16" s="93">
        <v>707.86599128836997</v>
      </c>
      <c r="AC16" s="100">
        <f t="shared" si="0"/>
        <v>0.37551519227655006</v>
      </c>
      <c r="AD16" s="263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304">
        <v>1240.033964</v>
      </c>
      <c r="O17" s="90">
        <v>95.978949999999998</v>
      </c>
      <c r="P17" s="92">
        <v>108.691818</v>
      </c>
      <c r="Q17" s="92">
        <v>107.226525</v>
      </c>
      <c r="R17" s="92"/>
      <c r="S17" s="92"/>
      <c r="T17" s="92"/>
      <c r="U17" s="92"/>
      <c r="V17" s="92"/>
      <c r="W17" s="92"/>
      <c r="X17" s="92"/>
      <c r="Y17" s="92"/>
      <c r="Z17" s="91"/>
      <c r="AA17" s="98">
        <v>303.28399100000001</v>
      </c>
      <c r="AB17" s="93">
        <v>311.89729299999999</v>
      </c>
      <c r="AC17" s="100">
        <f t="shared" si="0"/>
        <v>2.8400120862297484E-2</v>
      </c>
      <c r="AD17" s="263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304">
        <v>86.922739897966764</v>
      </c>
      <c r="O18" s="90">
        <v>100.01349032651002</v>
      </c>
      <c r="P18" s="92">
        <v>105.00741879224236</v>
      </c>
      <c r="Q18" s="92">
        <v>103.47835317519926</v>
      </c>
      <c r="R18" s="92"/>
      <c r="S18" s="92"/>
      <c r="T18" s="92"/>
      <c r="U18" s="92"/>
      <c r="V18" s="92"/>
      <c r="W18" s="92"/>
      <c r="X18" s="92"/>
      <c r="Y18" s="92"/>
      <c r="Z18" s="91"/>
      <c r="AA18" s="98">
        <v>76.966530568437719</v>
      </c>
      <c r="AB18" s="93">
        <v>102.94498215824242</v>
      </c>
      <c r="AC18" s="100">
        <f t="shared" si="0"/>
        <v>0.33752920130270092</v>
      </c>
      <c r="AD18" s="263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304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1"/>
      <c r="AA19" s="94"/>
      <c r="AB19" s="93"/>
      <c r="AC19" s="100"/>
      <c r="AD19" s="263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304">
        <v>118.029144359499</v>
      </c>
      <c r="O20" s="86">
        <v>10.810272149639999</v>
      </c>
      <c r="P20" s="88">
        <v>8.6915224151200015</v>
      </c>
      <c r="Q20" s="88">
        <v>10.500047482074999</v>
      </c>
      <c r="R20" s="88"/>
      <c r="S20" s="88"/>
      <c r="T20" s="88"/>
      <c r="U20" s="88"/>
      <c r="V20" s="88"/>
      <c r="W20" s="88"/>
      <c r="X20" s="88"/>
      <c r="Y20" s="88"/>
      <c r="Z20" s="87"/>
      <c r="AA20" s="98">
        <v>26.594495830966999</v>
      </c>
      <c r="AB20" s="93">
        <v>30.001842046835002</v>
      </c>
      <c r="AC20" s="100">
        <f t="shared" si="0"/>
        <v>0.12812223392106725</v>
      </c>
      <c r="AD20" s="263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304">
        <v>6.9465319999999995</v>
      </c>
      <c r="O21" s="88">
        <v>0.65115500000000004</v>
      </c>
      <c r="P21" s="88">
        <v>0.51156800000000002</v>
      </c>
      <c r="Q21" s="88">
        <v>0.63324499999999995</v>
      </c>
      <c r="R21" s="88"/>
      <c r="S21" s="88"/>
      <c r="T21" s="88"/>
      <c r="U21" s="88"/>
      <c r="V21" s="88"/>
      <c r="W21" s="88"/>
      <c r="X21" s="88"/>
      <c r="Y21" s="88"/>
      <c r="Z21" s="87"/>
      <c r="AA21" s="97">
        <v>1.5446279999999999</v>
      </c>
      <c r="AB21" s="89">
        <v>1.7959680000000002</v>
      </c>
      <c r="AC21" s="100">
        <f t="shared" si="0"/>
        <v>0.16271879054374283</v>
      </c>
      <c r="AD21" s="263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304">
        <v>16.991089130446532</v>
      </c>
      <c r="O22" s="88">
        <v>16.601687999999999</v>
      </c>
      <c r="P22" s="88">
        <v>16.989965000000002</v>
      </c>
      <c r="Q22" s="88">
        <v>16.581334999999999</v>
      </c>
      <c r="R22" s="88"/>
      <c r="S22" s="88"/>
      <c r="T22" s="88"/>
      <c r="U22" s="88"/>
      <c r="V22" s="88"/>
      <c r="W22" s="88"/>
      <c r="X22" s="88"/>
      <c r="Y22" s="88"/>
      <c r="Z22" s="87"/>
      <c r="AA22" s="97">
        <v>17.217411461508533</v>
      </c>
      <c r="AB22" s="89">
        <v>16.705109471235009</v>
      </c>
      <c r="AC22" s="100">
        <f t="shared" si="0"/>
        <v>-2.9754878741141355E-2</v>
      </c>
      <c r="AD22" s="263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304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1"/>
      <c r="AA23" s="94"/>
      <c r="AB23" s="93"/>
      <c r="AC23" s="100"/>
      <c r="AD23" s="263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304">
        <v>1707.4039311799302</v>
      </c>
      <c r="O24" s="92">
        <v>128.92400978467205</v>
      </c>
      <c r="P24" s="92">
        <v>167.73412283989393</v>
      </c>
      <c r="Q24" s="92">
        <v>121.61914322064167</v>
      </c>
      <c r="R24" s="92"/>
      <c r="S24" s="92"/>
      <c r="T24" s="92"/>
      <c r="U24" s="92"/>
      <c r="V24" s="92"/>
      <c r="W24" s="92"/>
      <c r="X24" s="92"/>
      <c r="Y24" s="92"/>
      <c r="Z24" s="91"/>
      <c r="AA24" s="98">
        <v>335.31797342847671</v>
      </c>
      <c r="AB24" s="93">
        <v>418.27727584520761</v>
      </c>
      <c r="AC24" s="100">
        <f t="shared" si="0"/>
        <v>0.24740487832641067</v>
      </c>
      <c r="AD24" s="263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304">
        <v>856.21164399999998</v>
      </c>
      <c r="O25" s="88">
        <v>58.864221999999998</v>
      </c>
      <c r="P25" s="88">
        <v>77.25025500000001</v>
      </c>
      <c r="Q25" s="88">
        <v>58.792951000000002</v>
      </c>
      <c r="R25" s="88"/>
      <c r="S25" s="88"/>
      <c r="T25" s="88"/>
      <c r="U25" s="88"/>
      <c r="V25" s="88"/>
      <c r="W25" s="88"/>
      <c r="X25" s="88"/>
      <c r="Y25" s="88"/>
      <c r="Z25" s="87"/>
      <c r="AA25" s="98">
        <v>170.57615099999998</v>
      </c>
      <c r="AB25" s="93">
        <v>194.90742800000004</v>
      </c>
      <c r="AC25" s="100">
        <f t="shared" si="0"/>
        <v>0.14264172838558231</v>
      </c>
      <c r="AD25" s="263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304">
        <v>90.452565217767742</v>
      </c>
      <c r="O26" s="88">
        <v>99.34548552791982</v>
      </c>
      <c r="P26" s="88">
        <v>98.488889530291658</v>
      </c>
      <c r="Q26" s="88">
        <v>93.830152207907176</v>
      </c>
      <c r="R26" s="88"/>
      <c r="S26" s="88"/>
      <c r="T26" s="88"/>
      <c r="U26" s="88"/>
      <c r="V26" s="88"/>
      <c r="W26" s="88"/>
      <c r="X26" s="88"/>
      <c r="Y26" s="88"/>
      <c r="Z26" s="87"/>
      <c r="AA26" s="97">
        <v>89.167022106753819</v>
      </c>
      <c r="AB26" s="89">
        <v>97.342303889912003</v>
      </c>
      <c r="AC26" s="100">
        <f t="shared" si="0"/>
        <v>9.1685037696677352E-2</v>
      </c>
      <c r="AD26" s="263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304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1"/>
      <c r="AA27" s="94"/>
      <c r="AB27" s="93"/>
      <c r="AC27" s="100"/>
      <c r="AD27" s="263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304">
        <v>426.70590445394402</v>
      </c>
      <c r="O28" s="88">
        <v>47.794401997039003</v>
      </c>
      <c r="P28" s="88">
        <v>52.466669471995992</v>
      </c>
      <c r="Q28" s="88">
        <v>49.718177291865999</v>
      </c>
      <c r="R28" s="88"/>
      <c r="S28" s="88"/>
      <c r="T28" s="88"/>
      <c r="U28" s="88"/>
      <c r="V28" s="88"/>
      <c r="W28" s="88"/>
      <c r="X28" s="88"/>
      <c r="Y28" s="88"/>
      <c r="Z28" s="87"/>
      <c r="AA28" s="97">
        <v>97.075353822910017</v>
      </c>
      <c r="AB28" s="89">
        <v>149.97924876090099</v>
      </c>
      <c r="AC28" s="100">
        <f t="shared" si="0"/>
        <v>0.54497761640406739</v>
      </c>
      <c r="AD28" s="263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304">
        <v>11.463353000000001</v>
      </c>
      <c r="O29" s="88">
        <v>1.5377129999999999</v>
      </c>
      <c r="P29" s="88">
        <v>1.3923709999999998</v>
      </c>
      <c r="Q29" s="88">
        <v>1.3911439999999999</v>
      </c>
      <c r="R29" s="88"/>
      <c r="S29" s="88"/>
      <c r="T29" s="88"/>
      <c r="U29" s="88"/>
      <c r="V29" s="88"/>
      <c r="W29" s="88"/>
      <c r="X29" s="88"/>
      <c r="Y29" s="88"/>
      <c r="Z29" s="87"/>
      <c r="AA29" s="97">
        <v>2.1447050000000001</v>
      </c>
      <c r="AB29" s="89">
        <v>4.3212279999999996</v>
      </c>
      <c r="AC29" s="100">
        <f t="shared" si="0"/>
        <v>1.014835606761769</v>
      </c>
      <c r="AD29" s="263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304">
        <v>37.223481162443832</v>
      </c>
      <c r="O30" s="88">
        <v>31.081483994112691</v>
      </c>
      <c r="P30" s="88">
        <v>37.681529902587741</v>
      </c>
      <c r="Q30" s="88">
        <v>35.739058855061735</v>
      </c>
      <c r="R30" s="88"/>
      <c r="S30" s="88"/>
      <c r="T30" s="88"/>
      <c r="U30" s="88"/>
      <c r="V30" s="88"/>
      <c r="W30" s="88"/>
      <c r="X30" s="88"/>
      <c r="Y30" s="88"/>
      <c r="Z30" s="87"/>
      <c r="AA30" s="97">
        <v>45.262800162684385</v>
      </c>
      <c r="AB30" s="89">
        <v>34.70755275141719</v>
      </c>
      <c r="AC30" s="100">
        <f t="shared" si="0"/>
        <v>-0.23319916959024478</v>
      </c>
      <c r="AD30" s="263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304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1"/>
      <c r="AA31" s="94"/>
      <c r="AB31" s="93"/>
      <c r="AC31" s="100"/>
      <c r="AD31" s="263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304">
        <v>370.47615447265594</v>
      </c>
      <c r="O32" s="88">
        <v>33.122487990099089</v>
      </c>
      <c r="P32" s="88">
        <v>24.386220113023526</v>
      </c>
      <c r="Q32" s="88">
        <v>28.482049764100132</v>
      </c>
      <c r="R32" s="88"/>
      <c r="S32" s="88"/>
      <c r="T32" s="88"/>
      <c r="U32" s="88"/>
      <c r="V32" s="88"/>
      <c r="W32" s="88"/>
      <c r="X32" s="88"/>
      <c r="Y32" s="88"/>
      <c r="Z32" s="87"/>
      <c r="AA32" s="97">
        <v>90.471681848412146</v>
      </c>
      <c r="AB32" s="89">
        <v>85.990757867222754</v>
      </c>
      <c r="AC32" s="100">
        <f>AB32/AA32-1</f>
        <v>-4.9528470010066883E-2</v>
      </c>
      <c r="AD32" s="263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304">
        <v>18.695043000000002</v>
      </c>
      <c r="O33" s="88">
        <v>1.6121780000000001</v>
      </c>
      <c r="P33" s="88">
        <v>1.1259809999999999</v>
      </c>
      <c r="Q33" s="88">
        <v>1.306211</v>
      </c>
      <c r="R33" s="88"/>
      <c r="S33" s="88"/>
      <c r="T33" s="88"/>
      <c r="U33" s="88"/>
      <c r="V33" s="88"/>
      <c r="W33" s="88"/>
      <c r="X33" s="88"/>
      <c r="Y33" s="88"/>
      <c r="Z33" s="87"/>
      <c r="AA33" s="97">
        <v>4.5287569999999997</v>
      </c>
      <c r="AB33" s="89">
        <v>4.0443699999999998</v>
      </c>
      <c r="AC33" s="100">
        <f>AB33/AA33-1</f>
        <v>-0.10695804610404136</v>
      </c>
      <c r="AD33" s="263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304">
        <v>898.87547696861725</v>
      </c>
      <c r="O34" s="92">
        <v>931.91371100000003</v>
      </c>
      <c r="P34" s="92">
        <v>982.37922100000003</v>
      </c>
      <c r="Q34" s="92">
        <v>989.06229199999996</v>
      </c>
      <c r="R34" s="92"/>
      <c r="S34" s="92"/>
      <c r="T34" s="92"/>
      <c r="U34" s="92"/>
      <c r="V34" s="92"/>
      <c r="W34" s="92"/>
      <c r="X34" s="92"/>
      <c r="Y34" s="92"/>
      <c r="Z34" s="91"/>
      <c r="AA34" s="98">
        <v>906.14852127211179</v>
      </c>
      <c r="AB34" s="93">
        <v>964.42095206644581</v>
      </c>
      <c r="AC34" s="100">
        <f>AB34/AA34-1</f>
        <v>6.4307814256019835E-2</v>
      </c>
      <c r="AD34" s="263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304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1"/>
      <c r="AA35" s="94"/>
      <c r="AB35" s="93"/>
      <c r="AC35" s="100"/>
      <c r="AD35" s="263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304">
        <v>363.09769384747199</v>
      </c>
      <c r="O36" s="92">
        <v>32.504858488137828</v>
      </c>
      <c r="P36" s="92">
        <v>43.924492173968552</v>
      </c>
      <c r="Q36" s="92">
        <v>60.689067500316952</v>
      </c>
      <c r="R36" s="92"/>
      <c r="S36" s="92"/>
      <c r="T36" s="92"/>
      <c r="U36" s="92"/>
      <c r="V36" s="92"/>
      <c r="W36" s="92"/>
      <c r="X36" s="92"/>
      <c r="Y36" s="92"/>
      <c r="Z36" s="91"/>
      <c r="AA36" s="98">
        <v>69.998187907540711</v>
      </c>
      <c r="AB36" s="93">
        <v>137.11841816242332</v>
      </c>
      <c r="AC36" s="100">
        <f t="shared" si="0"/>
        <v>0.95888525490889087</v>
      </c>
      <c r="AD36" s="263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304">
        <v>25.183071454</v>
      </c>
      <c r="O37" s="88">
        <v>1.6488150560000001</v>
      </c>
      <c r="P37" s="88">
        <v>2.0663966679999999</v>
      </c>
      <c r="Q37" s="88">
        <v>2.6237985620000002</v>
      </c>
      <c r="R37" s="88"/>
      <c r="S37" s="88"/>
      <c r="T37" s="88"/>
      <c r="U37" s="88"/>
      <c r="V37" s="88"/>
      <c r="W37" s="88"/>
      <c r="X37" s="88"/>
      <c r="Y37" s="88"/>
      <c r="Z37" s="87"/>
      <c r="AA37" s="97">
        <v>5.2826392159999997</v>
      </c>
      <c r="AB37" s="89">
        <v>6.3390102860000006</v>
      </c>
      <c r="AC37" s="100">
        <f t="shared" si="0"/>
        <v>0.19997032294018413</v>
      </c>
      <c r="AD37" s="263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304">
        <v>654.0041940263369</v>
      </c>
      <c r="O38" s="92">
        <v>894.21525746602924</v>
      </c>
      <c r="P38" s="92">
        <v>964.1815056506299</v>
      </c>
      <c r="Q38" s="92">
        <v>1049.1696412690824</v>
      </c>
      <c r="R38" s="92"/>
      <c r="S38" s="92"/>
      <c r="T38" s="92"/>
      <c r="U38" s="92"/>
      <c r="V38" s="92"/>
      <c r="W38" s="92"/>
      <c r="X38" s="92"/>
      <c r="Y38" s="92"/>
      <c r="Z38" s="91"/>
      <c r="AA38" s="98">
        <v>601.03752405654984</v>
      </c>
      <c r="AB38" s="93">
        <v>981.16055123474268</v>
      </c>
      <c r="AC38" s="100">
        <f t="shared" si="0"/>
        <v>0.63244475089117436</v>
      </c>
      <c r="AD38" s="263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304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1"/>
      <c r="AA39" s="94"/>
      <c r="AB39" s="93"/>
      <c r="AC39" s="100"/>
      <c r="AD39" s="263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304">
        <v>44.063618152527965</v>
      </c>
      <c r="O40" s="88">
        <v>2.1235225118621699</v>
      </c>
      <c r="P40" s="88">
        <v>0.17459182603144541</v>
      </c>
      <c r="Q40" s="88">
        <v>1.9995344996830511</v>
      </c>
      <c r="R40" s="88"/>
      <c r="S40" s="88"/>
      <c r="T40" s="88"/>
      <c r="U40" s="88"/>
      <c r="V40" s="88"/>
      <c r="W40" s="88"/>
      <c r="X40" s="88"/>
      <c r="Y40" s="88"/>
      <c r="Z40" s="87"/>
      <c r="AA40" s="97">
        <v>9.2973370924592835</v>
      </c>
      <c r="AB40" s="93">
        <v>4.2976488375766664</v>
      </c>
      <c r="AC40" s="100">
        <f t="shared" si="0"/>
        <v>-0.53775486520088367</v>
      </c>
      <c r="AD40" s="263"/>
    </row>
    <row r="41" spans="1:30">
      <c r="D41" s="124"/>
      <c r="E41" s="125"/>
      <c r="F41" s="125"/>
      <c r="G41" s="16"/>
      <c r="H41" s="16"/>
      <c r="I41" s="16"/>
      <c r="J41" s="16"/>
      <c r="K41" s="16"/>
      <c r="L41" s="16"/>
      <c r="M41" s="16"/>
      <c r="N41" s="305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1"/>
      <c r="AA41" s="94"/>
      <c r="AB41" s="93"/>
      <c r="AC41" s="99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5">
        <f>O40+O36+O28+O32+O24+O20+O16+O12+O8</f>
        <v>2392.8882520491843</v>
      </c>
      <c r="P42" s="95">
        <f>P40+P36+P28+P32+P24+P20+P16+P12+P8</f>
        <v>2235.298338520126</v>
      </c>
      <c r="Q42" s="95">
        <f t="shared" ref="Q42:AB42" si="2">SUM(Q8,Q12,Q16,Q20,Q24,Q32,Q28,Q36,Q40)</f>
        <v>2558.7763471082894</v>
      </c>
      <c r="R42" s="95">
        <f t="shared" si="2"/>
        <v>0</v>
      </c>
      <c r="S42" s="95">
        <f t="shared" si="2"/>
        <v>0</v>
      </c>
      <c r="T42" s="95">
        <f t="shared" si="2"/>
        <v>0</v>
      </c>
      <c r="U42" s="95">
        <f t="shared" si="2"/>
        <v>0</v>
      </c>
      <c r="V42" s="95">
        <f t="shared" si="2"/>
        <v>0</v>
      </c>
      <c r="W42" s="95">
        <f t="shared" si="2"/>
        <v>0</v>
      </c>
      <c r="X42" s="95">
        <f t="shared" si="2"/>
        <v>0</v>
      </c>
      <c r="Y42" s="95">
        <f t="shared" si="2"/>
        <v>0</v>
      </c>
      <c r="Z42" s="95">
        <f t="shared" si="2"/>
        <v>0</v>
      </c>
      <c r="AA42" s="95">
        <f t="shared" si="2"/>
        <v>5954.0460363470675</v>
      </c>
      <c r="AB42" s="95">
        <f t="shared" si="2"/>
        <v>7186.9629376776002</v>
      </c>
      <c r="AC42" s="101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4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5"/>
    </row>
    <row r="50" spans="1:30">
      <c r="A50" s="102" t="str">
        <f t="shared" ref="A50:AA50" si="3">A8</f>
        <v>Cobre</v>
      </c>
      <c r="B50" s="102" t="str">
        <f t="shared" si="3"/>
        <v>Valor</v>
      </c>
      <c r="C50" s="102" t="str">
        <f t="shared" si="3"/>
        <v>(US$MM)</v>
      </c>
      <c r="D50" s="103">
        <f>D8</f>
        <v>7219.0687201917526</v>
      </c>
      <c r="E50" s="103">
        <f>E8</f>
        <v>7276.9520400628562</v>
      </c>
      <c r="F50" s="103">
        <f t="shared" si="3"/>
        <v>5935.4024202705696</v>
      </c>
      <c r="G50" s="103">
        <f t="shared" si="3"/>
        <v>8879.1470329311687</v>
      </c>
      <c r="H50" s="103">
        <f t="shared" si="3"/>
        <v>10721.031282565797</v>
      </c>
      <c r="I50" s="103">
        <f t="shared" si="3"/>
        <v>10730.942210401816</v>
      </c>
      <c r="J50" s="103">
        <f t="shared" si="3"/>
        <v>9820.7478280872583</v>
      </c>
      <c r="K50" s="103">
        <f t="shared" si="3"/>
        <v>8874.9060769625194</v>
      </c>
      <c r="L50" s="103">
        <f t="shared" si="3"/>
        <v>8167.541312653776</v>
      </c>
      <c r="M50" s="103">
        <f>M8</f>
        <v>10171.202800494437</v>
      </c>
      <c r="N50" s="103">
        <f>N8</f>
        <v>13773.19020945282</v>
      </c>
      <c r="O50" s="104">
        <f t="shared" si="3"/>
        <v>1224.7389886264336</v>
      </c>
      <c r="P50" s="104">
        <f t="shared" si="3"/>
        <v>1093.8361693908512</v>
      </c>
      <c r="Q50" s="104">
        <f t="shared" si="3"/>
        <v>1348.1637513185558</v>
      </c>
      <c r="R50" s="104">
        <f t="shared" si="3"/>
        <v>0</v>
      </c>
      <c r="S50" s="104">
        <f t="shared" si="3"/>
        <v>0</v>
      </c>
      <c r="T50" s="104">
        <f t="shared" si="3"/>
        <v>0</v>
      </c>
      <c r="U50" s="104">
        <f t="shared" si="3"/>
        <v>0</v>
      </c>
      <c r="V50" s="104">
        <f t="shared" si="3"/>
        <v>0</v>
      </c>
      <c r="W50" s="104">
        <f t="shared" si="3"/>
        <v>0</v>
      </c>
      <c r="X50" s="104">
        <f t="shared" si="3"/>
        <v>0</v>
      </c>
      <c r="Y50" s="104">
        <f>Y8</f>
        <v>0</v>
      </c>
      <c r="Z50" s="104">
        <f>Z8</f>
        <v>0</v>
      </c>
      <c r="AA50" s="105">
        <f t="shared" si="3"/>
        <v>3046.5608210931146</v>
      </c>
      <c r="AB50" s="105">
        <f>AB8</f>
        <v>3666.7389093358406</v>
      </c>
      <c r="AC50" s="108">
        <f t="shared" ref="AC50:AC59" si="4">AB50/AA50-1</f>
        <v>0.20356661975985246</v>
      </c>
      <c r="AD50" s="132"/>
    </row>
    <row r="51" spans="1:30">
      <c r="A51" s="102" t="str">
        <f t="shared" ref="A51:AB51" si="5">A12</f>
        <v>Oro</v>
      </c>
      <c r="B51" s="102" t="str">
        <f t="shared" si="5"/>
        <v>Valor</v>
      </c>
      <c r="C51" s="102" t="str">
        <f t="shared" si="5"/>
        <v>(US$MM)</v>
      </c>
      <c r="D51" s="103">
        <f>D12</f>
        <v>4187.4032129251573</v>
      </c>
      <c r="E51" s="103">
        <f>E12</f>
        <v>5586.0346055150185</v>
      </c>
      <c r="F51" s="103">
        <f t="shared" si="5"/>
        <v>6790.9480920625147</v>
      </c>
      <c r="G51" s="103">
        <f t="shared" si="5"/>
        <v>7744.6314899523886</v>
      </c>
      <c r="H51" s="103">
        <f t="shared" si="5"/>
        <v>10235.353079840146</v>
      </c>
      <c r="I51" s="103">
        <f t="shared" si="5"/>
        <v>10745.515758961699</v>
      </c>
      <c r="J51" s="103">
        <f t="shared" si="5"/>
        <v>8536.2794900494937</v>
      </c>
      <c r="K51" s="103">
        <f t="shared" si="5"/>
        <v>6729.0722178974011</v>
      </c>
      <c r="L51" s="103">
        <f t="shared" si="5"/>
        <v>6650.5953646963681</v>
      </c>
      <c r="M51" s="103">
        <f>M12</f>
        <v>7385.9574342377318</v>
      </c>
      <c r="N51" s="103">
        <f>N12</f>
        <v>7979.3150062432396</v>
      </c>
      <c r="O51" s="104">
        <f t="shared" si="5"/>
        <v>701.24380093466527</v>
      </c>
      <c r="P51" s="104">
        <f t="shared" si="5"/>
        <v>592.46111023851529</v>
      </c>
      <c r="Q51" s="104">
        <f t="shared" si="5"/>
        <v>692.98793436004246</v>
      </c>
      <c r="R51" s="104">
        <f t="shared" si="5"/>
        <v>0</v>
      </c>
      <c r="S51" s="104">
        <f t="shared" si="5"/>
        <v>0</v>
      </c>
      <c r="T51" s="104">
        <f t="shared" si="5"/>
        <v>0</v>
      </c>
      <c r="U51" s="104">
        <f t="shared" si="5"/>
        <v>0</v>
      </c>
      <c r="V51" s="104">
        <f t="shared" si="5"/>
        <v>0</v>
      </c>
      <c r="W51" s="104">
        <f t="shared" si="5"/>
        <v>0</v>
      </c>
      <c r="X51" s="104">
        <f t="shared" si="5"/>
        <v>0</v>
      </c>
      <c r="Y51" s="104">
        <f>Y12</f>
        <v>0</v>
      </c>
      <c r="Z51" s="104">
        <f>Z12</f>
        <v>0</v>
      </c>
      <c r="AA51" s="105">
        <f t="shared" si="5"/>
        <v>1764.1113753943673</v>
      </c>
      <c r="AB51" s="105">
        <f t="shared" si="5"/>
        <v>1986.6928455332231</v>
      </c>
      <c r="AC51" s="108">
        <f t="shared" si="4"/>
        <v>0.12617200548865437</v>
      </c>
    </row>
    <row r="52" spans="1:30">
      <c r="A52" s="102" t="str">
        <f t="shared" ref="A52:AB52" si="6">A16</f>
        <v>Zinc</v>
      </c>
      <c r="B52" s="102" t="str">
        <f t="shared" si="6"/>
        <v>Valor</v>
      </c>
      <c r="C52" s="102" t="str">
        <f t="shared" si="6"/>
        <v>(US$MM)</v>
      </c>
      <c r="D52" s="103">
        <f>D16</f>
        <v>2539.4072801646053</v>
      </c>
      <c r="E52" s="103">
        <f>E16</f>
        <v>1468.2951198311805</v>
      </c>
      <c r="F52" s="103">
        <f t="shared" si="6"/>
        <v>1233.2203045912822</v>
      </c>
      <c r="G52" s="103">
        <f t="shared" si="6"/>
        <v>1696.0733253334295</v>
      </c>
      <c r="H52" s="103">
        <f t="shared" si="6"/>
        <v>1522.5406592484687</v>
      </c>
      <c r="I52" s="103">
        <f t="shared" si="6"/>
        <v>1352.3374325660052</v>
      </c>
      <c r="J52" s="103">
        <f t="shared" si="6"/>
        <v>1413.8433873410634</v>
      </c>
      <c r="K52" s="103">
        <f t="shared" si="6"/>
        <v>1503.5472338862523</v>
      </c>
      <c r="L52" s="103">
        <f t="shared" si="6"/>
        <v>1507.6585311955087</v>
      </c>
      <c r="M52" s="103">
        <f>M16</f>
        <v>1465.4520841719275</v>
      </c>
      <c r="N52" s="103">
        <f>N16</f>
        <v>2376.2998861161768</v>
      </c>
      <c r="O52" s="104">
        <f t="shared" si="6"/>
        <v>211.62590956663553</v>
      </c>
      <c r="P52" s="104">
        <f t="shared" si="6"/>
        <v>251.62344005072632</v>
      </c>
      <c r="Q52" s="104">
        <f t="shared" si="6"/>
        <v>244.61664167100813</v>
      </c>
      <c r="R52" s="104">
        <f t="shared" si="6"/>
        <v>0</v>
      </c>
      <c r="S52" s="104">
        <f t="shared" si="6"/>
        <v>0</v>
      </c>
      <c r="T52" s="104">
        <f t="shared" si="6"/>
        <v>0</v>
      </c>
      <c r="U52" s="104">
        <f t="shared" si="6"/>
        <v>0</v>
      </c>
      <c r="V52" s="104">
        <f t="shared" si="6"/>
        <v>0</v>
      </c>
      <c r="W52" s="104">
        <f t="shared" si="6"/>
        <v>0</v>
      </c>
      <c r="X52" s="104">
        <f t="shared" si="6"/>
        <v>0</v>
      </c>
      <c r="Y52" s="104">
        <f>Y16</f>
        <v>0</v>
      </c>
      <c r="Z52" s="104">
        <f>Z16</f>
        <v>0</v>
      </c>
      <c r="AA52" s="105">
        <f t="shared" si="6"/>
        <v>514.61880992881981</v>
      </c>
      <c r="AB52" s="105">
        <f t="shared" si="6"/>
        <v>707.86599128836997</v>
      </c>
      <c r="AC52" s="108">
        <f t="shared" si="4"/>
        <v>0.37551519227655006</v>
      </c>
    </row>
    <row r="53" spans="1:30">
      <c r="A53" s="102" t="str">
        <f t="shared" ref="A53:AB53" si="7">A20</f>
        <v>Plata</v>
      </c>
      <c r="B53" s="102" t="str">
        <f t="shared" si="7"/>
        <v>Valor</v>
      </c>
      <c r="C53" s="102" t="str">
        <f t="shared" si="7"/>
        <v>(US$MM)</v>
      </c>
      <c r="D53" s="103">
        <f>D20</f>
        <v>538.233568262017</v>
      </c>
      <c r="E53" s="103">
        <f>E20</f>
        <v>595.44527574297194</v>
      </c>
      <c r="F53" s="103">
        <f t="shared" si="7"/>
        <v>214.08494407795499</v>
      </c>
      <c r="G53" s="103">
        <f t="shared" si="7"/>
        <v>118.20838016762899</v>
      </c>
      <c r="H53" s="103">
        <f t="shared" si="7"/>
        <v>219.44862884541499</v>
      </c>
      <c r="I53" s="103">
        <f t="shared" si="7"/>
        <v>209.569981439488</v>
      </c>
      <c r="J53" s="103">
        <f t="shared" si="7"/>
        <v>479.2518043975009</v>
      </c>
      <c r="K53" s="103">
        <f t="shared" si="7"/>
        <v>331.07695278478701</v>
      </c>
      <c r="L53" s="103">
        <f t="shared" si="7"/>
        <v>137.79635297098301</v>
      </c>
      <c r="M53" s="103">
        <f>M20</f>
        <v>120.45621156886003</v>
      </c>
      <c r="N53" s="103">
        <f>N20</f>
        <v>118.029144359499</v>
      </c>
      <c r="O53" s="104">
        <f t="shared" si="7"/>
        <v>10.810272149639999</v>
      </c>
      <c r="P53" s="104">
        <f t="shared" si="7"/>
        <v>8.6915224151200015</v>
      </c>
      <c r="Q53" s="104">
        <f t="shared" si="7"/>
        <v>10.500047482074999</v>
      </c>
      <c r="R53" s="104">
        <f t="shared" si="7"/>
        <v>0</v>
      </c>
      <c r="S53" s="104">
        <f t="shared" si="7"/>
        <v>0</v>
      </c>
      <c r="T53" s="104">
        <f t="shared" si="7"/>
        <v>0</v>
      </c>
      <c r="U53" s="104">
        <f t="shared" si="7"/>
        <v>0</v>
      </c>
      <c r="V53" s="104">
        <f t="shared" si="7"/>
        <v>0</v>
      </c>
      <c r="W53" s="104">
        <f t="shared" si="7"/>
        <v>0</v>
      </c>
      <c r="X53" s="104">
        <f t="shared" si="7"/>
        <v>0</v>
      </c>
      <c r="Y53" s="104">
        <f>Y20</f>
        <v>0</v>
      </c>
      <c r="Z53" s="104">
        <f>Z20</f>
        <v>0</v>
      </c>
      <c r="AA53" s="105">
        <f t="shared" si="7"/>
        <v>26.594495830966999</v>
      </c>
      <c r="AB53" s="105">
        <f t="shared" si="7"/>
        <v>30.001842046835002</v>
      </c>
      <c r="AC53" s="108">
        <f t="shared" si="4"/>
        <v>0.12812223392106725</v>
      </c>
    </row>
    <row r="54" spans="1:30">
      <c r="A54" s="102" t="str">
        <f t="shared" ref="A54:AB54" si="8">A24</f>
        <v>Plomo</v>
      </c>
      <c r="B54" s="102" t="str">
        <f t="shared" si="8"/>
        <v>Valor</v>
      </c>
      <c r="C54" s="102" t="str">
        <f t="shared" si="8"/>
        <v>(US$MM)</v>
      </c>
      <c r="D54" s="103">
        <f>D24</f>
        <v>1032.9556582579808</v>
      </c>
      <c r="E54" s="103">
        <f>E24</f>
        <v>1135.6647188208904</v>
      </c>
      <c r="F54" s="103">
        <f t="shared" si="8"/>
        <v>1115.8065786717914</v>
      </c>
      <c r="G54" s="103">
        <f t="shared" si="8"/>
        <v>1578.8088600715344</v>
      </c>
      <c r="H54" s="103">
        <f t="shared" si="8"/>
        <v>2426.735952128829</v>
      </c>
      <c r="I54" s="103">
        <f t="shared" si="8"/>
        <v>2575.3341204307012</v>
      </c>
      <c r="J54" s="103">
        <f t="shared" si="8"/>
        <v>1776.0595258877415</v>
      </c>
      <c r="K54" s="103">
        <f t="shared" si="8"/>
        <v>1522.5135211197114</v>
      </c>
      <c r="L54" s="103">
        <f t="shared" si="8"/>
        <v>1548.2696011111268</v>
      </c>
      <c r="M54" s="103">
        <f>M24</f>
        <v>1657.8745242177492</v>
      </c>
      <c r="N54" s="103">
        <f>N24</f>
        <v>1707.4039311799302</v>
      </c>
      <c r="O54" s="104">
        <f t="shared" si="8"/>
        <v>128.92400978467205</v>
      </c>
      <c r="P54" s="104">
        <f t="shared" si="8"/>
        <v>167.73412283989393</v>
      </c>
      <c r="Q54" s="104">
        <f t="shared" si="8"/>
        <v>121.61914322064167</v>
      </c>
      <c r="R54" s="104">
        <f t="shared" si="8"/>
        <v>0</v>
      </c>
      <c r="S54" s="104">
        <f t="shared" si="8"/>
        <v>0</v>
      </c>
      <c r="T54" s="104">
        <f t="shared" si="8"/>
        <v>0</v>
      </c>
      <c r="U54" s="104">
        <f t="shared" si="8"/>
        <v>0</v>
      </c>
      <c r="V54" s="104">
        <f t="shared" si="8"/>
        <v>0</v>
      </c>
      <c r="W54" s="104">
        <f t="shared" si="8"/>
        <v>0</v>
      </c>
      <c r="X54" s="104">
        <f t="shared" si="8"/>
        <v>0</v>
      </c>
      <c r="Y54" s="104">
        <f>Y24</f>
        <v>0</v>
      </c>
      <c r="Z54" s="104">
        <f>Z24</f>
        <v>0</v>
      </c>
      <c r="AA54" s="105">
        <f t="shared" si="8"/>
        <v>335.31797342847671</v>
      </c>
      <c r="AB54" s="105">
        <f t="shared" si="8"/>
        <v>418.27727584520761</v>
      </c>
      <c r="AC54" s="108">
        <f t="shared" si="4"/>
        <v>0.24740487832641067</v>
      </c>
    </row>
    <row r="55" spans="1:30">
      <c r="A55" s="102" t="str">
        <f t="shared" ref="A55:AB55" si="9">A32</f>
        <v>Estaño</v>
      </c>
      <c r="B55" s="102" t="str">
        <f t="shared" si="9"/>
        <v>Valor</v>
      </c>
      <c r="C55" s="102" t="str">
        <f t="shared" si="9"/>
        <v>(US$MM)</v>
      </c>
      <c r="D55" s="103">
        <f>D32</f>
        <v>595.09949347270776</v>
      </c>
      <c r="E55" s="103">
        <f>E32</f>
        <v>662.76975228062634</v>
      </c>
      <c r="F55" s="103">
        <f t="shared" si="9"/>
        <v>591.21348325130839</v>
      </c>
      <c r="G55" s="103">
        <f t="shared" si="9"/>
        <v>841.62143845581932</v>
      </c>
      <c r="H55" s="103">
        <f t="shared" si="9"/>
        <v>775.59494796720764</v>
      </c>
      <c r="I55" s="103">
        <f t="shared" si="9"/>
        <v>558.25922602627895</v>
      </c>
      <c r="J55" s="103">
        <f t="shared" si="9"/>
        <v>527.71235375709966</v>
      </c>
      <c r="K55" s="103">
        <f t="shared" si="9"/>
        <v>539.5582164992918</v>
      </c>
      <c r="L55" s="103">
        <f t="shared" si="9"/>
        <v>341.685340655076</v>
      </c>
      <c r="M55" s="103">
        <f>M32</f>
        <v>344.26226528241506</v>
      </c>
      <c r="N55" s="103">
        <f>N32</f>
        <v>370.47615447265594</v>
      </c>
      <c r="O55" s="104">
        <f t="shared" si="9"/>
        <v>33.122487990099089</v>
      </c>
      <c r="P55" s="104">
        <f t="shared" si="9"/>
        <v>24.386220113023526</v>
      </c>
      <c r="Q55" s="104">
        <f t="shared" si="9"/>
        <v>28.482049764100132</v>
      </c>
      <c r="R55" s="104">
        <f t="shared" si="9"/>
        <v>0</v>
      </c>
      <c r="S55" s="104">
        <f t="shared" si="9"/>
        <v>0</v>
      </c>
      <c r="T55" s="104">
        <f t="shared" si="9"/>
        <v>0</v>
      </c>
      <c r="U55" s="104">
        <f t="shared" si="9"/>
        <v>0</v>
      </c>
      <c r="V55" s="104">
        <f t="shared" si="9"/>
        <v>0</v>
      </c>
      <c r="W55" s="104">
        <f t="shared" si="9"/>
        <v>0</v>
      </c>
      <c r="X55" s="104">
        <f t="shared" si="9"/>
        <v>0</v>
      </c>
      <c r="Y55" s="104">
        <f>Y32</f>
        <v>0</v>
      </c>
      <c r="Z55" s="104">
        <f>Z32</f>
        <v>0</v>
      </c>
      <c r="AA55" s="105">
        <f t="shared" si="9"/>
        <v>90.471681848412146</v>
      </c>
      <c r="AB55" s="105">
        <f t="shared" si="9"/>
        <v>85.990757867222754</v>
      </c>
      <c r="AC55" s="108">
        <f t="shared" si="4"/>
        <v>-4.9528470010066883E-2</v>
      </c>
    </row>
    <row r="56" spans="1:30">
      <c r="A56" s="102" t="str">
        <f>A28</f>
        <v>Hierro</v>
      </c>
      <c r="B56" s="102" t="str">
        <f t="shared" ref="B56:AB56" si="10">B28</f>
        <v>Valor</v>
      </c>
      <c r="C56" s="102" t="str">
        <f t="shared" si="10"/>
        <v>(US$MM)</v>
      </c>
      <c r="D56" s="103">
        <f>D28</f>
        <v>285.41642566243098</v>
      </c>
      <c r="E56" s="103">
        <f>E28</f>
        <v>385.08789704585701</v>
      </c>
      <c r="F56" s="103">
        <f>F28</f>
        <v>297.68320635250899</v>
      </c>
      <c r="G56" s="103">
        <f t="shared" si="10"/>
        <v>523.27650585695505</v>
      </c>
      <c r="H56" s="103">
        <f t="shared" si="10"/>
        <v>1030.072291616872</v>
      </c>
      <c r="I56" s="103">
        <f t="shared" si="10"/>
        <v>844.8284799506572</v>
      </c>
      <c r="J56" s="103">
        <f t="shared" si="10"/>
        <v>856.80847467289618</v>
      </c>
      <c r="K56" s="103">
        <f t="shared" si="10"/>
        <v>646.70480025804579</v>
      </c>
      <c r="L56" s="103">
        <f>L28</f>
        <v>350.00259655641497</v>
      </c>
      <c r="M56" s="103">
        <f>M28</f>
        <v>343.76033679517201</v>
      </c>
      <c r="N56" s="103">
        <f>N28</f>
        <v>426.70590445394402</v>
      </c>
      <c r="O56" s="104">
        <f t="shared" si="10"/>
        <v>47.794401997039003</v>
      </c>
      <c r="P56" s="104">
        <f t="shared" si="10"/>
        <v>52.466669471995992</v>
      </c>
      <c r="Q56" s="104">
        <f t="shared" si="10"/>
        <v>49.718177291865999</v>
      </c>
      <c r="R56" s="104">
        <f t="shared" si="10"/>
        <v>0</v>
      </c>
      <c r="S56" s="104">
        <f t="shared" si="10"/>
        <v>0</v>
      </c>
      <c r="T56" s="104">
        <f t="shared" si="10"/>
        <v>0</v>
      </c>
      <c r="U56" s="104">
        <f t="shared" si="10"/>
        <v>0</v>
      </c>
      <c r="V56" s="104">
        <f t="shared" si="10"/>
        <v>0</v>
      </c>
      <c r="W56" s="104">
        <f t="shared" si="10"/>
        <v>0</v>
      </c>
      <c r="X56" s="104">
        <f t="shared" si="10"/>
        <v>0</v>
      </c>
      <c r="Y56" s="104">
        <f>Y28</f>
        <v>0</v>
      </c>
      <c r="Z56" s="104">
        <f>Z28</f>
        <v>0</v>
      </c>
      <c r="AA56" s="105">
        <f t="shared" si="10"/>
        <v>97.075353822910017</v>
      </c>
      <c r="AB56" s="105">
        <f t="shared" si="10"/>
        <v>149.97924876090099</v>
      </c>
      <c r="AC56" s="108">
        <f t="shared" si="4"/>
        <v>0.54497761640406739</v>
      </c>
    </row>
    <row r="57" spans="1:30">
      <c r="A57" s="102" t="str">
        <f>A36</f>
        <v>Molibdeno</v>
      </c>
      <c r="B57" s="102" t="str">
        <f t="shared" ref="B57:AB57" si="11">B36</f>
        <v>Valor</v>
      </c>
      <c r="C57" s="102" t="str">
        <f t="shared" si="11"/>
        <v>(US$MM)</v>
      </c>
      <c r="D57" s="103">
        <f>D36</f>
        <v>991.16764057624141</v>
      </c>
      <c r="E57" s="103">
        <f>E36</f>
        <v>943.09487178572181</v>
      </c>
      <c r="F57" s="103">
        <f t="shared" si="11"/>
        <v>275.96500791530212</v>
      </c>
      <c r="G57" s="103">
        <f t="shared" si="11"/>
        <v>491.9356947636328</v>
      </c>
      <c r="H57" s="103">
        <f t="shared" si="11"/>
        <v>563.68947023926762</v>
      </c>
      <c r="I57" s="103">
        <f t="shared" si="11"/>
        <v>428.26749069318208</v>
      </c>
      <c r="J57" s="103">
        <f t="shared" si="11"/>
        <v>355.52074602744028</v>
      </c>
      <c r="K57" s="103">
        <f t="shared" si="11"/>
        <v>360.16193124196127</v>
      </c>
      <c r="L57" s="103">
        <f>L36</f>
        <v>219.63469285986599</v>
      </c>
      <c r="M57" s="103">
        <f>M36</f>
        <v>272.67154160154439</v>
      </c>
      <c r="N57" s="103">
        <f>N36</f>
        <v>363.09769384747199</v>
      </c>
      <c r="O57" s="104">
        <f t="shared" si="11"/>
        <v>32.504858488137828</v>
      </c>
      <c r="P57" s="104">
        <f t="shared" si="11"/>
        <v>43.924492173968552</v>
      </c>
      <c r="Q57" s="104">
        <f t="shared" si="11"/>
        <v>60.689067500316952</v>
      </c>
      <c r="R57" s="104">
        <f t="shared" si="11"/>
        <v>0</v>
      </c>
      <c r="S57" s="104">
        <f t="shared" si="11"/>
        <v>0</v>
      </c>
      <c r="T57" s="104">
        <f t="shared" si="11"/>
        <v>0</v>
      </c>
      <c r="U57" s="104">
        <f t="shared" si="11"/>
        <v>0</v>
      </c>
      <c r="V57" s="104">
        <f t="shared" si="11"/>
        <v>0</v>
      </c>
      <c r="W57" s="104">
        <f t="shared" si="11"/>
        <v>0</v>
      </c>
      <c r="X57" s="104">
        <f t="shared" si="11"/>
        <v>0</v>
      </c>
      <c r="Y57" s="104">
        <f>Y36</f>
        <v>0</v>
      </c>
      <c r="Z57" s="104">
        <f>Z36</f>
        <v>0</v>
      </c>
      <c r="AA57" s="105">
        <f t="shared" si="11"/>
        <v>69.998187907540711</v>
      </c>
      <c r="AB57" s="105">
        <f t="shared" si="11"/>
        <v>137.11841816242332</v>
      </c>
      <c r="AC57" s="108">
        <f t="shared" si="4"/>
        <v>0.95888525490889087</v>
      </c>
    </row>
    <row r="58" spans="1:30">
      <c r="A58" s="102" t="str">
        <f>A40</f>
        <v>Otros</v>
      </c>
      <c r="B58" s="102" t="str">
        <f t="shared" ref="B58:AB58" si="12">B40</f>
        <v>Valor</v>
      </c>
      <c r="C58" s="102" t="str">
        <f t="shared" si="12"/>
        <v>(US$MM)</v>
      </c>
      <c r="D58" s="103">
        <f>D40</f>
        <v>50.600247423758653</v>
      </c>
      <c r="E58" s="103">
        <f>E40</f>
        <v>47.623667214277958</v>
      </c>
      <c r="F58" s="103">
        <f t="shared" si="12"/>
        <v>27.489491084697907</v>
      </c>
      <c r="G58" s="103">
        <f t="shared" si="12"/>
        <v>29.128838236367177</v>
      </c>
      <c r="H58" s="103">
        <f t="shared" si="12"/>
        <v>31.208521760732285</v>
      </c>
      <c r="I58" s="103">
        <f t="shared" si="12"/>
        <v>21.6183863068179</v>
      </c>
      <c r="J58" s="103">
        <f t="shared" si="12"/>
        <v>23.221805972559654</v>
      </c>
      <c r="K58" s="103">
        <f t="shared" si="12"/>
        <v>37.872977758038765</v>
      </c>
      <c r="L58" s="103">
        <f>L40</f>
        <v>26.956227140133979</v>
      </c>
      <c r="M58" s="103">
        <f>M40</f>
        <v>14.999100398455615</v>
      </c>
      <c r="N58" s="103">
        <f>N40</f>
        <v>44.063618152527965</v>
      </c>
      <c r="O58" s="104">
        <f t="shared" si="12"/>
        <v>2.1235225118621699</v>
      </c>
      <c r="P58" s="104">
        <f t="shared" si="12"/>
        <v>0.17459182603144541</v>
      </c>
      <c r="Q58" s="104">
        <f t="shared" si="12"/>
        <v>1.9995344996830511</v>
      </c>
      <c r="R58" s="104">
        <f t="shared" si="12"/>
        <v>0</v>
      </c>
      <c r="S58" s="104">
        <f t="shared" si="12"/>
        <v>0</v>
      </c>
      <c r="T58" s="104">
        <f t="shared" si="12"/>
        <v>0</v>
      </c>
      <c r="U58" s="104">
        <f t="shared" si="12"/>
        <v>0</v>
      </c>
      <c r="V58" s="104">
        <f t="shared" si="12"/>
        <v>0</v>
      </c>
      <c r="W58" s="104">
        <f t="shared" si="12"/>
        <v>0</v>
      </c>
      <c r="X58" s="104">
        <f t="shared" si="12"/>
        <v>0</v>
      </c>
      <c r="Y58" s="104">
        <f>Y40</f>
        <v>0</v>
      </c>
      <c r="Z58" s="104">
        <f>Z40</f>
        <v>0</v>
      </c>
      <c r="AA58" s="105">
        <f t="shared" si="12"/>
        <v>9.2973370924592835</v>
      </c>
      <c r="AB58" s="105">
        <f t="shared" si="12"/>
        <v>4.2976488375766664</v>
      </c>
      <c r="AC58" s="108">
        <f t="shared" si="4"/>
        <v>-0.53775486520088367</v>
      </c>
    </row>
    <row r="59" spans="1:30">
      <c r="D59" s="106">
        <f>SUM(D50:D58)</f>
        <v>17439.352246936651</v>
      </c>
      <c r="E59" s="106">
        <f>SUM(E50:E58)</f>
        <v>18100.9679482994</v>
      </c>
      <c r="F59" s="106">
        <f>SUM(F50:F58)</f>
        <v>16481.813528277929</v>
      </c>
      <c r="G59" s="106">
        <f t="shared" ref="G59:U59" si="13">SUM(G50:G58)</f>
        <v>21902.831565768924</v>
      </c>
      <c r="H59" s="106">
        <f t="shared" si="13"/>
        <v>27525.674834212732</v>
      </c>
      <c r="I59" s="106">
        <f t="shared" si="13"/>
        <v>27466.673086776646</v>
      </c>
      <c r="J59" s="106">
        <f t="shared" si="13"/>
        <v>23789.445416193052</v>
      </c>
      <c r="K59" s="106">
        <f t="shared" si="13"/>
        <v>20545.413928408008</v>
      </c>
      <c r="L59" s="106">
        <f t="shared" si="13"/>
        <v>18950.140019839251</v>
      </c>
      <c r="M59" s="106">
        <f>SUM(M50:M58)</f>
        <v>21776.636298768288</v>
      </c>
      <c r="N59" s="106">
        <f>SUM(N50:N58)</f>
        <v>27158.581548278267</v>
      </c>
      <c r="O59" s="107">
        <f>SUM(O50:O58)</f>
        <v>2392.8882520491843</v>
      </c>
      <c r="P59" s="107">
        <f t="shared" si="13"/>
        <v>2235.2983385201264</v>
      </c>
      <c r="Q59" s="107">
        <f t="shared" si="13"/>
        <v>2558.7763471082894</v>
      </c>
      <c r="R59" s="107">
        <f t="shared" si="13"/>
        <v>0</v>
      </c>
      <c r="S59" s="107">
        <f t="shared" si="13"/>
        <v>0</v>
      </c>
      <c r="T59" s="107">
        <f t="shared" si="13"/>
        <v>0</v>
      </c>
      <c r="U59" s="107">
        <f t="shared" si="13"/>
        <v>0</v>
      </c>
      <c r="V59" s="107">
        <f t="shared" ref="V59:AB59" si="14">SUM(V50:V58)</f>
        <v>0</v>
      </c>
      <c r="W59" s="107">
        <f t="shared" si="14"/>
        <v>0</v>
      </c>
      <c r="X59" s="107">
        <f t="shared" si="14"/>
        <v>0</v>
      </c>
      <c r="Y59" s="107">
        <f t="shared" si="14"/>
        <v>0</v>
      </c>
      <c r="Z59" s="107">
        <f t="shared" si="14"/>
        <v>0</v>
      </c>
      <c r="AA59" s="107">
        <f t="shared" si="14"/>
        <v>5954.0460363470675</v>
      </c>
      <c r="AB59" s="107">
        <f t="shared" si="14"/>
        <v>7186.9629376776002</v>
      </c>
      <c r="AC59" s="131">
        <f t="shared" si="4"/>
        <v>0.20707211429069727</v>
      </c>
    </row>
    <row r="62" spans="1:30">
      <c r="A62" s="102" t="s">
        <v>0</v>
      </c>
      <c r="B62" s="102" t="str">
        <f t="shared" ref="B62:AB62" si="15">B9</f>
        <v>Cantidad</v>
      </c>
      <c r="C62" s="102" t="str">
        <f t="shared" si="15"/>
        <v>(Miles TM)</v>
      </c>
      <c r="D62" s="103">
        <f>D9</f>
        <v>1121.9424399999998</v>
      </c>
      <c r="E62" s="103">
        <f>E9</f>
        <v>1243.0921780000001</v>
      </c>
      <c r="F62" s="103">
        <f t="shared" si="15"/>
        <v>1246.1711079999998</v>
      </c>
      <c r="G62" s="103">
        <f t="shared" si="15"/>
        <v>1256.1313640000003</v>
      </c>
      <c r="H62" s="103">
        <f t="shared" si="15"/>
        <v>1262.237985</v>
      </c>
      <c r="I62" s="103">
        <f t="shared" si="15"/>
        <v>1405.5533140000002</v>
      </c>
      <c r="J62" s="103">
        <f t="shared" si="15"/>
        <v>1403.9670750000002</v>
      </c>
      <c r="K62" s="103">
        <f t="shared" si="15"/>
        <v>1402.417778</v>
      </c>
      <c r="L62" s="103">
        <f t="shared" si="15"/>
        <v>1757.1664789999998</v>
      </c>
      <c r="M62" s="103">
        <f>M9</f>
        <v>2492.5097820000001</v>
      </c>
      <c r="N62" s="103">
        <f>N9</f>
        <v>2608.8056520000005</v>
      </c>
      <c r="O62" s="104">
        <f t="shared" si="15"/>
        <v>201.54240300000001</v>
      </c>
      <c r="P62" s="104">
        <f t="shared" si="15"/>
        <v>185.80975700000002</v>
      </c>
      <c r="Q62" s="104">
        <f t="shared" si="15"/>
        <v>238.058774</v>
      </c>
      <c r="R62" s="104">
        <f t="shared" si="15"/>
        <v>0</v>
      </c>
      <c r="S62" s="104">
        <f t="shared" si="15"/>
        <v>0</v>
      </c>
      <c r="T62" s="104">
        <f t="shared" si="15"/>
        <v>0</v>
      </c>
      <c r="U62" s="104">
        <f t="shared" si="15"/>
        <v>0</v>
      </c>
      <c r="V62" s="104">
        <f t="shared" si="15"/>
        <v>0</v>
      </c>
      <c r="W62" s="104">
        <f t="shared" si="15"/>
        <v>0</v>
      </c>
      <c r="X62" s="104">
        <f t="shared" si="15"/>
        <v>0</v>
      </c>
      <c r="Y62" s="104">
        <f>Y9</f>
        <v>0</v>
      </c>
      <c r="Z62" s="104">
        <f>Z9</f>
        <v>0</v>
      </c>
      <c r="AA62" s="105">
        <f t="shared" si="15"/>
        <v>600.43769499999996</v>
      </c>
      <c r="AB62" s="105">
        <f t="shared" si="15"/>
        <v>625.410934</v>
      </c>
      <c r="AC62" s="108">
        <f t="shared" ref="AC62:AC69" si="16">AB62/AA62-1</f>
        <v>4.1591724183805745E-2</v>
      </c>
    </row>
    <row r="63" spans="1:30">
      <c r="A63" s="102" t="s">
        <v>6</v>
      </c>
      <c r="B63" s="102" t="str">
        <f t="shared" ref="B63:AB63" si="17">B13</f>
        <v>Cantidad</v>
      </c>
      <c r="C63" s="102" t="str">
        <f t="shared" si="17"/>
        <v>(Miles Oz. Tr.)</v>
      </c>
      <c r="D63" s="103">
        <f>D13</f>
        <v>5967.3943619999991</v>
      </c>
      <c r="E63" s="103">
        <f>E13</f>
        <v>6417.683814</v>
      </c>
      <c r="F63" s="103">
        <f t="shared" si="17"/>
        <v>6972.1969499999996</v>
      </c>
      <c r="G63" s="103">
        <f t="shared" si="17"/>
        <v>6334.5532089999997</v>
      </c>
      <c r="H63" s="103">
        <f t="shared" si="17"/>
        <v>6492.2497979999989</v>
      </c>
      <c r="I63" s="103">
        <f t="shared" si="17"/>
        <v>6427.0524130000013</v>
      </c>
      <c r="J63" s="103">
        <f t="shared" si="17"/>
        <v>6047.3659180000004</v>
      </c>
      <c r="K63" s="103">
        <f t="shared" si="17"/>
        <v>5323.3804000000009</v>
      </c>
      <c r="L63" s="103">
        <f t="shared" si="17"/>
        <v>5743.7721409999986</v>
      </c>
      <c r="M63" s="103">
        <f>M13</f>
        <v>5915.3714909999999</v>
      </c>
      <c r="N63" s="103">
        <f>N13</f>
        <v>6336.3753339999994</v>
      </c>
      <c r="O63" s="104">
        <f t="shared" si="17"/>
        <v>527.19124499999998</v>
      </c>
      <c r="P63" s="104">
        <f t="shared" si="17"/>
        <v>444.780959</v>
      </c>
      <c r="Q63" s="104">
        <f t="shared" si="17"/>
        <v>523.14513199999999</v>
      </c>
      <c r="R63" s="104">
        <f t="shared" si="17"/>
        <v>0</v>
      </c>
      <c r="S63" s="104">
        <f t="shared" si="17"/>
        <v>0</v>
      </c>
      <c r="T63" s="104">
        <f t="shared" si="17"/>
        <v>0</v>
      </c>
      <c r="U63" s="104">
        <f t="shared" si="17"/>
        <v>0</v>
      </c>
      <c r="V63" s="104">
        <f t="shared" si="17"/>
        <v>0</v>
      </c>
      <c r="W63" s="104">
        <f t="shared" si="17"/>
        <v>0</v>
      </c>
      <c r="X63" s="104">
        <f t="shared" si="17"/>
        <v>0</v>
      </c>
      <c r="Y63" s="104">
        <f>Y13</f>
        <v>0</v>
      </c>
      <c r="Z63" s="104">
        <f>Z13</f>
        <v>0</v>
      </c>
      <c r="AA63" s="105">
        <f t="shared" si="17"/>
        <v>1447.0680830000001</v>
      </c>
      <c r="AB63" s="105">
        <f t="shared" si="17"/>
        <v>1495.1173359999998</v>
      </c>
      <c r="AC63" s="108">
        <f t="shared" si="16"/>
        <v>3.3204555863319163E-2</v>
      </c>
    </row>
    <row r="64" spans="1:30">
      <c r="A64" s="102" t="s">
        <v>9</v>
      </c>
      <c r="B64" s="102" t="str">
        <f t="shared" ref="B64:AB64" si="18">B17</f>
        <v>Cantidad</v>
      </c>
      <c r="C64" s="102" t="str">
        <f t="shared" si="18"/>
        <v>(Miles TM.)</v>
      </c>
      <c r="D64" s="103">
        <f>D17</f>
        <v>1272.656301</v>
      </c>
      <c r="E64" s="103">
        <f>E17</f>
        <v>1457.1284639999999</v>
      </c>
      <c r="F64" s="103">
        <f t="shared" si="18"/>
        <v>1372.5174649999999</v>
      </c>
      <c r="G64" s="103">
        <f t="shared" si="18"/>
        <v>1314.0726309999998</v>
      </c>
      <c r="H64" s="103">
        <f t="shared" si="18"/>
        <v>1007.2882920000002</v>
      </c>
      <c r="I64" s="103">
        <f t="shared" si="18"/>
        <v>1016.2970770000001</v>
      </c>
      <c r="J64" s="103">
        <f t="shared" si="18"/>
        <v>1079.006396</v>
      </c>
      <c r="K64" s="103">
        <f t="shared" si="18"/>
        <v>1149.2442489999999</v>
      </c>
      <c r="L64" s="103">
        <f t="shared" si="18"/>
        <v>1217.4060959999999</v>
      </c>
      <c r="M64" s="103">
        <f>M17</f>
        <v>1113.5873849999998</v>
      </c>
      <c r="N64" s="103">
        <f>N17</f>
        <v>1240.033964</v>
      </c>
      <c r="O64" s="104">
        <f t="shared" si="18"/>
        <v>95.978949999999998</v>
      </c>
      <c r="P64" s="104">
        <f t="shared" si="18"/>
        <v>108.691818</v>
      </c>
      <c r="Q64" s="104">
        <f t="shared" si="18"/>
        <v>107.226525</v>
      </c>
      <c r="R64" s="104">
        <f t="shared" si="18"/>
        <v>0</v>
      </c>
      <c r="S64" s="104">
        <f t="shared" si="18"/>
        <v>0</v>
      </c>
      <c r="T64" s="104">
        <f t="shared" si="18"/>
        <v>0</v>
      </c>
      <c r="U64" s="104">
        <f t="shared" si="18"/>
        <v>0</v>
      </c>
      <c r="V64" s="104">
        <f t="shared" si="18"/>
        <v>0</v>
      </c>
      <c r="W64" s="104">
        <f t="shared" si="18"/>
        <v>0</v>
      </c>
      <c r="X64" s="104">
        <f t="shared" si="18"/>
        <v>0</v>
      </c>
      <c r="Y64" s="104">
        <f>Y17</f>
        <v>0</v>
      </c>
      <c r="Z64" s="104">
        <f>Z17</f>
        <v>0</v>
      </c>
      <c r="AA64" s="105">
        <f t="shared" si="18"/>
        <v>303.28399100000001</v>
      </c>
      <c r="AB64" s="105">
        <f t="shared" si="18"/>
        <v>311.89729299999999</v>
      </c>
      <c r="AC64" s="108">
        <f t="shared" si="16"/>
        <v>2.8400120862297484E-2</v>
      </c>
    </row>
    <row r="65" spans="1:29">
      <c r="A65" s="102" t="s">
        <v>11</v>
      </c>
      <c r="B65" s="102" t="str">
        <f t="shared" ref="B65:AB65" si="19">B21</f>
        <v>Cantidad</v>
      </c>
      <c r="C65" s="102" t="str">
        <f t="shared" si="19"/>
        <v>(Millones Oz. Tr.)</v>
      </c>
      <c r="D65" s="103">
        <f>D21</f>
        <v>40.359925000000004</v>
      </c>
      <c r="E65" s="103">
        <f>E21</f>
        <v>39.690534</v>
      </c>
      <c r="F65" s="103">
        <f t="shared" si="19"/>
        <v>16.249386999999999</v>
      </c>
      <c r="G65" s="103">
        <f t="shared" si="19"/>
        <v>6.1603579999999996</v>
      </c>
      <c r="H65" s="103">
        <f t="shared" si="19"/>
        <v>6.5176329999999991</v>
      </c>
      <c r="I65" s="103">
        <f t="shared" si="19"/>
        <v>6.9355449999999994</v>
      </c>
      <c r="J65" s="103">
        <f t="shared" si="19"/>
        <v>21.204193999999998</v>
      </c>
      <c r="K65" s="103">
        <f t="shared" si="19"/>
        <v>17.144968000000002</v>
      </c>
      <c r="L65" s="103">
        <f t="shared" si="19"/>
        <v>8.9059539999999995</v>
      </c>
      <c r="M65" s="103">
        <f>M21</f>
        <v>7.1565099999999982</v>
      </c>
      <c r="N65" s="103">
        <f>N21</f>
        <v>6.9465319999999995</v>
      </c>
      <c r="O65" s="104">
        <f t="shared" si="19"/>
        <v>0.65115500000000004</v>
      </c>
      <c r="P65" s="104">
        <f t="shared" si="19"/>
        <v>0.51156800000000002</v>
      </c>
      <c r="Q65" s="104">
        <f t="shared" si="19"/>
        <v>0.63324499999999995</v>
      </c>
      <c r="R65" s="104">
        <f t="shared" si="19"/>
        <v>0</v>
      </c>
      <c r="S65" s="104">
        <f t="shared" si="19"/>
        <v>0</v>
      </c>
      <c r="T65" s="104">
        <f t="shared" si="19"/>
        <v>0</v>
      </c>
      <c r="U65" s="104">
        <f t="shared" si="19"/>
        <v>0</v>
      </c>
      <c r="V65" s="104">
        <f t="shared" si="19"/>
        <v>0</v>
      </c>
      <c r="W65" s="104">
        <f t="shared" si="19"/>
        <v>0</v>
      </c>
      <c r="X65" s="104">
        <f t="shared" si="19"/>
        <v>0</v>
      </c>
      <c r="Y65" s="104">
        <f>Y21</f>
        <v>0</v>
      </c>
      <c r="Z65" s="104">
        <f>Z21</f>
        <v>0</v>
      </c>
      <c r="AA65" s="105">
        <f t="shared" si="19"/>
        <v>1.5446279999999999</v>
      </c>
      <c r="AB65" s="105">
        <f t="shared" si="19"/>
        <v>1.7959680000000002</v>
      </c>
      <c r="AC65" s="108">
        <f t="shared" si="16"/>
        <v>0.16271879054374283</v>
      </c>
    </row>
    <row r="66" spans="1:29">
      <c r="A66" s="102" t="s">
        <v>14</v>
      </c>
      <c r="B66" s="102" t="str">
        <f t="shared" ref="B66:AB66" si="20">B25</f>
        <v>Cantidad</v>
      </c>
      <c r="C66" s="102" t="str">
        <f t="shared" si="20"/>
        <v>(Miles TM.)</v>
      </c>
      <c r="D66" s="103">
        <f>D25</f>
        <v>416.63830099999996</v>
      </c>
      <c r="E66" s="103">
        <f>E25</f>
        <v>524.99695399999996</v>
      </c>
      <c r="F66" s="103">
        <f t="shared" si="20"/>
        <v>681.50997000000007</v>
      </c>
      <c r="G66" s="103">
        <f t="shared" si="20"/>
        <v>769.96655399999997</v>
      </c>
      <c r="H66" s="103">
        <f t="shared" si="20"/>
        <v>987.66261499999996</v>
      </c>
      <c r="I66" s="103">
        <f t="shared" si="20"/>
        <v>1169.6602899999998</v>
      </c>
      <c r="J66" s="103">
        <f t="shared" si="20"/>
        <v>855.15530999999999</v>
      </c>
      <c r="K66" s="103">
        <f t="shared" si="20"/>
        <v>771.45482600000003</v>
      </c>
      <c r="L66" s="103">
        <f t="shared" si="20"/>
        <v>938.35960200000011</v>
      </c>
      <c r="M66" s="103">
        <f>M25</f>
        <v>942.30815900000005</v>
      </c>
      <c r="N66" s="103">
        <f>N25</f>
        <v>856.21164399999998</v>
      </c>
      <c r="O66" s="104">
        <f t="shared" si="20"/>
        <v>58.864221999999998</v>
      </c>
      <c r="P66" s="104">
        <f t="shared" si="20"/>
        <v>77.25025500000001</v>
      </c>
      <c r="Q66" s="104">
        <f t="shared" si="20"/>
        <v>58.792951000000002</v>
      </c>
      <c r="R66" s="104">
        <f t="shared" si="20"/>
        <v>0</v>
      </c>
      <c r="S66" s="104">
        <f t="shared" si="20"/>
        <v>0</v>
      </c>
      <c r="T66" s="104">
        <f t="shared" si="20"/>
        <v>0</v>
      </c>
      <c r="U66" s="104">
        <f t="shared" si="20"/>
        <v>0</v>
      </c>
      <c r="V66" s="104">
        <f t="shared" si="20"/>
        <v>0</v>
      </c>
      <c r="W66" s="104">
        <f t="shared" si="20"/>
        <v>0</v>
      </c>
      <c r="X66" s="104">
        <f t="shared" si="20"/>
        <v>0</v>
      </c>
      <c r="Y66" s="104">
        <f>Y25</f>
        <v>0</v>
      </c>
      <c r="Z66" s="104">
        <f>Z25</f>
        <v>0</v>
      </c>
      <c r="AA66" s="105">
        <f t="shared" si="20"/>
        <v>170.57615099999998</v>
      </c>
      <c r="AB66" s="105">
        <f t="shared" si="20"/>
        <v>194.90742800000004</v>
      </c>
      <c r="AC66" s="108">
        <f t="shared" si="16"/>
        <v>0.14264172838558231</v>
      </c>
    </row>
    <row r="67" spans="1:29">
      <c r="A67" s="102" t="s">
        <v>15</v>
      </c>
      <c r="B67" s="102" t="str">
        <f t="shared" ref="B67:AB67" si="21">B33</f>
        <v>Cantidad</v>
      </c>
      <c r="C67" s="102" t="str">
        <f t="shared" si="21"/>
        <v>(Miles TM.)</v>
      </c>
      <c r="D67" s="103">
        <f>D33</f>
        <v>41.111622999999994</v>
      </c>
      <c r="E67" s="103">
        <f>E33</f>
        <v>38.263483999999998</v>
      </c>
      <c r="F67" s="103">
        <f t="shared" si="21"/>
        <v>37.071149999999996</v>
      </c>
      <c r="G67" s="103">
        <f t="shared" si="21"/>
        <v>39.02278900000001</v>
      </c>
      <c r="H67" s="103">
        <f t="shared" si="21"/>
        <v>31.899958000000002</v>
      </c>
      <c r="I67" s="103">
        <f t="shared" si="21"/>
        <v>25.545801000000001</v>
      </c>
      <c r="J67" s="103">
        <f t="shared" si="21"/>
        <v>23.824697999999998</v>
      </c>
      <c r="K67" s="103">
        <f t="shared" si="21"/>
        <v>24.640213999999997</v>
      </c>
      <c r="L67" s="103">
        <f t="shared" si="21"/>
        <v>20.111056000000001</v>
      </c>
      <c r="M67" s="103">
        <f>M33</f>
        <v>19.371681000000002</v>
      </c>
      <c r="N67" s="103">
        <f>N33</f>
        <v>18.695043000000002</v>
      </c>
      <c r="O67" s="104">
        <f t="shared" si="21"/>
        <v>1.6121780000000001</v>
      </c>
      <c r="P67" s="104">
        <f t="shared" si="21"/>
        <v>1.1259809999999999</v>
      </c>
      <c r="Q67" s="104">
        <f t="shared" si="21"/>
        <v>1.306211</v>
      </c>
      <c r="R67" s="104">
        <f t="shared" si="21"/>
        <v>0</v>
      </c>
      <c r="S67" s="104">
        <f t="shared" si="21"/>
        <v>0</v>
      </c>
      <c r="T67" s="104">
        <f t="shared" si="21"/>
        <v>0</v>
      </c>
      <c r="U67" s="104">
        <f t="shared" si="21"/>
        <v>0</v>
      </c>
      <c r="V67" s="104">
        <f t="shared" si="21"/>
        <v>0</v>
      </c>
      <c r="W67" s="104">
        <f t="shared" si="21"/>
        <v>0</v>
      </c>
      <c r="X67" s="104">
        <f t="shared" si="21"/>
        <v>0</v>
      </c>
      <c r="Y67" s="104">
        <f>Y33</f>
        <v>0</v>
      </c>
      <c r="Z67" s="104">
        <f>Z33</f>
        <v>0</v>
      </c>
      <c r="AA67" s="105">
        <f t="shared" si="21"/>
        <v>4.5287569999999997</v>
      </c>
      <c r="AB67" s="105">
        <f t="shared" si="21"/>
        <v>4.0443699999999998</v>
      </c>
      <c r="AC67" s="108">
        <f t="shared" si="16"/>
        <v>-0.10695804610404136</v>
      </c>
    </row>
    <row r="68" spans="1:29">
      <c r="A68" s="102" t="s">
        <v>16</v>
      </c>
      <c r="B68" s="102" t="str">
        <f>B37</f>
        <v>Cantidad</v>
      </c>
      <c r="C68" s="102" t="str">
        <f>C37</f>
        <v>(Miles TM.)</v>
      </c>
      <c r="D68" s="103">
        <f>D29</f>
        <v>7.1777029999999993</v>
      </c>
      <c r="E68" s="103">
        <f>E29</f>
        <v>6.8411140000000001</v>
      </c>
      <c r="F68" s="103">
        <f>F29</f>
        <v>6.7791249999999996</v>
      </c>
      <c r="G68" s="103">
        <f t="shared" ref="G68:L68" si="22">G29</f>
        <v>7.959607000000001</v>
      </c>
      <c r="H68" s="103">
        <f t="shared" si="22"/>
        <v>9.2557340000000003</v>
      </c>
      <c r="I68" s="103">
        <f t="shared" si="22"/>
        <v>9.7848829999999989</v>
      </c>
      <c r="J68" s="103">
        <f t="shared" si="22"/>
        <v>10.373199999999999</v>
      </c>
      <c r="K68" s="103">
        <f t="shared" si="22"/>
        <v>11.368120999999999</v>
      </c>
      <c r="L68" s="103">
        <f t="shared" si="22"/>
        <v>11.646831000000001</v>
      </c>
      <c r="M68" s="103">
        <f>M29</f>
        <v>11.050374</v>
      </c>
      <c r="N68" s="103">
        <f>N29</f>
        <v>11.463353000000001</v>
      </c>
      <c r="O68" s="265">
        <f t="shared" ref="O68:X68" si="23">O29</f>
        <v>1.5377129999999999</v>
      </c>
      <c r="P68" s="265">
        <f t="shared" si="23"/>
        <v>1.3923709999999998</v>
      </c>
      <c r="Q68" s="265">
        <f t="shared" si="23"/>
        <v>1.3911439999999999</v>
      </c>
      <c r="R68" s="265">
        <f t="shared" si="23"/>
        <v>0</v>
      </c>
      <c r="S68" s="265">
        <f t="shared" si="23"/>
        <v>0</v>
      </c>
      <c r="T68" s="265">
        <f t="shared" si="23"/>
        <v>0</v>
      </c>
      <c r="U68" s="265">
        <f t="shared" si="23"/>
        <v>0</v>
      </c>
      <c r="V68" s="265">
        <f t="shared" si="23"/>
        <v>0</v>
      </c>
      <c r="W68" s="265">
        <f t="shared" si="23"/>
        <v>0</v>
      </c>
      <c r="X68" s="265">
        <f t="shared" si="23"/>
        <v>0</v>
      </c>
      <c r="Y68" s="265">
        <f>Y29</f>
        <v>0</v>
      </c>
      <c r="Z68" s="265">
        <f>Z29</f>
        <v>0</v>
      </c>
      <c r="AA68" s="105">
        <f>AA29</f>
        <v>2.1447050000000001</v>
      </c>
      <c r="AB68" s="264">
        <f>AB29</f>
        <v>4.3212279999999996</v>
      </c>
      <c r="AC68" s="108">
        <f t="shared" si="16"/>
        <v>1.014835606761769</v>
      </c>
    </row>
    <row r="69" spans="1:29">
      <c r="A69" s="102" t="s">
        <v>18</v>
      </c>
      <c r="B69" s="102" t="str">
        <f t="shared" ref="B69:AB69" si="24">B37</f>
        <v>Cantidad</v>
      </c>
      <c r="C69" s="102" t="str">
        <f t="shared" si="24"/>
        <v>(Miles TM.)</v>
      </c>
      <c r="D69" s="103">
        <f>D37</f>
        <v>16.161707224000001</v>
      </c>
      <c r="E69" s="103">
        <f>E37</f>
        <v>18.255964222000003</v>
      </c>
      <c r="F69" s="103">
        <f t="shared" si="24"/>
        <v>12.22908432</v>
      </c>
      <c r="G69" s="103">
        <f t="shared" si="24"/>
        <v>16.693816124000001</v>
      </c>
      <c r="H69" s="103">
        <f t="shared" si="24"/>
        <v>19.451061820000003</v>
      </c>
      <c r="I69" s="103">
        <f t="shared" si="24"/>
        <v>17.877299378000004</v>
      </c>
      <c r="J69" s="103">
        <f t="shared" si="24"/>
        <v>18.448508504000003</v>
      </c>
      <c r="K69" s="103">
        <f t="shared" si="24"/>
        <v>16.477174284000004</v>
      </c>
      <c r="L69" s="103">
        <f>L37</f>
        <v>17.754669809999999</v>
      </c>
      <c r="M69" s="103">
        <f>M37</f>
        <v>24.406133279999999</v>
      </c>
      <c r="N69" s="103">
        <f>N37</f>
        <v>25.183071454</v>
      </c>
      <c r="O69" s="104">
        <f t="shared" si="24"/>
        <v>1.6488150560000001</v>
      </c>
      <c r="P69" s="104">
        <f t="shared" si="24"/>
        <v>2.0663966679999999</v>
      </c>
      <c r="Q69" s="104">
        <f t="shared" si="24"/>
        <v>2.6237985620000002</v>
      </c>
      <c r="R69" s="104">
        <f t="shared" si="24"/>
        <v>0</v>
      </c>
      <c r="S69" s="104">
        <f t="shared" si="24"/>
        <v>0</v>
      </c>
      <c r="T69" s="104">
        <f t="shared" si="24"/>
        <v>0</v>
      </c>
      <c r="U69" s="104">
        <f t="shared" si="24"/>
        <v>0</v>
      </c>
      <c r="V69" s="104">
        <f>V37</f>
        <v>0</v>
      </c>
      <c r="W69" s="104">
        <f>W37</f>
        <v>0</v>
      </c>
      <c r="X69" s="104">
        <f>X37</f>
        <v>0</v>
      </c>
      <c r="Y69" s="104">
        <f>Y37</f>
        <v>0</v>
      </c>
      <c r="Z69" s="104">
        <f>Z37</f>
        <v>0</v>
      </c>
      <c r="AA69" s="105">
        <f t="shared" si="24"/>
        <v>5.2826392159999997</v>
      </c>
      <c r="AB69" s="105">
        <f t="shared" si="24"/>
        <v>6.3390102860000006</v>
      </c>
      <c r="AC69" s="108">
        <f t="shared" si="16"/>
        <v>0.19997032294018413</v>
      </c>
    </row>
    <row r="70" spans="1:29">
      <c r="AC70" s="12"/>
    </row>
    <row r="72" spans="1:29" ht="23.25" customHeight="1">
      <c r="D72" s="798" t="s">
        <v>173</v>
      </c>
      <c r="E72" s="798"/>
      <c r="F72" s="798"/>
      <c r="G72" s="798"/>
      <c r="H72" s="798"/>
      <c r="I72" s="798"/>
      <c r="J72" s="798"/>
      <c r="K72" s="798"/>
      <c r="L72" s="798"/>
      <c r="M72" s="798"/>
      <c r="N72" s="798"/>
      <c r="O72" s="798"/>
      <c r="P72" s="798"/>
      <c r="Q72" s="798"/>
      <c r="R72" s="798"/>
      <c r="S72" s="798"/>
      <c r="T72" s="798"/>
      <c r="U72" s="798"/>
      <c r="V72" s="798"/>
      <c r="W72" s="798"/>
      <c r="X72" s="798"/>
      <c r="Y72" s="798"/>
      <c r="Z72" s="798"/>
      <c r="AA72" s="798"/>
      <c r="AB72" s="798"/>
      <c r="AC72" s="798"/>
    </row>
    <row r="73" spans="1:29">
      <c r="P73" s="94"/>
      <c r="Q73" s="94"/>
      <c r="R73" s="94"/>
      <c r="S73" s="123"/>
      <c r="T73" s="94"/>
      <c r="U73" s="123"/>
      <c r="V73" s="123"/>
      <c r="W73" s="123"/>
      <c r="X73" s="123"/>
      <c r="Y73" s="94"/>
    </row>
    <row r="74" spans="1:29">
      <c r="D74" s="797" t="s">
        <v>165</v>
      </c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797"/>
      <c r="Y74" s="797"/>
      <c r="Z74" s="797"/>
      <c r="AA74" s="797"/>
      <c r="AB74" s="797"/>
      <c r="AC74" s="797"/>
    </row>
    <row r="75" spans="1:29">
      <c r="D75" s="797" t="s">
        <v>166</v>
      </c>
      <c r="E75" s="797"/>
      <c r="F75" s="797"/>
      <c r="G75" s="797"/>
      <c r="H75" s="797"/>
      <c r="I75" s="797"/>
      <c r="J75" s="797"/>
      <c r="K75" s="797"/>
      <c r="L75" s="797"/>
      <c r="M75" s="797"/>
      <c r="N75" s="797"/>
      <c r="O75" s="797"/>
      <c r="P75" s="797"/>
      <c r="Q75" s="797"/>
      <c r="R75" s="797"/>
      <c r="S75" s="797"/>
      <c r="T75" s="797"/>
      <c r="U75" s="797"/>
      <c r="V75" s="797"/>
      <c r="W75" s="797"/>
      <c r="X75" s="797"/>
      <c r="Y75" s="797"/>
      <c r="Z75" s="797"/>
      <c r="AA75" s="797"/>
      <c r="AB75" s="797"/>
      <c r="AC75" s="797"/>
    </row>
    <row r="76" spans="1:29">
      <c r="O76" s="94"/>
      <c r="P76" s="94"/>
      <c r="Q76" s="94"/>
      <c r="R76" s="123"/>
      <c r="S76" s="94"/>
      <c r="T76" s="94"/>
      <c r="U76" s="94"/>
      <c r="V76" s="94"/>
      <c r="W76" s="123"/>
      <c r="X76" s="94"/>
    </row>
    <row r="77" spans="1:29">
      <c r="D77" s="797" t="s">
        <v>167</v>
      </c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7"/>
      <c r="X77" s="797"/>
      <c r="Y77" s="797"/>
      <c r="Z77" s="797"/>
      <c r="AA77" s="797"/>
      <c r="AB77" s="797"/>
      <c r="AC77" s="797"/>
    </row>
    <row r="78" spans="1:29">
      <c r="O78" s="94"/>
      <c r="P78" s="94"/>
      <c r="Q78" s="94"/>
      <c r="R78" s="123"/>
      <c r="S78" s="94"/>
      <c r="T78" s="94"/>
      <c r="U78" s="94"/>
      <c r="V78" s="94"/>
      <c r="W78" s="123"/>
      <c r="X78" s="94"/>
    </row>
    <row r="79" spans="1:29">
      <c r="L79" s="128"/>
      <c r="O79" s="129"/>
      <c r="P79" s="129"/>
      <c r="Q79" s="129"/>
      <c r="R79" s="130"/>
      <c r="S79" s="129"/>
      <c r="T79" s="129"/>
      <c r="U79" s="94"/>
      <c r="V79" s="94"/>
      <c r="W79" s="123"/>
      <c r="X79" s="94"/>
    </row>
    <row r="80" spans="1:29">
      <c r="L80" s="128"/>
      <c r="O80" s="129"/>
      <c r="P80" s="129"/>
      <c r="Q80" s="129"/>
      <c r="R80" s="130"/>
      <c r="S80" s="129"/>
      <c r="T80" s="129"/>
      <c r="U80" s="94"/>
      <c r="V80" s="94"/>
      <c r="W80" s="123"/>
      <c r="X80" s="94"/>
    </row>
    <row r="81" spans="5:24">
      <c r="L81" s="127"/>
      <c r="O81" s="96"/>
      <c r="P81" s="96"/>
      <c r="Q81" s="96"/>
      <c r="R81" s="134"/>
      <c r="S81" s="96"/>
      <c r="T81" s="96"/>
      <c r="U81" s="96"/>
      <c r="V81" s="96"/>
      <c r="W81" s="123"/>
      <c r="X81" s="94"/>
    </row>
    <row r="82" spans="5:24">
      <c r="O82" s="94"/>
      <c r="P82" s="94"/>
      <c r="Q82" s="94"/>
      <c r="R82" s="123"/>
      <c r="S82" s="94"/>
      <c r="T82" s="94"/>
      <c r="U82" s="94"/>
      <c r="V82" s="94"/>
      <c r="W82" s="123"/>
      <c r="X82" s="94"/>
    </row>
    <row r="83" spans="5:24">
      <c r="J83" s="261"/>
      <c r="K83" s="261"/>
      <c r="L83" s="261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5:24">
      <c r="J84" s="261"/>
      <c r="K84" s="261"/>
      <c r="L84" s="261"/>
    </row>
    <row r="85" spans="5:24">
      <c r="J85" s="261"/>
      <c r="K85" s="261"/>
      <c r="L85" s="261"/>
    </row>
    <row r="86" spans="5:24">
      <c r="J86" s="261"/>
      <c r="K86" s="261"/>
      <c r="L86" s="261"/>
    </row>
    <row r="87" spans="5:24">
      <c r="J87" s="261"/>
      <c r="K87" s="261"/>
      <c r="L87" s="261"/>
    </row>
    <row r="88" spans="5:24">
      <c r="J88" s="261"/>
      <c r="K88" s="261"/>
      <c r="L88" s="261"/>
      <c r="M88" s="4"/>
      <c r="N88" s="4"/>
      <c r="O88" s="94"/>
      <c r="P88" s="94"/>
      <c r="Q88" s="94"/>
      <c r="R88" s="133"/>
      <c r="S88" s="94"/>
      <c r="T88" s="133"/>
      <c r="U88" s="133"/>
      <c r="V88" s="133"/>
    </row>
    <row r="89" spans="5:24">
      <c r="J89" s="261"/>
      <c r="K89" s="261"/>
      <c r="L89" s="261"/>
      <c r="M89" s="4"/>
      <c r="N89" s="4"/>
      <c r="O89" s="94"/>
      <c r="P89" s="94"/>
      <c r="Q89" s="94"/>
      <c r="R89" s="133"/>
      <c r="S89" s="94"/>
      <c r="T89" s="133"/>
      <c r="U89" s="133"/>
      <c r="V89" s="133"/>
    </row>
    <row r="90" spans="5:24">
      <c r="J90" s="261"/>
      <c r="K90" s="261"/>
      <c r="L90" s="261"/>
      <c r="M90" s="4"/>
      <c r="N90" s="4"/>
      <c r="O90" s="94"/>
      <c r="P90" s="94"/>
      <c r="Q90" s="94"/>
      <c r="R90" s="133"/>
      <c r="S90" s="94"/>
      <c r="T90" s="133"/>
      <c r="U90" s="133"/>
      <c r="V90" s="133"/>
    </row>
    <row r="91" spans="5:24">
      <c r="J91" s="261"/>
      <c r="K91" s="261"/>
      <c r="L91" s="261"/>
      <c r="M91" s="4"/>
      <c r="N91" s="4"/>
      <c r="O91" s="94"/>
      <c r="P91" s="94"/>
      <c r="Q91" s="94"/>
      <c r="R91" s="133"/>
      <c r="S91" s="94"/>
      <c r="T91" s="133"/>
      <c r="U91" s="133"/>
      <c r="V91" s="133"/>
    </row>
    <row r="92" spans="5:24">
      <c r="J92" s="261"/>
      <c r="K92" s="261"/>
      <c r="L92" s="261"/>
      <c r="M92" s="4"/>
      <c r="N92" s="4"/>
      <c r="O92" s="94"/>
      <c r="P92" s="94"/>
      <c r="Q92" s="94"/>
      <c r="R92" s="133"/>
      <c r="S92" s="94"/>
      <c r="T92" s="133"/>
      <c r="U92" s="133"/>
      <c r="V92" s="133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4"/>
      <c r="P93" s="94"/>
      <c r="Q93" s="94"/>
      <c r="R93" s="133"/>
      <c r="S93" s="94"/>
      <c r="T93" s="133"/>
      <c r="U93" s="133"/>
      <c r="V93" s="133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4"/>
      <c r="P94" s="94"/>
      <c r="Q94" s="94"/>
      <c r="R94" s="133"/>
      <c r="S94" s="94"/>
      <c r="T94" s="133"/>
      <c r="U94" s="133"/>
      <c r="V94" s="133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5"/>
      <c r="P95" s="135"/>
      <c r="Q95" s="135"/>
      <c r="R95" s="135"/>
      <c r="S95" s="135"/>
      <c r="T95" s="135"/>
      <c r="U95" s="135"/>
      <c r="V95" s="135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2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2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2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2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2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2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2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2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2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2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2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2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</sheetPr>
  <dimension ref="A1:L109"/>
  <sheetViews>
    <sheetView showGridLines="0" view="pageBreakPreview" zoomScale="70" zoomScaleNormal="100" zoomScaleSheetLayoutView="70" workbookViewId="0">
      <selection activeCell="P99" sqref="P99"/>
    </sheetView>
  </sheetViews>
  <sheetFormatPr baseColWidth="10" defaultRowHeight="15"/>
  <cols>
    <col min="1" max="1" width="17.7109375" style="437" customWidth="1"/>
    <col min="2" max="2" width="18.85546875" style="437" bestFit="1" customWidth="1"/>
    <col min="3" max="3" width="12.85546875" style="437" bestFit="1" customWidth="1"/>
    <col min="4" max="4" width="18.85546875" style="437" bestFit="1" customWidth="1"/>
    <col min="5" max="5" width="16" style="437" bestFit="1" customWidth="1"/>
    <col min="6" max="9" width="18.85546875" style="437" bestFit="1" customWidth="1"/>
    <col min="10" max="11" width="12.85546875" style="437" customWidth="1"/>
    <col min="12" max="12" width="2.5703125" style="437" customWidth="1"/>
    <col min="13" max="256" width="11.42578125" style="437"/>
    <col min="257" max="257" width="17.7109375" style="437" customWidth="1"/>
    <col min="258" max="258" width="18.85546875" style="437" bestFit="1" customWidth="1"/>
    <col min="259" max="259" width="12.85546875" style="437" bestFit="1" customWidth="1"/>
    <col min="260" max="260" width="18.85546875" style="437" bestFit="1" customWidth="1"/>
    <col min="261" max="261" width="16" style="437" bestFit="1" customWidth="1"/>
    <col min="262" max="265" width="18.85546875" style="437" bestFit="1" customWidth="1"/>
    <col min="266" max="267" width="12.85546875" style="437" customWidth="1"/>
    <col min="268" max="268" width="2.5703125" style="437" customWidth="1"/>
    <col min="269" max="512" width="11.42578125" style="437"/>
    <col min="513" max="513" width="17.7109375" style="437" customWidth="1"/>
    <col min="514" max="514" width="18.85546875" style="437" bestFit="1" customWidth="1"/>
    <col min="515" max="515" width="12.85546875" style="437" bestFit="1" customWidth="1"/>
    <col min="516" max="516" width="18.85546875" style="437" bestFit="1" customWidth="1"/>
    <col min="517" max="517" width="16" style="437" bestFit="1" customWidth="1"/>
    <col min="518" max="521" width="18.85546875" style="437" bestFit="1" customWidth="1"/>
    <col min="522" max="523" width="12.85546875" style="437" customWidth="1"/>
    <col min="524" max="524" width="2.5703125" style="437" customWidth="1"/>
    <col min="525" max="768" width="11.42578125" style="437"/>
    <col min="769" max="769" width="17.7109375" style="437" customWidth="1"/>
    <col min="770" max="770" width="18.85546875" style="437" bestFit="1" customWidth="1"/>
    <col min="771" max="771" width="12.85546875" style="437" bestFit="1" customWidth="1"/>
    <col min="772" max="772" width="18.85546875" style="437" bestFit="1" customWidth="1"/>
    <col min="773" max="773" width="16" style="437" bestFit="1" customWidth="1"/>
    <col min="774" max="777" width="18.85546875" style="437" bestFit="1" customWidth="1"/>
    <col min="778" max="779" width="12.85546875" style="437" customWidth="1"/>
    <col min="780" max="780" width="2.5703125" style="437" customWidth="1"/>
    <col min="781" max="1024" width="11.42578125" style="437"/>
    <col min="1025" max="1025" width="17.7109375" style="437" customWidth="1"/>
    <col min="1026" max="1026" width="18.85546875" style="437" bestFit="1" customWidth="1"/>
    <col min="1027" max="1027" width="12.85546875" style="437" bestFit="1" customWidth="1"/>
    <col min="1028" max="1028" width="18.85546875" style="437" bestFit="1" customWidth="1"/>
    <col min="1029" max="1029" width="16" style="437" bestFit="1" customWidth="1"/>
    <col min="1030" max="1033" width="18.85546875" style="437" bestFit="1" customWidth="1"/>
    <col min="1034" max="1035" width="12.85546875" style="437" customWidth="1"/>
    <col min="1036" max="1036" width="2.5703125" style="437" customWidth="1"/>
    <col min="1037" max="1280" width="11.42578125" style="437"/>
    <col min="1281" max="1281" width="17.7109375" style="437" customWidth="1"/>
    <col min="1282" max="1282" width="18.85546875" style="437" bestFit="1" customWidth="1"/>
    <col min="1283" max="1283" width="12.85546875" style="437" bestFit="1" customWidth="1"/>
    <col min="1284" max="1284" width="18.85546875" style="437" bestFit="1" customWidth="1"/>
    <col min="1285" max="1285" width="16" style="437" bestFit="1" customWidth="1"/>
    <col min="1286" max="1289" width="18.85546875" style="437" bestFit="1" customWidth="1"/>
    <col min="1290" max="1291" width="12.85546875" style="437" customWidth="1"/>
    <col min="1292" max="1292" width="2.5703125" style="437" customWidth="1"/>
    <col min="1293" max="1536" width="11.42578125" style="437"/>
    <col min="1537" max="1537" width="17.7109375" style="437" customWidth="1"/>
    <col min="1538" max="1538" width="18.85546875" style="437" bestFit="1" customWidth="1"/>
    <col min="1539" max="1539" width="12.85546875" style="437" bestFit="1" customWidth="1"/>
    <col min="1540" max="1540" width="18.85546875" style="437" bestFit="1" customWidth="1"/>
    <col min="1541" max="1541" width="16" style="437" bestFit="1" customWidth="1"/>
    <col min="1542" max="1545" width="18.85546875" style="437" bestFit="1" customWidth="1"/>
    <col min="1546" max="1547" width="12.85546875" style="437" customWidth="1"/>
    <col min="1548" max="1548" width="2.5703125" style="437" customWidth="1"/>
    <col min="1549" max="1792" width="11.42578125" style="437"/>
    <col min="1793" max="1793" width="17.7109375" style="437" customWidth="1"/>
    <col min="1794" max="1794" width="18.85546875" style="437" bestFit="1" customWidth="1"/>
    <col min="1795" max="1795" width="12.85546875" style="437" bestFit="1" customWidth="1"/>
    <col min="1796" max="1796" width="18.85546875" style="437" bestFit="1" customWidth="1"/>
    <col min="1797" max="1797" width="16" style="437" bestFit="1" customWidth="1"/>
    <col min="1798" max="1801" width="18.85546875" style="437" bestFit="1" customWidth="1"/>
    <col min="1802" max="1803" width="12.85546875" style="437" customWidth="1"/>
    <col min="1804" max="1804" width="2.5703125" style="437" customWidth="1"/>
    <col min="1805" max="2048" width="11.42578125" style="437"/>
    <col min="2049" max="2049" width="17.7109375" style="437" customWidth="1"/>
    <col min="2050" max="2050" width="18.85546875" style="437" bestFit="1" customWidth="1"/>
    <col min="2051" max="2051" width="12.85546875" style="437" bestFit="1" customWidth="1"/>
    <col min="2052" max="2052" width="18.85546875" style="437" bestFit="1" customWidth="1"/>
    <col min="2053" max="2053" width="16" style="437" bestFit="1" customWidth="1"/>
    <col min="2054" max="2057" width="18.85546875" style="437" bestFit="1" customWidth="1"/>
    <col min="2058" max="2059" width="12.85546875" style="437" customWidth="1"/>
    <col min="2060" max="2060" width="2.5703125" style="437" customWidth="1"/>
    <col min="2061" max="2304" width="11.42578125" style="437"/>
    <col min="2305" max="2305" width="17.7109375" style="437" customWidth="1"/>
    <col min="2306" max="2306" width="18.85546875" style="437" bestFit="1" customWidth="1"/>
    <col min="2307" max="2307" width="12.85546875" style="437" bestFit="1" customWidth="1"/>
    <col min="2308" max="2308" width="18.85546875" style="437" bestFit="1" customWidth="1"/>
    <col min="2309" max="2309" width="16" style="437" bestFit="1" customWidth="1"/>
    <col min="2310" max="2313" width="18.85546875" style="437" bestFit="1" customWidth="1"/>
    <col min="2314" max="2315" width="12.85546875" style="437" customWidth="1"/>
    <col min="2316" max="2316" width="2.5703125" style="437" customWidth="1"/>
    <col min="2317" max="2560" width="11.42578125" style="437"/>
    <col min="2561" max="2561" width="17.7109375" style="437" customWidth="1"/>
    <col min="2562" max="2562" width="18.85546875" style="437" bestFit="1" customWidth="1"/>
    <col min="2563" max="2563" width="12.85546875" style="437" bestFit="1" customWidth="1"/>
    <col min="2564" max="2564" width="18.85546875" style="437" bestFit="1" customWidth="1"/>
    <col min="2565" max="2565" width="16" style="437" bestFit="1" customWidth="1"/>
    <col min="2566" max="2569" width="18.85546875" style="437" bestFit="1" customWidth="1"/>
    <col min="2570" max="2571" width="12.85546875" style="437" customWidth="1"/>
    <col min="2572" max="2572" width="2.5703125" style="437" customWidth="1"/>
    <col min="2573" max="2816" width="11.42578125" style="437"/>
    <col min="2817" max="2817" width="17.7109375" style="437" customWidth="1"/>
    <col min="2818" max="2818" width="18.85546875" style="437" bestFit="1" customWidth="1"/>
    <col min="2819" max="2819" width="12.85546875" style="437" bestFit="1" customWidth="1"/>
    <col min="2820" max="2820" width="18.85546875" style="437" bestFit="1" customWidth="1"/>
    <col min="2821" max="2821" width="16" style="437" bestFit="1" customWidth="1"/>
    <col min="2822" max="2825" width="18.85546875" style="437" bestFit="1" customWidth="1"/>
    <col min="2826" max="2827" width="12.85546875" style="437" customWidth="1"/>
    <col min="2828" max="2828" width="2.5703125" style="437" customWidth="1"/>
    <col min="2829" max="3072" width="11.42578125" style="437"/>
    <col min="3073" max="3073" width="17.7109375" style="437" customWidth="1"/>
    <col min="3074" max="3074" width="18.85546875" style="437" bestFit="1" customWidth="1"/>
    <col min="3075" max="3075" width="12.85546875" style="437" bestFit="1" customWidth="1"/>
    <col min="3076" max="3076" width="18.85546875" style="437" bestFit="1" customWidth="1"/>
    <col min="3077" max="3077" width="16" style="437" bestFit="1" customWidth="1"/>
    <col min="3078" max="3081" width="18.85546875" style="437" bestFit="1" customWidth="1"/>
    <col min="3082" max="3083" width="12.85546875" style="437" customWidth="1"/>
    <col min="3084" max="3084" width="2.5703125" style="437" customWidth="1"/>
    <col min="3085" max="3328" width="11.42578125" style="437"/>
    <col min="3329" max="3329" width="17.7109375" style="437" customWidth="1"/>
    <col min="3330" max="3330" width="18.85546875" style="437" bestFit="1" customWidth="1"/>
    <col min="3331" max="3331" width="12.85546875" style="437" bestFit="1" customWidth="1"/>
    <col min="3332" max="3332" width="18.85546875" style="437" bestFit="1" customWidth="1"/>
    <col min="3333" max="3333" width="16" style="437" bestFit="1" customWidth="1"/>
    <col min="3334" max="3337" width="18.85546875" style="437" bestFit="1" customWidth="1"/>
    <col min="3338" max="3339" width="12.85546875" style="437" customWidth="1"/>
    <col min="3340" max="3340" width="2.5703125" style="437" customWidth="1"/>
    <col min="3341" max="3584" width="11.42578125" style="437"/>
    <col min="3585" max="3585" width="17.7109375" style="437" customWidth="1"/>
    <col min="3586" max="3586" width="18.85546875" style="437" bestFit="1" customWidth="1"/>
    <col min="3587" max="3587" width="12.85546875" style="437" bestFit="1" customWidth="1"/>
    <col min="3588" max="3588" width="18.85546875" style="437" bestFit="1" customWidth="1"/>
    <col min="3589" max="3589" width="16" style="437" bestFit="1" customWidth="1"/>
    <col min="3590" max="3593" width="18.85546875" style="437" bestFit="1" customWidth="1"/>
    <col min="3594" max="3595" width="12.85546875" style="437" customWidth="1"/>
    <col min="3596" max="3596" width="2.5703125" style="437" customWidth="1"/>
    <col min="3597" max="3840" width="11.42578125" style="437"/>
    <col min="3841" max="3841" width="17.7109375" style="437" customWidth="1"/>
    <col min="3842" max="3842" width="18.85546875" style="437" bestFit="1" customWidth="1"/>
    <col min="3843" max="3843" width="12.85546875" style="437" bestFit="1" customWidth="1"/>
    <col min="3844" max="3844" width="18.85546875" style="437" bestFit="1" customWidth="1"/>
    <col min="3845" max="3845" width="16" style="437" bestFit="1" customWidth="1"/>
    <col min="3846" max="3849" width="18.85546875" style="437" bestFit="1" customWidth="1"/>
    <col min="3850" max="3851" width="12.85546875" style="437" customWidth="1"/>
    <col min="3852" max="3852" width="2.5703125" style="437" customWidth="1"/>
    <col min="3853" max="4096" width="11.42578125" style="437"/>
    <col min="4097" max="4097" width="17.7109375" style="437" customWidth="1"/>
    <col min="4098" max="4098" width="18.85546875" style="437" bestFit="1" customWidth="1"/>
    <col min="4099" max="4099" width="12.85546875" style="437" bestFit="1" customWidth="1"/>
    <col min="4100" max="4100" width="18.85546875" style="437" bestFit="1" customWidth="1"/>
    <col min="4101" max="4101" width="16" style="437" bestFit="1" customWidth="1"/>
    <col min="4102" max="4105" width="18.85546875" style="437" bestFit="1" customWidth="1"/>
    <col min="4106" max="4107" width="12.85546875" style="437" customWidth="1"/>
    <col min="4108" max="4108" width="2.5703125" style="437" customWidth="1"/>
    <col min="4109" max="4352" width="11.42578125" style="437"/>
    <col min="4353" max="4353" width="17.7109375" style="437" customWidth="1"/>
    <col min="4354" max="4354" width="18.85546875" style="437" bestFit="1" customWidth="1"/>
    <col min="4355" max="4355" width="12.85546875" style="437" bestFit="1" customWidth="1"/>
    <col min="4356" max="4356" width="18.85546875" style="437" bestFit="1" customWidth="1"/>
    <col min="4357" max="4357" width="16" style="437" bestFit="1" customWidth="1"/>
    <col min="4358" max="4361" width="18.85546875" style="437" bestFit="1" customWidth="1"/>
    <col min="4362" max="4363" width="12.85546875" style="437" customWidth="1"/>
    <col min="4364" max="4364" width="2.5703125" style="437" customWidth="1"/>
    <col min="4365" max="4608" width="11.42578125" style="437"/>
    <col min="4609" max="4609" width="17.7109375" style="437" customWidth="1"/>
    <col min="4610" max="4610" width="18.85546875" style="437" bestFit="1" customWidth="1"/>
    <col min="4611" max="4611" width="12.85546875" style="437" bestFit="1" customWidth="1"/>
    <col min="4612" max="4612" width="18.85546875" style="437" bestFit="1" customWidth="1"/>
    <col min="4613" max="4613" width="16" style="437" bestFit="1" customWidth="1"/>
    <col min="4614" max="4617" width="18.85546875" style="437" bestFit="1" customWidth="1"/>
    <col min="4618" max="4619" width="12.85546875" style="437" customWidth="1"/>
    <col min="4620" max="4620" width="2.5703125" style="437" customWidth="1"/>
    <col min="4621" max="4864" width="11.42578125" style="437"/>
    <col min="4865" max="4865" width="17.7109375" style="437" customWidth="1"/>
    <col min="4866" max="4866" width="18.85546875" style="437" bestFit="1" customWidth="1"/>
    <col min="4867" max="4867" width="12.85546875" style="437" bestFit="1" customWidth="1"/>
    <col min="4868" max="4868" width="18.85546875" style="437" bestFit="1" customWidth="1"/>
    <col min="4869" max="4869" width="16" style="437" bestFit="1" customWidth="1"/>
    <col min="4870" max="4873" width="18.85546875" style="437" bestFit="1" customWidth="1"/>
    <col min="4874" max="4875" width="12.85546875" style="437" customWidth="1"/>
    <col min="4876" max="4876" width="2.5703125" style="437" customWidth="1"/>
    <col min="4877" max="5120" width="11.42578125" style="437"/>
    <col min="5121" max="5121" width="17.7109375" style="437" customWidth="1"/>
    <col min="5122" max="5122" width="18.85546875" style="437" bestFit="1" customWidth="1"/>
    <col min="5123" max="5123" width="12.85546875" style="437" bestFit="1" customWidth="1"/>
    <col min="5124" max="5124" width="18.85546875" style="437" bestFit="1" customWidth="1"/>
    <col min="5125" max="5125" width="16" style="437" bestFit="1" customWidth="1"/>
    <col min="5126" max="5129" width="18.85546875" style="437" bestFit="1" customWidth="1"/>
    <col min="5130" max="5131" width="12.85546875" style="437" customWidth="1"/>
    <col min="5132" max="5132" width="2.5703125" style="437" customWidth="1"/>
    <col min="5133" max="5376" width="11.42578125" style="437"/>
    <col min="5377" max="5377" width="17.7109375" style="437" customWidth="1"/>
    <col min="5378" max="5378" width="18.85546875" style="437" bestFit="1" customWidth="1"/>
    <col min="5379" max="5379" width="12.85546875" style="437" bestFit="1" customWidth="1"/>
    <col min="5380" max="5380" width="18.85546875" style="437" bestFit="1" customWidth="1"/>
    <col min="5381" max="5381" width="16" style="437" bestFit="1" customWidth="1"/>
    <col min="5382" max="5385" width="18.85546875" style="437" bestFit="1" customWidth="1"/>
    <col min="5386" max="5387" width="12.85546875" style="437" customWidth="1"/>
    <col min="5388" max="5388" width="2.5703125" style="437" customWidth="1"/>
    <col min="5389" max="5632" width="11.42578125" style="437"/>
    <col min="5633" max="5633" width="17.7109375" style="437" customWidth="1"/>
    <col min="5634" max="5634" width="18.85546875" style="437" bestFit="1" customWidth="1"/>
    <col min="5635" max="5635" width="12.85546875" style="437" bestFit="1" customWidth="1"/>
    <col min="5636" max="5636" width="18.85546875" style="437" bestFit="1" customWidth="1"/>
    <col min="5637" max="5637" width="16" style="437" bestFit="1" customWidth="1"/>
    <col min="5638" max="5641" width="18.85546875" style="437" bestFit="1" customWidth="1"/>
    <col min="5642" max="5643" width="12.85546875" style="437" customWidth="1"/>
    <col min="5644" max="5644" width="2.5703125" style="437" customWidth="1"/>
    <col min="5645" max="5888" width="11.42578125" style="437"/>
    <col min="5889" max="5889" width="17.7109375" style="437" customWidth="1"/>
    <col min="5890" max="5890" width="18.85546875" style="437" bestFit="1" customWidth="1"/>
    <col min="5891" max="5891" width="12.85546875" style="437" bestFit="1" customWidth="1"/>
    <col min="5892" max="5892" width="18.85546875" style="437" bestFit="1" customWidth="1"/>
    <col min="5893" max="5893" width="16" style="437" bestFit="1" customWidth="1"/>
    <col min="5894" max="5897" width="18.85546875" style="437" bestFit="1" customWidth="1"/>
    <col min="5898" max="5899" width="12.85546875" style="437" customWidth="1"/>
    <col min="5900" max="5900" width="2.5703125" style="437" customWidth="1"/>
    <col min="5901" max="6144" width="11.42578125" style="437"/>
    <col min="6145" max="6145" width="17.7109375" style="437" customWidth="1"/>
    <col min="6146" max="6146" width="18.85546875" style="437" bestFit="1" customWidth="1"/>
    <col min="6147" max="6147" width="12.85546875" style="437" bestFit="1" customWidth="1"/>
    <col min="6148" max="6148" width="18.85546875" style="437" bestFit="1" customWidth="1"/>
    <col min="6149" max="6149" width="16" style="437" bestFit="1" customWidth="1"/>
    <col min="6150" max="6153" width="18.85546875" style="437" bestFit="1" customWidth="1"/>
    <col min="6154" max="6155" width="12.85546875" style="437" customWidth="1"/>
    <col min="6156" max="6156" width="2.5703125" style="437" customWidth="1"/>
    <col min="6157" max="6400" width="11.42578125" style="437"/>
    <col min="6401" max="6401" width="17.7109375" style="437" customWidth="1"/>
    <col min="6402" max="6402" width="18.85546875" style="437" bestFit="1" customWidth="1"/>
    <col min="6403" max="6403" width="12.85546875" style="437" bestFit="1" customWidth="1"/>
    <col min="6404" max="6404" width="18.85546875" style="437" bestFit="1" customWidth="1"/>
    <col min="6405" max="6405" width="16" style="437" bestFit="1" customWidth="1"/>
    <col min="6406" max="6409" width="18.85546875" style="437" bestFit="1" customWidth="1"/>
    <col min="6410" max="6411" width="12.85546875" style="437" customWidth="1"/>
    <col min="6412" max="6412" width="2.5703125" style="437" customWidth="1"/>
    <col min="6413" max="6656" width="11.42578125" style="437"/>
    <col min="6657" max="6657" width="17.7109375" style="437" customWidth="1"/>
    <col min="6658" max="6658" width="18.85546875" style="437" bestFit="1" customWidth="1"/>
    <col min="6659" max="6659" width="12.85546875" style="437" bestFit="1" customWidth="1"/>
    <col min="6660" max="6660" width="18.85546875" style="437" bestFit="1" customWidth="1"/>
    <col min="6661" max="6661" width="16" style="437" bestFit="1" customWidth="1"/>
    <col min="6662" max="6665" width="18.85546875" style="437" bestFit="1" customWidth="1"/>
    <col min="6666" max="6667" width="12.85546875" style="437" customWidth="1"/>
    <col min="6668" max="6668" width="2.5703125" style="437" customWidth="1"/>
    <col min="6669" max="6912" width="11.42578125" style="437"/>
    <col min="6913" max="6913" width="17.7109375" style="437" customWidth="1"/>
    <col min="6914" max="6914" width="18.85546875" style="437" bestFit="1" customWidth="1"/>
    <col min="6915" max="6915" width="12.85546875" style="437" bestFit="1" customWidth="1"/>
    <col min="6916" max="6916" width="18.85546875" style="437" bestFit="1" customWidth="1"/>
    <col min="6917" max="6917" width="16" style="437" bestFit="1" customWidth="1"/>
    <col min="6918" max="6921" width="18.85546875" style="437" bestFit="1" customWidth="1"/>
    <col min="6922" max="6923" width="12.85546875" style="437" customWidth="1"/>
    <col min="6924" max="6924" width="2.5703125" style="437" customWidth="1"/>
    <col min="6925" max="7168" width="11.42578125" style="437"/>
    <col min="7169" max="7169" width="17.7109375" style="437" customWidth="1"/>
    <col min="7170" max="7170" width="18.85546875" style="437" bestFit="1" customWidth="1"/>
    <col min="7171" max="7171" width="12.85546875" style="437" bestFit="1" customWidth="1"/>
    <col min="7172" max="7172" width="18.85546875" style="437" bestFit="1" customWidth="1"/>
    <col min="7173" max="7173" width="16" style="437" bestFit="1" customWidth="1"/>
    <col min="7174" max="7177" width="18.85546875" style="437" bestFit="1" customWidth="1"/>
    <col min="7178" max="7179" width="12.85546875" style="437" customWidth="1"/>
    <col min="7180" max="7180" width="2.5703125" style="437" customWidth="1"/>
    <col min="7181" max="7424" width="11.42578125" style="437"/>
    <col min="7425" max="7425" width="17.7109375" style="437" customWidth="1"/>
    <col min="7426" max="7426" width="18.85546875" style="437" bestFit="1" customWidth="1"/>
    <col min="7427" max="7427" width="12.85546875" style="437" bestFit="1" customWidth="1"/>
    <col min="7428" max="7428" width="18.85546875" style="437" bestFit="1" customWidth="1"/>
    <col min="7429" max="7429" width="16" style="437" bestFit="1" customWidth="1"/>
    <col min="7430" max="7433" width="18.85546875" style="437" bestFit="1" customWidth="1"/>
    <col min="7434" max="7435" width="12.85546875" style="437" customWidth="1"/>
    <col min="7436" max="7436" width="2.5703125" style="437" customWidth="1"/>
    <col min="7437" max="7680" width="11.42578125" style="437"/>
    <col min="7681" max="7681" width="17.7109375" style="437" customWidth="1"/>
    <col min="7682" max="7682" width="18.85546875" style="437" bestFit="1" customWidth="1"/>
    <col min="7683" max="7683" width="12.85546875" style="437" bestFit="1" customWidth="1"/>
    <col min="7684" max="7684" width="18.85546875" style="437" bestFit="1" customWidth="1"/>
    <col min="7685" max="7685" width="16" style="437" bestFit="1" customWidth="1"/>
    <col min="7686" max="7689" width="18.85546875" style="437" bestFit="1" customWidth="1"/>
    <col min="7690" max="7691" width="12.85546875" style="437" customWidth="1"/>
    <col min="7692" max="7692" width="2.5703125" style="437" customWidth="1"/>
    <col min="7693" max="7936" width="11.42578125" style="437"/>
    <col min="7937" max="7937" width="17.7109375" style="437" customWidth="1"/>
    <col min="7938" max="7938" width="18.85546875" style="437" bestFit="1" customWidth="1"/>
    <col min="7939" max="7939" width="12.85546875" style="437" bestFit="1" customWidth="1"/>
    <col min="7940" max="7940" width="18.85546875" style="437" bestFit="1" customWidth="1"/>
    <col min="7941" max="7941" width="16" style="437" bestFit="1" customWidth="1"/>
    <col min="7942" max="7945" width="18.85546875" style="437" bestFit="1" customWidth="1"/>
    <col min="7946" max="7947" width="12.85546875" style="437" customWidth="1"/>
    <col min="7948" max="7948" width="2.5703125" style="437" customWidth="1"/>
    <col min="7949" max="8192" width="11.42578125" style="437"/>
    <col min="8193" max="8193" width="17.7109375" style="437" customWidth="1"/>
    <col min="8194" max="8194" width="18.85546875" style="437" bestFit="1" customWidth="1"/>
    <col min="8195" max="8195" width="12.85546875" style="437" bestFit="1" customWidth="1"/>
    <col min="8196" max="8196" width="18.85546875" style="437" bestFit="1" customWidth="1"/>
    <col min="8197" max="8197" width="16" style="437" bestFit="1" customWidth="1"/>
    <col min="8198" max="8201" width="18.85546875" style="437" bestFit="1" customWidth="1"/>
    <col min="8202" max="8203" width="12.85546875" style="437" customWidth="1"/>
    <col min="8204" max="8204" width="2.5703125" style="437" customWidth="1"/>
    <col min="8205" max="8448" width="11.42578125" style="437"/>
    <col min="8449" max="8449" width="17.7109375" style="437" customWidth="1"/>
    <col min="8450" max="8450" width="18.85546875" style="437" bestFit="1" customWidth="1"/>
    <col min="8451" max="8451" width="12.85546875" style="437" bestFit="1" customWidth="1"/>
    <col min="8452" max="8452" width="18.85546875" style="437" bestFit="1" customWidth="1"/>
    <col min="8453" max="8453" width="16" style="437" bestFit="1" customWidth="1"/>
    <col min="8454" max="8457" width="18.85546875" style="437" bestFit="1" customWidth="1"/>
    <col min="8458" max="8459" width="12.85546875" style="437" customWidth="1"/>
    <col min="8460" max="8460" width="2.5703125" style="437" customWidth="1"/>
    <col min="8461" max="8704" width="11.42578125" style="437"/>
    <col min="8705" max="8705" width="17.7109375" style="437" customWidth="1"/>
    <col min="8706" max="8706" width="18.85546875" style="437" bestFit="1" customWidth="1"/>
    <col min="8707" max="8707" width="12.85546875" style="437" bestFit="1" customWidth="1"/>
    <col min="8708" max="8708" width="18.85546875" style="437" bestFit="1" customWidth="1"/>
    <col min="8709" max="8709" width="16" style="437" bestFit="1" customWidth="1"/>
    <col min="8710" max="8713" width="18.85546875" style="437" bestFit="1" customWidth="1"/>
    <col min="8714" max="8715" width="12.85546875" style="437" customWidth="1"/>
    <col min="8716" max="8716" width="2.5703125" style="437" customWidth="1"/>
    <col min="8717" max="8960" width="11.42578125" style="437"/>
    <col min="8961" max="8961" width="17.7109375" style="437" customWidth="1"/>
    <col min="8962" max="8962" width="18.85546875" style="437" bestFit="1" customWidth="1"/>
    <col min="8963" max="8963" width="12.85546875" style="437" bestFit="1" customWidth="1"/>
    <col min="8964" max="8964" width="18.85546875" style="437" bestFit="1" customWidth="1"/>
    <col min="8965" max="8965" width="16" style="437" bestFit="1" customWidth="1"/>
    <col min="8966" max="8969" width="18.85546875" style="437" bestFit="1" customWidth="1"/>
    <col min="8970" max="8971" width="12.85546875" style="437" customWidth="1"/>
    <col min="8972" max="8972" width="2.5703125" style="437" customWidth="1"/>
    <col min="8973" max="9216" width="11.42578125" style="437"/>
    <col min="9217" max="9217" width="17.7109375" style="437" customWidth="1"/>
    <col min="9218" max="9218" width="18.85546875" style="437" bestFit="1" customWidth="1"/>
    <col min="9219" max="9219" width="12.85546875" style="437" bestFit="1" customWidth="1"/>
    <col min="9220" max="9220" width="18.85546875" style="437" bestFit="1" customWidth="1"/>
    <col min="9221" max="9221" width="16" style="437" bestFit="1" customWidth="1"/>
    <col min="9222" max="9225" width="18.85546875" style="437" bestFit="1" customWidth="1"/>
    <col min="9226" max="9227" width="12.85546875" style="437" customWidth="1"/>
    <col min="9228" max="9228" width="2.5703125" style="437" customWidth="1"/>
    <col min="9229" max="9472" width="11.42578125" style="437"/>
    <col min="9473" max="9473" width="17.7109375" style="437" customWidth="1"/>
    <col min="9474" max="9474" width="18.85546875" style="437" bestFit="1" customWidth="1"/>
    <col min="9475" max="9475" width="12.85546875" style="437" bestFit="1" customWidth="1"/>
    <col min="9476" max="9476" width="18.85546875" style="437" bestFit="1" customWidth="1"/>
    <col min="9477" max="9477" width="16" style="437" bestFit="1" customWidth="1"/>
    <col min="9478" max="9481" width="18.85546875" style="437" bestFit="1" customWidth="1"/>
    <col min="9482" max="9483" width="12.85546875" style="437" customWidth="1"/>
    <col min="9484" max="9484" width="2.5703125" style="437" customWidth="1"/>
    <col min="9485" max="9728" width="11.42578125" style="437"/>
    <col min="9729" max="9729" width="17.7109375" style="437" customWidth="1"/>
    <col min="9730" max="9730" width="18.85546875" style="437" bestFit="1" customWidth="1"/>
    <col min="9731" max="9731" width="12.85546875" style="437" bestFit="1" customWidth="1"/>
    <col min="9732" max="9732" width="18.85546875" style="437" bestFit="1" customWidth="1"/>
    <col min="9733" max="9733" width="16" style="437" bestFit="1" customWidth="1"/>
    <col min="9734" max="9737" width="18.85546875" style="437" bestFit="1" customWidth="1"/>
    <col min="9738" max="9739" width="12.85546875" style="437" customWidth="1"/>
    <col min="9740" max="9740" width="2.5703125" style="437" customWidth="1"/>
    <col min="9741" max="9984" width="11.42578125" style="437"/>
    <col min="9985" max="9985" width="17.7109375" style="437" customWidth="1"/>
    <col min="9986" max="9986" width="18.85546875" style="437" bestFit="1" customWidth="1"/>
    <col min="9987" max="9987" width="12.85546875" style="437" bestFit="1" customWidth="1"/>
    <col min="9988" max="9988" width="18.85546875" style="437" bestFit="1" customWidth="1"/>
    <col min="9989" max="9989" width="16" style="437" bestFit="1" customWidth="1"/>
    <col min="9990" max="9993" width="18.85546875" style="437" bestFit="1" customWidth="1"/>
    <col min="9994" max="9995" width="12.85546875" style="437" customWidth="1"/>
    <col min="9996" max="9996" width="2.5703125" style="437" customWidth="1"/>
    <col min="9997" max="10240" width="11.42578125" style="437"/>
    <col min="10241" max="10241" width="17.7109375" style="437" customWidth="1"/>
    <col min="10242" max="10242" width="18.85546875" style="437" bestFit="1" customWidth="1"/>
    <col min="10243" max="10243" width="12.85546875" style="437" bestFit="1" customWidth="1"/>
    <col min="10244" max="10244" width="18.85546875" style="437" bestFit="1" customWidth="1"/>
    <col min="10245" max="10245" width="16" style="437" bestFit="1" customWidth="1"/>
    <col min="10246" max="10249" width="18.85546875" style="437" bestFit="1" customWidth="1"/>
    <col min="10250" max="10251" width="12.85546875" style="437" customWidth="1"/>
    <col min="10252" max="10252" width="2.5703125" style="437" customWidth="1"/>
    <col min="10253" max="10496" width="11.42578125" style="437"/>
    <col min="10497" max="10497" width="17.7109375" style="437" customWidth="1"/>
    <col min="10498" max="10498" width="18.85546875" style="437" bestFit="1" customWidth="1"/>
    <col min="10499" max="10499" width="12.85546875" style="437" bestFit="1" customWidth="1"/>
    <col min="10500" max="10500" width="18.85546875" style="437" bestFit="1" customWidth="1"/>
    <col min="10501" max="10501" width="16" style="437" bestFit="1" customWidth="1"/>
    <col min="10502" max="10505" width="18.85546875" style="437" bestFit="1" customWidth="1"/>
    <col min="10506" max="10507" width="12.85546875" style="437" customWidth="1"/>
    <col min="10508" max="10508" width="2.5703125" style="437" customWidth="1"/>
    <col min="10509" max="10752" width="11.42578125" style="437"/>
    <col min="10753" max="10753" width="17.7109375" style="437" customWidth="1"/>
    <col min="10754" max="10754" width="18.85546875" style="437" bestFit="1" customWidth="1"/>
    <col min="10755" max="10755" width="12.85546875" style="437" bestFit="1" customWidth="1"/>
    <col min="10756" max="10756" width="18.85546875" style="437" bestFit="1" customWidth="1"/>
    <col min="10757" max="10757" width="16" style="437" bestFit="1" customWidth="1"/>
    <col min="10758" max="10761" width="18.85546875" style="437" bestFit="1" customWidth="1"/>
    <col min="10762" max="10763" width="12.85546875" style="437" customWidth="1"/>
    <col min="10764" max="10764" width="2.5703125" style="437" customWidth="1"/>
    <col min="10765" max="11008" width="11.42578125" style="437"/>
    <col min="11009" max="11009" width="17.7109375" style="437" customWidth="1"/>
    <col min="11010" max="11010" width="18.85546875" style="437" bestFit="1" customWidth="1"/>
    <col min="11011" max="11011" width="12.85546875" style="437" bestFit="1" customWidth="1"/>
    <col min="11012" max="11012" width="18.85546875" style="437" bestFit="1" customWidth="1"/>
    <col min="11013" max="11013" width="16" style="437" bestFit="1" customWidth="1"/>
    <col min="11014" max="11017" width="18.85546875" style="437" bestFit="1" customWidth="1"/>
    <col min="11018" max="11019" width="12.85546875" style="437" customWidth="1"/>
    <col min="11020" max="11020" width="2.5703125" style="437" customWidth="1"/>
    <col min="11021" max="11264" width="11.42578125" style="437"/>
    <col min="11265" max="11265" width="17.7109375" style="437" customWidth="1"/>
    <col min="11266" max="11266" width="18.85546875" style="437" bestFit="1" customWidth="1"/>
    <col min="11267" max="11267" width="12.85546875" style="437" bestFit="1" customWidth="1"/>
    <col min="11268" max="11268" width="18.85546875" style="437" bestFit="1" customWidth="1"/>
    <col min="11269" max="11269" width="16" style="437" bestFit="1" customWidth="1"/>
    <col min="11270" max="11273" width="18.85546875" style="437" bestFit="1" customWidth="1"/>
    <col min="11274" max="11275" width="12.85546875" style="437" customWidth="1"/>
    <col min="11276" max="11276" width="2.5703125" style="437" customWidth="1"/>
    <col min="11277" max="11520" width="11.42578125" style="437"/>
    <col min="11521" max="11521" width="17.7109375" style="437" customWidth="1"/>
    <col min="11522" max="11522" width="18.85546875" style="437" bestFit="1" customWidth="1"/>
    <col min="11523" max="11523" width="12.85546875" style="437" bestFit="1" customWidth="1"/>
    <col min="11524" max="11524" width="18.85546875" style="437" bestFit="1" customWidth="1"/>
    <col min="11525" max="11525" width="16" style="437" bestFit="1" customWidth="1"/>
    <col min="11526" max="11529" width="18.85546875" style="437" bestFit="1" customWidth="1"/>
    <col min="11530" max="11531" width="12.85546875" style="437" customWidth="1"/>
    <col min="11532" max="11532" width="2.5703125" style="437" customWidth="1"/>
    <col min="11533" max="11776" width="11.42578125" style="437"/>
    <col min="11777" max="11777" width="17.7109375" style="437" customWidth="1"/>
    <col min="11778" max="11778" width="18.85546875" style="437" bestFit="1" customWidth="1"/>
    <col min="11779" max="11779" width="12.85546875" style="437" bestFit="1" customWidth="1"/>
    <col min="11780" max="11780" width="18.85546875" style="437" bestFit="1" customWidth="1"/>
    <col min="11781" max="11781" width="16" style="437" bestFit="1" customWidth="1"/>
    <col min="11782" max="11785" width="18.85546875" style="437" bestFit="1" customWidth="1"/>
    <col min="11786" max="11787" width="12.85546875" style="437" customWidth="1"/>
    <col min="11788" max="11788" width="2.5703125" style="437" customWidth="1"/>
    <col min="11789" max="12032" width="11.42578125" style="437"/>
    <col min="12033" max="12033" width="17.7109375" style="437" customWidth="1"/>
    <col min="12034" max="12034" width="18.85546875" style="437" bestFit="1" customWidth="1"/>
    <col min="12035" max="12035" width="12.85546875" style="437" bestFit="1" customWidth="1"/>
    <col min="12036" max="12036" width="18.85546875" style="437" bestFit="1" customWidth="1"/>
    <col min="12037" max="12037" width="16" style="437" bestFit="1" customWidth="1"/>
    <col min="12038" max="12041" width="18.85546875" style="437" bestFit="1" customWidth="1"/>
    <col min="12042" max="12043" width="12.85546875" style="437" customWidth="1"/>
    <col min="12044" max="12044" width="2.5703125" style="437" customWidth="1"/>
    <col min="12045" max="12288" width="11.42578125" style="437"/>
    <col min="12289" max="12289" width="17.7109375" style="437" customWidth="1"/>
    <col min="12290" max="12290" width="18.85546875" style="437" bestFit="1" customWidth="1"/>
    <col min="12291" max="12291" width="12.85546875" style="437" bestFit="1" customWidth="1"/>
    <col min="12292" max="12292" width="18.85546875" style="437" bestFit="1" customWidth="1"/>
    <col min="12293" max="12293" width="16" style="437" bestFit="1" customWidth="1"/>
    <col min="12294" max="12297" width="18.85546875" style="437" bestFit="1" customWidth="1"/>
    <col min="12298" max="12299" width="12.85546875" style="437" customWidth="1"/>
    <col min="12300" max="12300" width="2.5703125" style="437" customWidth="1"/>
    <col min="12301" max="12544" width="11.42578125" style="437"/>
    <col min="12545" max="12545" width="17.7109375" style="437" customWidth="1"/>
    <col min="12546" max="12546" width="18.85546875" style="437" bestFit="1" customWidth="1"/>
    <col min="12547" max="12547" width="12.85546875" style="437" bestFit="1" customWidth="1"/>
    <col min="12548" max="12548" width="18.85546875" style="437" bestFit="1" customWidth="1"/>
    <col min="12549" max="12549" width="16" style="437" bestFit="1" customWidth="1"/>
    <col min="12550" max="12553" width="18.85546875" style="437" bestFit="1" customWidth="1"/>
    <col min="12554" max="12555" width="12.85546875" style="437" customWidth="1"/>
    <col min="12556" max="12556" width="2.5703125" style="437" customWidth="1"/>
    <col min="12557" max="12800" width="11.42578125" style="437"/>
    <col min="12801" max="12801" width="17.7109375" style="437" customWidth="1"/>
    <col min="12802" max="12802" width="18.85546875" style="437" bestFit="1" customWidth="1"/>
    <col min="12803" max="12803" width="12.85546875" style="437" bestFit="1" customWidth="1"/>
    <col min="12804" max="12804" width="18.85546875" style="437" bestFit="1" customWidth="1"/>
    <col min="12805" max="12805" width="16" style="437" bestFit="1" customWidth="1"/>
    <col min="12806" max="12809" width="18.85546875" style="437" bestFit="1" customWidth="1"/>
    <col min="12810" max="12811" width="12.85546875" style="437" customWidth="1"/>
    <col min="12812" max="12812" width="2.5703125" style="437" customWidth="1"/>
    <col min="12813" max="13056" width="11.42578125" style="437"/>
    <col min="13057" max="13057" width="17.7109375" style="437" customWidth="1"/>
    <col min="13058" max="13058" width="18.85546875" style="437" bestFit="1" customWidth="1"/>
    <col min="13059" max="13059" width="12.85546875" style="437" bestFit="1" customWidth="1"/>
    <col min="13060" max="13060" width="18.85546875" style="437" bestFit="1" customWidth="1"/>
    <col min="13061" max="13061" width="16" style="437" bestFit="1" customWidth="1"/>
    <col min="13062" max="13065" width="18.85546875" style="437" bestFit="1" customWidth="1"/>
    <col min="13066" max="13067" width="12.85546875" style="437" customWidth="1"/>
    <col min="13068" max="13068" width="2.5703125" style="437" customWidth="1"/>
    <col min="13069" max="13312" width="11.42578125" style="437"/>
    <col min="13313" max="13313" width="17.7109375" style="437" customWidth="1"/>
    <col min="13314" max="13314" width="18.85546875" style="437" bestFit="1" customWidth="1"/>
    <col min="13315" max="13315" width="12.85546875" style="437" bestFit="1" customWidth="1"/>
    <col min="13316" max="13316" width="18.85546875" style="437" bestFit="1" customWidth="1"/>
    <col min="13317" max="13317" width="16" style="437" bestFit="1" customWidth="1"/>
    <col min="13318" max="13321" width="18.85546875" style="437" bestFit="1" customWidth="1"/>
    <col min="13322" max="13323" width="12.85546875" style="437" customWidth="1"/>
    <col min="13324" max="13324" width="2.5703125" style="437" customWidth="1"/>
    <col min="13325" max="13568" width="11.42578125" style="437"/>
    <col min="13569" max="13569" width="17.7109375" style="437" customWidth="1"/>
    <col min="13570" max="13570" width="18.85546875" style="437" bestFit="1" customWidth="1"/>
    <col min="13571" max="13571" width="12.85546875" style="437" bestFit="1" customWidth="1"/>
    <col min="13572" max="13572" width="18.85546875" style="437" bestFit="1" customWidth="1"/>
    <col min="13573" max="13573" width="16" style="437" bestFit="1" customWidth="1"/>
    <col min="13574" max="13577" width="18.85546875" style="437" bestFit="1" customWidth="1"/>
    <col min="13578" max="13579" width="12.85546875" style="437" customWidth="1"/>
    <col min="13580" max="13580" width="2.5703125" style="437" customWidth="1"/>
    <col min="13581" max="13824" width="11.42578125" style="437"/>
    <col min="13825" max="13825" width="17.7109375" style="437" customWidth="1"/>
    <col min="13826" max="13826" width="18.85546875" style="437" bestFit="1" customWidth="1"/>
    <col min="13827" max="13827" width="12.85546875" style="437" bestFit="1" customWidth="1"/>
    <col min="13828" max="13828" width="18.85546875" style="437" bestFit="1" customWidth="1"/>
    <col min="13829" max="13829" width="16" style="437" bestFit="1" customWidth="1"/>
    <col min="13830" max="13833" width="18.85546875" style="437" bestFit="1" customWidth="1"/>
    <col min="13834" max="13835" width="12.85546875" style="437" customWidth="1"/>
    <col min="13836" max="13836" width="2.5703125" style="437" customWidth="1"/>
    <col min="13837" max="14080" width="11.42578125" style="437"/>
    <col min="14081" max="14081" width="17.7109375" style="437" customWidth="1"/>
    <col min="14082" max="14082" width="18.85546875" style="437" bestFit="1" customWidth="1"/>
    <col min="14083" max="14083" width="12.85546875" style="437" bestFit="1" customWidth="1"/>
    <col min="14084" max="14084" width="18.85546875" style="437" bestFit="1" customWidth="1"/>
    <col min="14085" max="14085" width="16" style="437" bestFit="1" customWidth="1"/>
    <col min="14086" max="14089" width="18.85546875" style="437" bestFit="1" customWidth="1"/>
    <col min="14090" max="14091" width="12.85546875" style="437" customWidth="1"/>
    <col min="14092" max="14092" width="2.5703125" style="437" customWidth="1"/>
    <col min="14093" max="14336" width="11.42578125" style="437"/>
    <col min="14337" max="14337" width="17.7109375" style="437" customWidth="1"/>
    <col min="14338" max="14338" width="18.85546875" style="437" bestFit="1" customWidth="1"/>
    <col min="14339" max="14339" width="12.85546875" style="437" bestFit="1" customWidth="1"/>
    <col min="14340" max="14340" width="18.85546875" style="437" bestFit="1" customWidth="1"/>
    <col min="14341" max="14341" width="16" style="437" bestFit="1" customWidth="1"/>
    <col min="14342" max="14345" width="18.85546875" style="437" bestFit="1" customWidth="1"/>
    <col min="14346" max="14347" width="12.85546875" style="437" customWidth="1"/>
    <col min="14348" max="14348" width="2.5703125" style="437" customWidth="1"/>
    <col min="14349" max="14592" width="11.42578125" style="437"/>
    <col min="14593" max="14593" width="17.7109375" style="437" customWidth="1"/>
    <col min="14594" max="14594" width="18.85546875" style="437" bestFit="1" customWidth="1"/>
    <col min="14595" max="14595" width="12.85546875" style="437" bestFit="1" customWidth="1"/>
    <col min="14596" max="14596" width="18.85546875" style="437" bestFit="1" customWidth="1"/>
    <col min="14597" max="14597" width="16" style="437" bestFit="1" customWidth="1"/>
    <col min="14598" max="14601" width="18.85546875" style="437" bestFit="1" customWidth="1"/>
    <col min="14602" max="14603" width="12.85546875" style="437" customWidth="1"/>
    <col min="14604" max="14604" width="2.5703125" style="437" customWidth="1"/>
    <col min="14605" max="14848" width="11.42578125" style="437"/>
    <col min="14849" max="14849" width="17.7109375" style="437" customWidth="1"/>
    <col min="14850" max="14850" width="18.85546875" style="437" bestFit="1" customWidth="1"/>
    <col min="14851" max="14851" width="12.85546875" style="437" bestFit="1" customWidth="1"/>
    <col min="14852" max="14852" width="18.85546875" style="437" bestFit="1" customWidth="1"/>
    <col min="14853" max="14853" width="16" style="437" bestFit="1" customWidth="1"/>
    <col min="14854" max="14857" width="18.85546875" style="437" bestFit="1" customWidth="1"/>
    <col min="14858" max="14859" width="12.85546875" style="437" customWidth="1"/>
    <col min="14860" max="14860" width="2.5703125" style="437" customWidth="1"/>
    <col min="14861" max="15104" width="11.42578125" style="437"/>
    <col min="15105" max="15105" width="17.7109375" style="437" customWidth="1"/>
    <col min="15106" max="15106" width="18.85546875" style="437" bestFit="1" customWidth="1"/>
    <col min="15107" max="15107" width="12.85546875" style="437" bestFit="1" customWidth="1"/>
    <col min="15108" max="15108" width="18.85546875" style="437" bestFit="1" customWidth="1"/>
    <col min="15109" max="15109" width="16" style="437" bestFit="1" customWidth="1"/>
    <col min="15110" max="15113" width="18.85546875" style="437" bestFit="1" customWidth="1"/>
    <col min="15114" max="15115" width="12.85546875" style="437" customWidth="1"/>
    <col min="15116" max="15116" width="2.5703125" style="437" customWidth="1"/>
    <col min="15117" max="15360" width="11.42578125" style="437"/>
    <col min="15361" max="15361" width="17.7109375" style="437" customWidth="1"/>
    <col min="15362" max="15362" width="18.85546875" style="437" bestFit="1" customWidth="1"/>
    <col min="15363" max="15363" width="12.85546875" style="437" bestFit="1" customWidth="1"/>
    <col min="15364" max="15364" width="18.85546875" style="437" bestFit="1" customWidth="1"/>
    <col min="15365" max="15365" width="16" style="437" bestFit="1" customWidth="1"/>
    <col min="15366" max="15369" width="18.85546875" style="437" bestFit="1" customWidth="1"/>
    <col min="15370" max="15371" width="12.85546875" style="437" customWidth="1"/>
    <col min="15372" max="15372" width="2.5703125" style="437" customWidth="1"/>
    <col min="15373" max="15616" width="11.42578125" style="437"/>
    <col min="15617" max="15617" width="17.7109375" style="437" customWidth="1"/>
    <col min="15618" max="15618" width="18.85546875" style="437" bestFit="1" customWidth="1"/>
    <col min="15619" max="15619" width="12.85546875" style="437" bestFit="1" customWidth="1"/>
    <col min="15620" max="15620" width="18.85546875" style="437" bestFit="1" customWidth="1"/>
    <col min="15621" max="15621" width="16" style="437" bestFit="1" customWidth="1"/>
    <col min="15622" max="15625" width="18.85546875" style="437" bestFit="1" customWidth="1"/>
    <col min="15626" max="15627" width="12.85546875" style="437" customWidth="1"/>
    <col min="15628" max="15628" width="2.5703125" style="437" customWidth="1"/>
    <col min="15629" max="15872" width="11.42578125" style="437"/>
    <col min="15873" max="15873" width="17.7109375" style="437" customWidth="1"/>
    <col min="15874" max="15874" width="18.85546875" style="437" bestFit="1" customWidth="1"/>
    <col min="15875" max="15875" width="12.85546875" style="437" bestFit="1" customWidth="1"/>
    <col min="15876" max="15876" width="18.85546875" style="437" bestFit="1" customWidth="1"/>
    <col min="15877" max="15877" width="16" style="437" bestFit="1" customWidth="1"/>
    <col min="15878" max="15881" width="18.85546875" style="437" bestFit="1" customWidth="1"/>
    <col min="15882" max="15883" width="12.85546875" style="437" customWidth="1"/>
    <col min="15884" max="15884" width="2.5703125" style="437" customWidth="1"/>
    <col min="15885" max="16128" width="11.42578125" style="437"/>
    <col min="16129" max="16129" width="17.7109375" style="437" customWidth="1"/>
    <col min="16130" max="16130" width="18.85546875" style="437" bestFit="1" customWidth="1"/>
    <col min="16131" max="16131" width="12.85546875" style="437" bestFit="1" customWidth="1"/>
    <col min="16132" max="16132" width="18.85546875" style="437" bestFit="1" customWidth="1"/>
    <col min="16133" max="16133" width="16" style="437" bestFit="1" customWidth="1"/>
    <col min="16134" max="16137" width="18.85546875" style="437" bestFit="1" customWidth="1"/>
    <col min="16138" max="16139" width="12.85546875" style="437" customWidth="1"/>
    <col min="16140" max="16140" width="2.5703125" style="437" customWidth="1"/>
    <col min="16141" max="16384" width="11.42578125" style="437"/>
  </cols>
  <sheetData>
    <row r="1" spans="1:12">
      <c r="A1" s="180" t="s">
        <v>251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159"/>
    </row>
    <row r="2" spans="1:12" ht="15.75">
      <c r="A2" s="136" t="s">
        <v>252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159"/>
    </row>
    <row r="3" spans="1:12" ht="15.75">
      <c r="A3" s="136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159"/>
    </row>
    <row r="4" spans="1:12">
      <c r="A4" s="8" t="s">
        <v>373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159"/>
    </row>
    <row r="5" spans="1:12">
      <c r="A5" s="150" t="s">
        <v>248</v>
      </c>
      <c r="B5" s="262" t="s">
        <v>198</v>
      </c>
      <c r="C5" s="262" t="s">
        <v>199</v>
      </c>
      <c r="D5" s="262" t="s">
        <v>200</v>
      </c>
      <c r="E5" s="262" t="s">
        <v>201</v>
      </c>
      <c r="F5" s="262" t="s">
        <v>202</v>
      </c>
      <c r="G5" s="262" t="s">
        <v>204</v>
      </c>
      <c r="H5" s="262" t="s">
        <v>203</v>
      </c>
      <c r="I5" s="262" t="s">
        <v>205</v>
      </c>
      <c r="J5" s="262" t="s">
        <v>26</v>
      </c>
      <c r="K5" s="262" t="s">
        <v>55</v>
      </c>
      <c r="L5" s="159"/>
    </row>
    <row r="6" spans="1:12">
      <c r="A6" s="501">
        <v>2010</v>
      </c>
      <c r="B6" s="506">
        <v>8879</v>
      </c>
      <c r="C6" s="506">
        <v>7745</v>
      </c>
      <c r="D6" s="506">
        <v>1696</v>
      </c>
      <c r="E6" s="500">
        <v>118</v>
      </c>
      <c r="F6" s="506">
        <v>1579</v>
      </c>
      <c r="G6" s="500">
        <v>842</v>
      </c>
      <c r="H6" s="500">
        <v>523</v>
      </c>
      <c r="I6" s="500">
        <v>492</v>
      </c>
      <c r="J6" s="500">
        <v>29</v>
      </c>
      <c r="K6" s="506">
        <f t="shared" ref="K6:K14" si="0">SUM(B6:J6)</f>
        <v>21903</v>
      </c>
      <c r="L6" s="159"/>
    </row>
    <row r="7" spans="1:12">
      <c r="A7" s="501">
        <v>2011</v>
      </c>
      <c r="B7" s="506">
        <v>10721</v>
      </c>
      <c r="C7" s="506">
        <v>10235</v>
      </c>
      <c r="D7" s="506">
        <v>1523</v>
      </c>
      <c r="E7" s="500">
        <v>219</v>
      </c>
      <c r="F7" s="506">
        <v>2427</v>
      </c>
      <c r="G7" s="500">
        <v>776</v>
      </c>
      <c r="H7" s="506">
        <v>1030</v>
      </c>
      <c r="I7" s="500">
        <v>564</v>
      </c>
      <c r="J7" s="500">
        <v>31</v>
      </c>
      <c r="K7" s="506">
        <f t="shared" si="0"/>
        <v>27526</v>
      </c>
      <c r="L7" s="159"/>
    </row>
    <row r="8" spans="1:12">
      <c r="A8" s="501">
        <v>2012</v>
      </c>
      <c r="B8" s="506">
        <v>10731</v>
      </c>
      <c r="C8" s="506">
        <v>10746</v>
      </c>
      <c r="D8" s="506">
        <v>1352</v>
      </c>
      <c r="E8" s="500">
        <v>210</v>
      </c>
      <c r="F8" s="506">
        <v>2575</v>
      </c>
      <c r="G8" s="500">
        <v>558</v>
      </c>
      <c r="H8" s="500">
        <v>845</v>
      </c>
      <c r="I8" s="500">
        <v>428</v>
      </c>
      <c r="J8" s="500">
        <v>22</v>
      </c>
      <c r="K8" s="506">
        <f t="shared" si="0"/>
        <v>27467</v>
      </c>
      <c r="L8" s="159"/>
    </row>
    <row r="9" spans="1:12">
      <c r="A9" s="501">
        <v>2013</v>
      </c>
      <c r="B9" s="506">
        <v>9821</v>
      </c>
      <c r="C9" s="506">
        <v>8536</v>
      </c>
      <c r="D9" s="506">
        <v>1414</v>
      </c>
      <c r="E9" s="500">
        <v>479</v>
      </c>
      <c r="F9" s="506">
        <v>1776</v>
      </c>
      <c r="G9" s="500">
        <v>528</v>
      </c>
      <c r="H9" s="500">
        <v>857</v>
      </c>
      <c r="I9" s="500">
        <v>356</v>
      </c>
      <c r="J9" s="500">
        <v>23</v>
      </c>
      <c r="K9" s="506">
        <f t="shared" si="0"/>
        <v>23790</v>
      </c>
      <c r="L9" s="159"/>
    </row>
    <row r="10" spans="1:12">
      <c r="A10" s="501">
        <v>2014</v>
      </c>
      <c r="B10" s="506">
        <v>8875</v>
      </c>
      <c r="C10" s="506">
        <v>6729</v>
      </c>
      <c r="D10" s="506">
        <v>1504</v>
      </c>
      <c r="E10" s="500">
        <v>331</v>
      </c>
      <c r="F10" s="506">
        <v>1523</v>
      </c>
      <c r="G10" s="500">
        <v>540</v>
      </c>
      <c r="H10" s="500">
        <v>647</v>
      </c>
      <c r="I10" s="500">
        <v>360</v>
      </c>
      <c r="J10" s="500">
        <v>38</v>
      </c>
      <c r="K10" s="506">
        <f t="shared" si="0"/>
        <v>20547</v>
      </c>
      <c r="L10" s="159"/>
    </row>
    <row r="11" spans="1:12">
      <c r="A11" s="501">
        <v>2015</v>
      </c>
      <c r="B11" s="506">
        <v>8167.541312653776</v>
      </c>
      <c r="C11" s="506">
        <v>6650.5953646963681</v>
      </c>
      <c r="D11" s="506">
        <v>1507.6585311955087</v>
      </c>
      <c r="E11" s="506">
        <v>137.79635297098301</v>
      </c>
      <c r="F11" s="506">
        <v>1548.2696011111268</v>
      </c>
      <c r="G11" s="506">
        <v>341.685340655076</v>
      </c>
      <c r="H11" s="506">
        <v>350.00259655641497</v>
      </c>
      <c r="I11" s="506">
        <v>219.63469285986599</v>
      </c>
      <c r="J11" s="506">
        <v>26.956227140133979</v>
      </c>
      <c r="K11" s="506">
        <f t="shared" si="0"/>
        <v>18950.140019839251</v>
      </c>
      <c r="L11" s="159"/>
    </row>
    <row r="12" spans="1:12">
      <c r="A12" s="501">
        <v>2016</v>
      </c>
      <c r="B12" s="506">
        <v>10171.202800494437</v>
      </c>
      <c r="C12" s="506">
        <v>7385.9574342377318</v>
      </c>
      <c r="D12" s="506">
        <v>1465.4520841719275</v>
      </c>
      <c r="E12" s="506">
        <v>120.45621156886003</v>
      </c>
      <c r="F12" s="506">
        <v>1657.8745242177492</v>
      </c>
      <c r="G12" s="506">
        <v>344.26226528241506</v>
      </c>
      <c r="H12" s="506">
        <v>343.76033679517201</v>
      </c>
      <c r="I12" s="506">
        <v>272.67154160154439</v>
      </c>
      <c r="J12" s="506">
        <v>14.999100398455615</v>
      </c>
      <c r="K12" s="506">
        <f t="shared" si="0"/>
        <v>21776.636298768288</v>
      </c>
      <c r="L12" s="159"/>
    </row>
    <row r="13" spans="1:12">
      <c r="A13" s="501">
        <v>2017</v>
      </c>
      <c r="B13" s="506">
        <v>13773.190209452818</v>
      </c>
      <c r="C13" s="506">
        <v>7979.3150062432387</v>
      </c>
      <c r="D13" s="506">
        <v>2376.2998861161777</v>
      </c>
      <c r="E13" s="506">
        <v>118.029144359499</v>
      </c>
      <c r="F13" s="506">
        <v>1707.403931179932</v>
      </c>
      <c r="G13" s="506">
        <v>370.47615447265599</v>
      </c>
      <c r="H13" s="506">
        <v>426.70590445394396</v>
      </c>
      <c r="I13" s="506">
        <v>363.09769384747193</v>
      </c>
      <c r="J13" s="506">
        <v>44.063618152527965</v>
      </c>
      <c r="K13" s="506">
        <f t="shared" si="0"/>
        <v>27158.581548278267</v>
      </c>
      <c r="L13" s="159"/>
    </row>
    <row r="14" spans="1:12">
      <c r="A14" s="501">
        <v>2018</v>
      </c>
      <c r="B14" s="506">
        <v>14925.368</v>
      </c>
      <c r="C14" s="506">
        <v>8239.1402999999991</v>
      </c>
      <c r="D14" s="506">
        <v>2563.0485999999996</v>
      </c>
      <c r="E14" s="506">
        <v>122.68863399999999</v>
      </c>
      <c r="F14" s="506">
        <v>1529.75296</v>
      </c>
      <c r="G14" s="506">
        <v>335.10894999999999</v>
      </c>
      <c r="H14" s="506">
        <v>485.82618000000002</v>
      </c>
      <c r="I14" s="506">
        <v>611.64472999999987</v>
      </c>
      <c r="J14" s="506">
        <v>10.907793754372005</v>
      </c>
      <c r="K14" s="506">
        <f t="shared" si="0"/>
        <v>28823.486147754375</v>
      </c>
      <c r="L14" s="159"/>
    </row>
    <row r="15" spans="1:12">
      <c r="A15" s="144" t="s">
        <v>591</v>
      </c>
      <c r="B15" s="149">
        <f>SUM(B16:B20)</f>
        <v>5471.1028218694792</v>
      </c>
      <c r="C15" s="149">
        <f t="shared" ref="C15:J15" si="1">SUM(C16:C20)</f>
        <v>3122.6748126281368</v>
      </c>
      <c r="D15" s="149">
        <f t="shared" si="1"/>
        <v>899.14785236563409</v>
      </c>
      <c r="E15" s="149">
        <f>SUM(E16:E20)</f>
        <v>25.697347261240999</v>
      </c>
      <c r="F15" s="149">
        <f t="shared" si="1"/>
        <v>557.71223292534978</v>
      </c>
      <c r="G15" s="149">
        <f t="shared" si="1"/>
        <v>162.62627827264731</v>
      </c>
      <c r="H15" s="149">
        <f t="shared" si="1"/>
        <v>330.13144363085598</v>
      </c>
      <c r="I15" s="149">
        <f t="shared" si="1"/>
        <v>240.31125610548889</v>
      </c>
      <c r="J15" s="149">
        <f t="shared" si="1"/>
        <v>0.90208189451118392</v>
      </c>
      <c r="K15" s="149">
        <f>SUM(K16:K20)</f>
        <v>10810.306126953343</v>
      </c>
      <c r="L15" s="159"/>
    </row>
    <row r="16" spans="1:12">
      <c r="A16" s="504" t="s">
        <v>137</v>
      </c>
      <c r="B16" s="506">
        <v>1084.318809978</v>
      </c>
      <c r="C16" s="507">
        <v>697.46785080650102</v>
      </c>
      <c r="D16" s="506">
        <v>130.18046465010801</v>
      </c>
      <c r="E16" s="506">
        <v>4.2344534870950001</v>
      </c>
      <c r="F16" s="506">
        <v>104.86271570861901</v>
      </c>
      <c r="G16" s="506">
        <v>21.932548852698801</v>
      </c>
      <c r="H16" s="506">
        <v>67.514984034603003</v>
      </c>
      <c r="I16" s="506">
        <v>68.078267723480806</v>
      </c>
      <c r="J16" s="432">
        <v>0.12729227651924199</v>
      </c>
      <c r="K16" s="506">
        <f>SUM(B16:J16)</f>
        <v>2178.7173875176245</v>
      </c>
      <c r="L16" s="159"/>
    </row>
    <row r="17" spans="1:12">
      <c r="A17" s="504" t="s">
        <v>138</v>
      </c>
      <c r="B17" s="506">
        <v>976.91966713693796</v>
      </c>
      <c r="C17" s="507">
        <v>594.48674437059003</v>
      </c>
      <c r="D17" s="506">
        <v>160.69859191373101</v>
      </c>
      <c r="E17" s="506">
        <v>6.6070955531279996</v>
      </c>
      <c r="F17" s="506">
        <v>124.42825016695799</v>
      </c>
      <c r="G17" s="506">
        <v>37.099828142265402</v>
      </c>
      <c r="H17" s="506">
        <v>60.564246669928004</v>
      </c>
      <c r="I17" s="506">
        <v>28.743793305766701</v>
      </c>
      <c r="J17" s="432">
        <v>0.32563869423331199</v>
      </c>
      <c r="K17" s="506">
        <f>SUM(B17:J17)</f>
        <v>1989.8738559535382</v>
      </c>
      <c r="L17" s="159"/>
    </row>
    <row r="18" spans="1:12">
      <c r="A18" s="504" t="s">
        <v>139</v>
      </c>
      <c r="B18" s="506">
        <v>1001.07555117691</v>
      </c>
      <c r="C18" s="507">
        <v>606.06214788465797</v>
      </c>
      <c r="D18" s="506">
        <v>236.896023876084</v>
      </c>
      <c r="E18" s="506">
        <v>2.7581604934800001</v>
      </c>
      <c r="F18" s="506">
        <v>107.203531073045</v>
      </c>
      <c r="G18" s="506">
        <v>38.2054059037076</v>
      </c>
      <c r="H18" s="506">
        <v>68.896899652287004</v>
      </c>
      <c r="I18" s="506">
        <v>52.934608405068403</v>
      </c>
      <c r="J18" s="400">
        <v>0.22779459493160201</v>
      </c>
      <c r="K18" s="506">
        <f>SUM(B18:J18)</f>
        <v>2114.2601230601722</v>
      </c>
      <c r="L18" s="159"/>
    </row>
    <row r="19" spans="1:12">
      <c r="A19" s="504" t="s">
        <v>140</v>
      </c>
      <c r="B19" s="506">
        <v>1310.9196719781701</v>
      </c>
      <c r="C19" s="507">
        <v>548.22617033652296</v>
      </c>
      <c r="D19" s="506">
        <v>147.28176689981001</v>
      </c>
      <c r="E19" s="506">
        <v>5.2118839913399997</v>
      </c>
      <c r="F19" s="506">
        <v>127.30053835546801</v>
      </c>
      <c r="G19" s="506">
        <v>35.812407638147398</v>
      </c>
      <c r="H19" s="506">
        <v>66.724817393541997</v>
      </c>
      <c r="I19" s="506">
        <v>32.8293779334508</v>
      </c>
      <c r="J19" s="400">
        <v>4.3620665492198904E-3</v>
      </c>
      <c r="K19" s="506">
        <f>SUM(B19:J19)</f>
        <v>2274.3109965930003</v>
      </c>
      <c r="L19" s="159"/>
    </row>
    <row r="20" spans="1:12">
      <c r="A20" s="504" t="s">
        <v>558</v>
      </c>
      <c r="B20" s="506">
        <v>1097.86912159946</v>
      </c>
      <c r="C20" s="507">
        <v>676.43189922986505</v>
      </c>
      <c r="D20" s="506">
        <v>224.09100502590101</v>
      </c>
      <c r="E20" s="506">
        <v>6.8857537361979997</v>
      </c>
      <c r="F20" s="506">
        <v>93.917197621259803</v>
      </c>
      <c r="G20" s="506">
        <v>29.5760877358281</v>
      </c>
      <c r="H20" s="506">
        <v>66.430495880495997</v>
      </c>
      <c r="I20" s="506">
        <v>57.725208737722198</v>
      </c>
      <c r="J20" s="400">
        <v>0.21699426227780799</v>
      </c>
      <c r="K20" s="506">
        <f>SUM(B20:J20)</f>
        <v>2253.1437638290076</v>
      </c>
      <c r="L20" s="159"/>
    </row>
    <row r="21" spans="1:12">
      <c r="A21" s="504"/>
      <c r="B21" s="506"/>
      <c r="C21" s="507"/>
      <c r="E21" s="506"/>
      <c r="F21" s="506"/>
      <c r="G21" s="506"/>
      <c r="H21" s="506"/>
      <c r="I21" s="506"/>
      <c r="J21" s="400"/>
      <c r="K21" s="506"/>
      <c r="L21" s="159"/>
    </row>
    <row r="22" spans="1:12" ht="15.75">
      <c r="A22" s="147" t="s">
        <v>592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159"/>
    </row>
    <row r="23" spans="1:12">
      <c r="A23" s="504" t="s">
        <v>556</v>
      </c>
      <c r="B23" s="506">
        <v>1284.4046055281899</v>
      </c>
      <c r="C23" s="506">
        <v>723.23272230040402</v>
      </c>
      <c r="D23" s="506">
        <v>245.79285866069901</v>
      </c>
      <c r="E23" s="506">
        <v>12.398299232256001</v>
      </c>
      <c r="F23" s="506">
        <v>126.92584766547</v>
      </c>
      <c r="G23" s="506">
        <v>29.099273732703299</v>
      </c>
      <c r="H23" s="506">
        <v>45.931500289060999</v>
      </c>
      <c r="I23" s="506">
        <v>41.219801969988701</v>
      </c>
      <c r="J23" s="503">
        <v>0.19612803001127299</v>
      </c>
      <c r="K23" s="506">
        <f>SUM(B23:J23)</f>
        <v>2509.2010374087827</v>
      </c>
      <c r="L23" s="159"/>
    </row>
    <row r="24" spans="1:12">
      <c r="A24" s="504" t="s">
        <v>555</v>
      </c>
      <c r="B24" s="506">
        <f>B20</f>
        <v>1097.86912159946</v>
      </c>
      <c r="C24" s="506">
        <f t="shared" ref="C24:I24" si="2">C20</f>
        <v>676.43189922986505</v>
      </c>
      <c r="D24" s="506">
        <f t="shared" si="2"/>
        <v>224.09100502590101</v>
      </c>
      <c r="E24" s="506">
        <f t="shared" si="2"/>
        <v>6.8857537361979997</v>
      </c>
      <c r="F24" s="506">
        <f t="shared" si="2"/>
        <v>93.917197621259803</v>
      </c>
      <c r="G24" s="506">
        <f t="shared" si="2"/>
        <v>29.5760877358281</v>
      </c>
      <c r="H24" s="506">
        <f t="shared" si="2"/>
        <v>66.430495880495997</v>
      </c>
      <c r="I24" s="506">
        <f t="shared" si="2"/>
        <v>57.725208737722198</v>
      </c>
      <c r="J24" s="503">
        <f>J20</f>
        <v>0.21699426227780799</v>
      </c>
      <c r="K24" s="506">
        <f>SUM(B24:J24)</f>
        <v>2253.1437638290076</v>
      </c>
      <c r="L24" s="159"/>
    </row>
    <row r="25" spans="1:12">
      <c r="A25" s="148" t="s">
        <v>249</v>
      </c>
      <c r="B25" s="508">
        <f t="shared" ref="B25:K25" si="3">B24/B23-1</f>
        <v>-0.14523109238776077</v>
      </c>
      <c r="C25" s="461">
        <f t="shared" si="3"/>
        <v>-6.4710599544885672E-2</v>
      </c>
      <c r="D25" s="461">
        <f t="shared" si="3"/>
        <v>-8.8293263494510166E-2</v>
      </c>
      <c r="E25" s="461">
        <f t="shared" si="3"/>
        <v>-0.44462110429762036</v>
      </c>
      <c r="F25" s="461">
        <f t="shared" si="3"/>
        <v>-0.2600624746758351</v>
      </c>
      <c r="G25" s="461">
        <f t="shared" si="3"/>
        <v>1.6385769882254264E-2</v>
      </c>
      <c r="H25" s="461">
        <f t="shared" si="3"/>
        <v>0.44629492749917898</v>
      </c>
      <c r="I25" s="461">
        <f t="shared" si="3"/>
        <v>0.40042421309424903</v>
      </c>
      <c r="J25" s="461">
        <f t="shared" si="3"/>
        <v>0.10639087266279912</v>
      </c>
      <c r="K25" s="461">
        <f t="shared" si="3"/>
        <v>-0.10204733290091483</v>
      </c>
      <c r="L25" s="159"/>
    </row>
    <row r="26" spans="1:12">
      <c r="A26" s="8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159"/>
    </row>
    <row r="27" spans="1:12" ht="15.75">
      <c r="A27" s="147" t="s">
        <v>593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159"/>
    </row>
    <row r="28" spans="1:12">
      <c r="A28" s="504" t="s">
        <v>594</v>
      </c>
      <c r="B28" s="506">
        <v>6218.8420366522796</v>
      </c>
      <c r="C28" s="506">
        <v>3477.4923961084769</v>
      </c>
      <c r="D28" s="506">
        <v>1219.8945897415181</v>
      </c>
      <c r="E28" s="506">
        <v>52.958951388218999</v>
      </c>
      <c r="F28" s="506">
        <v>687.68685084608592</v>
      </c>
      <c r="G28" s="506">
        <v>150.28919575562321</v>
      </c>
      <c r="H28" s="506">
        <v>223.32768319163503</v>
      </c>
      <c r="I28" s="506">
        <v>224.10416360444199</v>
      </c>
      <c r="J28" s="503">
        <v>4.7131153955580132</v>
      </c>
      <c r="K28" s="506">
        <f>SUM(B28:J28)</f>
        <v>12259.308982683839</v>
      </c>
      <c r="L28" s="159"/>
    </row>
    <row r="29" spans="1:12">
      <c r="A29" s="504" t="s">
        <v>595</v>
      </c>
      <c r="B29" s="506">
        <f>B15</f>
        <v>5471.1028218694792</v>
      </c>
      <c r="C29" s="506">
        <f t="shared" ref="C29:I29" si="4">C15</f>
        <v>3122.6748126281368</v>
      </c>
      <c r="D29" s="506">
        <f t="shared" si="4"/>
        <v>899.14785236563409</v>
      </c>
      <c r="E29" s="506">
        <f t="shared" si="4"/>
        <v>25.697347261240999</v>
      </c>
      <c r="F29" s="506">
        <f t="shared" si="4"/>
        <v>557.71223292534978</v>
      </c>
      <c r="G29" s="506">
        <f t="shared" si="4"/>
        <v>162.62627827264731</v>
      </c>
      <c r="H29" s="506">
        <f t="shared" si="4"/>
        <v>330.13144363085598</v>
      </c>
      <c r="I29" s="506">
        <f t="shared" si="4"/>
        <v>240.31125610548889</v>
      </c>
      <c r="J29" s="503">
        <f>J15</f>
        <v>0.90208189451118392</v>
      </c>
      <c r="K29" s="506">
        <f>SUM(B29:J29)</f>
        <v>10810.306126953346</v>
      </c>
      <c r="L29" s="159"/>
    </row>
    <row r="30" spans="1:12">
      <c r="A30" s="148" t="s">
        <v>249</v>
      </c>
      <c r="B30" s="461">
        <f t="shared" ref="B30:J30" si="5">B29/B28-1</f>
        <v>-0.12023769222241298</v>
      </c>
      <c r="C30" s="461">
        <f t="shared" si="5"/>
        <v>-0.10203259793677832</v>
      </c>
      <c r="D30" s="461">
        <f t="shared" si="5"/>
        <v>-0.26292987941183232</v>
      </c>
      <c r="E30" s="461">
        <f t="shared" si="5"/>
        <v>-0.5147685785380276</v>
      </c>
      <c r="F30" s="461">
        <f t="shared" si="5"/>
        <v>-0.18900262199404227</v>
      </c>
      <c r="G30" s="461">
        <f t="shared" si="5"/>
        <v>8.2088951604244009E-2</v>
      </c>
      <c r="H30" s="461">
        <f t="shared" si="5"/>
        <v>0.47823789201974498</v>
      </c>
      <c r="I30" s="461">
        <f t="shared" si="5"/>
        <v>7.2319461809078334E-2</v>
      </c>
      <c r="J30" s="461">
        <f t="shared" si="5"/>
        <v>-0.8086017806053778</v>
      </c>
      <c r="K30" s="461">
        <f>K29/K28-1</f>
        <v>-0.11819612816490677</v>
      </c>
      <c r="L30" s="159"/>
    </row>
    <row r="31" spans="1:12">
      <c r="A31" s="504"/>
      <c r="B31" s="506"/>
      <c r="C31" s="507"/>
      <c r="D31" s="506"/>
      <c r="E31" s="506"/>
      <c r="F31" s="506"/>
      <c r="G31" s="506"/>
      <c r="H31" s="506"/>
      <c r="I31" s="506"/>
      <c r="J31" s="400"/>
      <c r="K31" s="506"/>
      <c r="L31" s="159"/>
    </row>
    <row r="32" spans="1:12" ht="15.75">
      <c r="A32" s="147" t="s">
        <v>526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159"/>
    </row>
    <row r="33" spans="1:12">
      <c r="A33" s="504" t="s">
        <v>549</v>
      </c>
      <c r="B33" s="506">
        <f>B19</f>
        <v>1310.9196719781701</v>
      </c>
      <c r="C33" s="506">
        <f t="shared" ref="C33:J34" si="6">C19</f>
        <v>548.22617033652296</v>
      </c>
      <c r="D33" s="506">
        <f t="shared" si="6"/>
        <v>147.28176689981001</v>
      </c>
      <c r="E33" s="506">
        <f t="shared" si="6"/>
        <v>5.2118839913399997</v>
      </c>
      <c r="F33" s="506">
        <f t="shared" si="6"/>
        <v>127.30053835546801</v>
      </c>
      <c r="G33" s="506">
        <f t="shared" si="6"/>
        <v>35.812407638147398</v>
      </c>
      <c r="H33" s="506">
        <f t="shared" si="6"/>
        <v>66.724817393541997</v>
      </c>
      <c r="I33" s="506">
        <f t="shared" si="6"/>
        <v>32.8293779334508</v>
      </c>
      <c r="J33" s="503">
        <f>J19</f>
        <v>4.3620665492198904E-3</v>
      </c>
      <c r="K33" s="506">
        <f>SUM(B33:J33)</f>
        <v>2274.3109965930003</v>
      </c>
      <c r="L33" s="159"/>
    </row>
    <row r="34" spans="1:12">
      <c r="A34" s="504" t="s">
        <v>555</v>
      </c>
      <c r="B34" s="506">
        <f>B20</f>
        <v>1097.86912159946</v>
      </c>
      <c r="C34" s="506">
        <f t="shared" si="6"/>
        <v>676.43189922986505</v>
      </c>
      <c r="D34" s="506">
        <f t="shared" si="6"/>
        <v>224.09100502590101</v>
      </c>
      <c r="E34" s="506">
        <f t="shared" si="6"/>
        <v>6.8857537361979997</v>
      </c>
      <c r="F34" s="506">
        <f t="shared" si="6"/>
        <v>93.917197621259803</v>
      </c>
      <c r="G34" s="506">
        <f t="shared" si="6"/>
        <v>29.5760877358281</v>
      </c>
      <c r="H34" s="506">
        <f t="shared" si="6"/>
        <v>66.430495880495997</v>
      </c>
      <c r="I34" s="506">
        <f t="shared" si="6"/>
        <v>57.725208737722198</v>
      </c>
      <c r="J34" s="503">
        <f t="shared" si="6"/>
        <v>0.21699426227780799</v>
      </c>
      <c r="K34" s="506">
        <f>SUM(B34:J34)</f>
        <v>2253.1437638290076</v>
      </c>
      <c r="L34" s="159"/>
    </row>
    <row r="35" spans="1:12">
      <c r="A35" s="148" t="s">
        <v>249</v>
      </c>
      <c r="B35" s="461">
        <f t="shared" ref="B35:K35" si="7">B34/B33-1</f>
        <v>-0.16251991249564368</v>
      </c>
      <c r="C35" s="461">
        <f t="shared" si="7"/>
        <v>0.2338555432599001</v>
      </c>
      <c r="D35" s="461">
        <f t="shared" si="7"/>
        <v>0.52151219898347168</v>
      </c>
      <c r="E35" s="461">
        <f t="shared" si="7"/>
        <v>0.32116404502465534</v>
      </c>
      <c r="F35" s="461">
        <f t="shared" si="7"/>
        <v>-0.26224037357163521</v>
      </c>
      <c r="G35" s="461">
        <f t="shared" si="7"/>
        <v>-0.17413852666181451</v>
      </c>
      <c r="H35" s="461">
        <f t="shared" si="7"/>
        <v>-4.4109751745006198E-3</v>
      </c>
      <c r="I35" s="461">
        <f t="shared" si="7"/>
        <v>0.75834001042414867</v>
      </c>
      <c r="J35" s="461">
        <f t="shared" si="7"/>
        <v>48.745747761829797</v>
      </c>
      <c r="K35" s="461">
        <f t="shared" si="7"/>
        <v>-9.3070968727240189E-3</v>
      </c>
      <c r="L35" s="159"/>
    </row>
    <row r="36" spans="1:12">
      <c r="A36" s="501"/>
      <c r="K36" s="500"/>
      <c r="L36" s="159"/>
    </row>
    <row r="37" spans="1:12">
      <c r="A37" s="501"/>
    </row>
    <row r="38" spans="1:12">
      <c r="A38" s="501"/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159"/>
    </row>
    <row r="39" spans="1:12">
      <c r="A39" s="799" t="s">
        <v>250</v>
      </c>
      <c r="B39" s="799"/>
      <c r="C39" s="799"/>
      <c r="D39" s="799"/>
      <c r="E39" s="799"/>
      <c r="F39" s="799"/>
      <c r="G39" s="799"/>
      <c r="H39" s="799"/>
      <c r="I39" s="799"/>
      <c r="J39" s="799"/>
      <c r="K39" s="799"/>
      <c r="L39" s="159"/>
    </row>
    <row r="40" spans="1:12">
      <c r="A40" s="501"/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159"/>
    </row>
    <row r="41" spans="1:12">
      <c r="A41" s="501"/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159"/>
    </row>
    <row r="42" spans="1:12">
      <c r="A42" s="501"/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159"/>
    </row>
    <row r="43" spans="1:12">
      <c r="A43" s="501"/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159"/>
    </row>
    <row r="44" spans="1:12">
      <c r="A44" s="501"/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159"/>
    </row>
    <row r="45" spans="1:12">
      <c r="A45" s="501"/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159"/>
    </row>
    <row r="46" spans="1:12">
      <c r="A46" s="50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159"/>
    </row>
    <row r="47" spans="1:12">
      <c r="A47" s="501"/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159"/>
    </row>
    <row r="48" spans="1:12">
      <c r="A48" s="501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159"/>
    </row>
    <row r="49" spans="1:12">
      <c r="A49" s="50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159"/>
    </row>
    <row r="50" spans="1:12">
      <c r="A50" s="50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159"/>
    </row>
    <row r="51" spans="1:12">
      <c r="A51" s="501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159"/>
    </row>
    <row r="52" spans="1:12">
      <c r="A52" s="501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159"/>
    </row>
    <row r="53" spans="1:12">
      <c r="A53" s="50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159"/>
    </row>
    <row r="54" spans="1:12">
      <c r="A54" s="50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159"/>
    </row>
    <row r="55" spans="1:12">
      <c r="A55" s="8" t="s">
        <v>256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159"/>
    </row>
    <row r="56" spans="1:12">
      <c r="A56" s="144" t="s">
        <v>248</v>
      </c>
      <c r="B56" s="145" t="s">
        <v>198</v>
      </c>
      <c r="C56" s="145" t="s">
        <v>199</v>
      </c>
      <c r="D56" s="145" t="s">
        <v>200</v>
      </c>
      <c r="E56" s="145" t="s">
        <v>201</v>
      </c>
      <c r="F56" s="145" t="s">
        <v>202</v>
      </c>
      <c r="G56" s="145" t="s">
        <v>204</v>
      </c>
      <c r="H56" s="145" t="s">
        <v>203</v>
      </c>
      <c r="I56" s="145" t="s">
        <v>205</v>
      </c>
      <c r="J56" s="500"/>
      <c r="K56" s="500"/>
      <c r="L56" s="159"/>
    </row>
    <row r="57" spans="1:12">
      <c r="A57" s="501"/>
      <c r="B57" s="500" t="s">
        <v>253</v>
      </c>
      <c r="C57" s="500" t="s">
        <v>257</v>
      </c>
      <c r="D57" s="500" t="s">
        <v>253</v>
      </c>
      <c r="E57" s="500" t="s">
        <v>254</v>
      </c>
      <c r="F57" s="500" t="s">
        <v>253</v>
      </c>
      <c r="G57" s="500" t="s">
        <v>253</v>
      </c>
      <c r="H57" s="500" t="s">
        <v>527</v>
      </c>
      <c r="I57" s="500" t="s">
        <v>253</v>
      </c>
      <c r="J57" s="500"/>
      <c r="K57" s="500"/>
      <c r="L57" s="159"/>
    </row>
    <row r="58" spans="1:12">
      <c r="A58" s="501">
        <v>2010</v>
      </c>
      <c r="B58" s="506">
        <v>1256</v>
      </c>
      <c r="C58" s="506">
        <v>6335</v>
      </c>
      <c r="D58" s="506">
        <v>1314</v>
      </c>
      <c r="E58" s="500">
        <v>6</v>
      </c>
      <c r="F58" s="506">
        <v>770</v>
      </c>
      <c r="G58" s="500">
        <v>39</v>
      </c>
      <c r="H58" s="500">
        <v>17</v>
      </c>
      <c r="I58" s="500">
        <v>17</v>
      </c>
      <c r="J58" s="500"/>
      <c r="K58" s="500"/>
      <c r="L58" s="159"/>
    </row>
    <row r="59" spans="1:12">
      <c r="A59" s="501">
        <v>2011</v>
      </c>
      <c r="B59" s="506">
        <v>1262</v>
      </c>
      <c r="C59" s="506">
        <v>6492</v>
      </c>
      <c r="D59" s="506">
        <v>1007</v>
      </c>
      <c r="E59" s="500">
        <v>7</v>
      </c>
      <c r="F59" s="506">
        <v>988</v>
      </c>
      <c r="G59" s="500">
        <v>32</v>
      </c>
      <c r="H59" s="506">
        <v>19</v>
      </c>
      <c r="I59" s="500">
        <v>19</v>
      </c>
      <c r="J59" s="500"/>
      <c r="K59" s="500"/>
      <c r="L59" s="159"/>
    </row>
    <row r="60" spans="1:12">
      <c r="A60" s="501">
        <v>2012</v>
      </c>
      <c r="B60" s="506">
        <v>1406</v>
      </c>
      <c r="C60" s="506">
        <v>6427</v>
      </c>
      <c r="D60" s="506">
        <v>1016</v>
      </c>
      <c r="E60" s="500">
        <v>7</v>
      </c>
      <c r="F60" s="506">
        <v>1170</v>
      </c>
      <c r="G60" s="500">
        <v>26</v>
      </c>
      <c r="H60" s="500">
        <v>18</v>
      </c>
      <c r="I60" s="500">
        <v>18</v>
      </c>
      <c r="J60" s="500"/>
      <c r="K60" s="500"/>
      <c r="L60" s="159"/>
    </row>
    <row r="61" spans="1:12">
      <c r="A61" s="501">
        <v>2013</v>
      </c>
      <c r="B61" s="506">
        <v>1403.9670750000002</v>
      </c>
      <c r="C61" s="506">
        <v>6047.3659180000004</v>
      </c>
      <c r="D61" s="506">
        <v>1079.006396</v>
      </c>
      <c r="E61" s="506">
        <v>21.204193999999998</v>
      </c>
      <c r="F61" s="506">
        <v>855.15530999999999</v>
      </c>
      <c r="G61" s="506">
        <v>23.824697999999998</v>
      </c>
      <c r="H61" s="506">
        <v>10.373199999999999</v>
      </c>
      <c r="I61" s="506">
        <v>18.448508504000003</v>
      </c>
      <c r="J61" s="500"/>
      <c r="K61" s="500"/>
      <c r="L61" s="159"/>
    </row>
    <row r="62" spans="1:12">
      <c r="A62" s="501">
        <v>2014</v>
      </c>
      <c r="B62" s="506">
        <v>1402.417778</v>
      </c>
      <c r="C62" s="506">
        <v>5323.3804000000009</v>
      </c>
      <c r="D62" s="506">
        <v>1149.2442489999999</v>
      </c>
      <c r="E62" s="506">
        <v>17.144968000000002</v>
      </c>
      <c r="F62" s="506">
        <v>771.45482600000003</v>
      </c>
      <c r="G62" s="506">
        <v>24.640213999999997</v>
      </c>
      <c r="H62" s="506">
        <v>11.368120999999999</v>
      </c>
      <c r="I62" s="506">
        <v>16.477174284000004</v>
      </c>
      <c r="J62" s="500"/>
      <c r="K62" s="500"/>
      <c r="L62" s="159"/>
    </row>
    <row r="63" spans="1:12">
      <c r="A63" s="501">
        <v>2015</v>
      </c>
      <c r="B63" s="506">
        <v>1757.1664789999998</v>
      </c>
      <c r="C63" s="506">
        <v>5743.7721409999986</v>
      </c>
      <c r="D63" s="506">
        <v>1217.4060959999999</v>
      </c>
      <c r="E63" s="506">
        <v>8.9059539999999995</v>
      </c>
      <c r="F63" s="506">
        <v>938.35960200000011</v>
      </c>
      <c r="G63" s="506">
        <v>20.111056000000001</v>
      </c>
      <c r="H63" s="506">
        <v>11.646831000000001</v>
      </c>
      <c r="I63" s="506">
        <v>17.754669809999999</v>
      </c>
      <c r="J63" s="500"/>
      <c r="K63" s="500"/>
      <c r="L63" s="159"/>
    </row>
    <row r="64" spans="1:12">
      <c r="A64" s="501">
        <v>2016</v>
      </c>
      <c r="B64" s="506">
        <v>2492.5097820000001</v>
      </c>
      <c r="C64" s="506">
        <v>5915.3714909999999</v>
      </c>
      <c r="D64" s="506">
        <v>1113.5873849999998</v>
      </c>
      <c r="E64" s="506">
        <v>7.1565099999999982</v>
      </c>
      <c r="F64" s="506">
        <v>942.30815900000005</v>
      </c>
      <c r="G64" s="506">
        <v>19.371681000000002</v>
      </c>
      <c r="H64" s="506">
        <v>11.050374</v>
      </c>
      <c r="I64" s="506">
        <v>24.406133279999999</v>
      </c>
      <c r="J64" s="500"/>
      <c r="K64" s="500"/>
      <c r="L64" s="159"/>
    </row>
    <row r="65" spans="1:12">
      <c r="A65" s="501">
        <v>2017</v>
      </c>
      <c r="B65" s="506">
        <v>2608.8056520000005</v>
      </c>
      <c r="C65" s="506">
        <v>6336.3753339999994</v>
      </c>
      <c r="D65" s="506">
        <v>1240.033964</v>
      </c>
      <c r="E65" s="506">
        <v>6.9465319999999995</v>
      </c>
      <c r="F65" s="506">
        <v>856.21164399999998</v>
      </c>
      <c r="G65" s="506">
        <v>18.695043000000002</v>
      </c>
      <c r="H65" s="506">
        <v>11.463353000000001</v>
      </c>
      <c r="I65" s="506">
        <v>25.183071454</v>
      </c>
      <c r="J65" s="500"/>
      <c r="K65" s="500"/>
      <c r="L65" s="159"/>
    </row>
    <row r="66" spans="1:12">
      <c r="A66" s="501">
        <v>2018</v>
      </c>
      <c r="B66" s="506">
        <v>2473.0142000000001</v>
      </c>
      <c r="C66" s="506">
        <v>6498.2091000000009</v>
      </c>
      <c r="D66" s="506">
        <v>1203.1239599999999</v>
      </c>
      <c r="E66" s="506">
        <v>7.8107290000000003</v>
      </c>
      <c r="F66" s="506">
        <v>784.97401000000002</v>
      </c>
      <c r="G66" s="506">
        <v>16.259595999999998</v>
      </c>
      <c r="H66" s="506">
        <v>14.756273</v>
      </c>
      <c r="I66" s="506">
        <v>27.098257999999998</v>
      </c>
      <c r="J66" s="503"/>
      <c r="K66" s="500"/>
      <c r="L66" s="159"/>
    </row>
    <row r="67" spans="1:12">
      <c r="A67" s="150">
        <v>2019</v>
      </c>
      <c r="B67" s="149">
        <f>SUM(B68:B72)</f>
        <v>978.54407000000003</v>
      </c>
      <c r="C67" s="149">
        <f t="shared" ref="C67:I67" si="8">SUM(C68:C72)</f>
        <v>2409.76082</v>
      </c>
      <c r="D67" s="149">
        <f t="shared" si="8"/>
        <v>463.80073900000002</v>
      </c>
      <c r="E67" s="149">
        <f t="shared" si="8"/>
        <v>1.692955</v>
      </c>
      <c r="F67" s="149">
        <f t="shared" si="8"/>
        <v>308.813558</v>
      </c>
      <c r="G67" s="149">
        <f t="shared" si="8"/>
        <v>7.6893910000000005</v>
      </c>
      <c r="H67" s="149">
        <f t="shared" si="8"/>
        <v>6.225719999999999</v>
      </c>
      <c r="I67" s="149">
        <f t="shared" si="8"/>
        <v>10.204266014316559</v>
      </c>
      <c r="J67" s="503"/>
      <c r="K67" s="500"/>
      <c r="L67" s="159"/>
    </row>
    <row r="68" spans="1:12">
      <c r="A68" s="504" t="s">
        <v>137</v>
      </c>
      <c r="B68" s="503">
        <v>197.27754200000001</v>
      </c>
      <c r="C68" s="503">
        <v>540.12569399999995</v>
      </c>
      <c r="D68" s="503">
        <v>69.289828</v>
      </c>
      <c r="E68" s="503">
        <v>0.283993</v>
      </c>
      <c r="F68" s="503">
        <v>57.493952999999998</v>
      </c>
      <c r="G68" s="503">
        <v>1.0565260000000001</v>
      </c>
      <c r="H68" s="503">
        <v>1.505482</v>
      </c>
      <c r="I68" s="503">
        <v>2.9670474592439802</v>
      </c>
      <c r="J68" s="500"/>
      <c r="K68" s="500"/>
      <c r="L68" s="159"/>
    </row>
    <row r="69" spans="1:12">
      <c r="A69" s="504" t="s">
        <v>138</v>
      </c>
      <c r="B69" s="503">
        <v>192.14908500000001</v>
      </c>
      <c r="C69" s="503">
        <v>450.39798100000002</v>
      </c>
      <c r="D69" s="503">
        <v>89.380617999999998</v>
      </c>
      <c r="E69" s="503">
        <v>0.42428399999999999</v>
      </c>
      <c r="F69" s="503">
        <v>66.454680999999994</v>
      </c>
      <c r="G69" s="503">
        <v>1.734048</v>
      </c>
      <c r="H69" s="503">
        <v>1.189133</v>
      </c>
      <c r="I69" s="503">
        <v>1.36032442786554</v>
      </c>
      <c r="J69" s="500"/>
      <c r="K69" s="500"/>
      <c r="L69" s="159"/>
    </row>
    <row r="70" spans="1:12">
      <c r="A70" s="504" t="s">
        <v>139</v>
      </c>
      <c r="B70" s="503">
        <v>178.43069299999999</v>
      </c>
      <c r="C70" s="503">
        <v>465.88021099999997</v>
      </c>
      <c r="D70" s="503">
        <v>123.79472</v>
      </c>
      <c r="E70" s="503">
        <v>0.17862600000000001</v>
      </c>
      <c r="F70" s="503">
        <v>58.049585999999998</v>
      </c>
      <c r="G70" s="503">
        <v>1.7686489999999999</v>
      </c>
      <c r="H70" s="503">
        <v>1.4360010000000001</v>
      </c>
      <c r="I70" s="503">
        <v>2.0828071111154198</v>
      </c>
      <c r="J70" s="500"/>
      <c r="K70" s="500"/>
      <c r="L70" s="159"/>
    </row>
    <row r="71" spans="1:12">
      <c r="A71" s="504" t="s">
        <v>140</v>
      </c>
      <c r="B71" s="503">
        <v>218.32269600000001</v>
      </c>
      <c r="C71" s="503">
        <v>426.49711000000002</v>
      </c>
      <c r="D71" s="503">
        <v>72.904991999999993</v>
      </c>
      <c r="E71" s="503">
        <v>0.34399000000000002</v>
      </c>
      <c r="F71" s="503">
        <v>71.422225999999995</v>
      </c>
      <c r="G71" s="503">
        <v>1.6630419999999999</v>
      </c>
      <c r="H71" s="503">
        <v>1.0285329999999999</v>
      </c>
      <c r="I71" s="503">
        <v>1.39698139320436</v>
      </c>
      <c r="J71" s="500"/>
      <c r="K71" s="500"/>
      <c r="L71" s="159"/>
    </row>
    <row r="72" spans="1:12">
      <c r="A72" s="504" t="s">
        <v>141</v>
      </c>
      <c r="B72" s="503">
        <v>192.36405400000001</v>
      </c>
      <c r="C72" s="503">
        <v>526.859824</v>
      </c>
      <c r="D72" s="503">
        <v>108.430581</v>
      </c>
      <c r="E72" s="503">
        <v>0.46206199999999997</v>
      </c>
      <c r="F72" s="503">
        <v>55.393112000000002</v>
      </c>
      <c r="G72" s="503">
        <v>1.4671259999999999</v>
      </c>
      <c r="H72" s="503">
        <v>1.0665709999999999</v>
      </c>
      <c r="I72" s="503">
        <v>2.3971056228872598</v>
      </c>
      <c r="J72" s="500"/>
      <c r="K72" s="500"/>
      <c r="L72" s="159"/>
    </row>
    <row r="73" spans="1:12">
      <c r="A73" s="504"/>
      <c r="B73" s="503"/>
      <c r="C73" s="503"/>
      <c r="D73" s="503"/>
      <c r="E73" s="503"/>
      <c r="F73" s="503"/>
      <c r="G73" s="503"/>
      <c r="H73" s="503"/>
      <c r="I73" s="503"/>
      <c r="J73" s="500"/>
      <c r="K73" s="500"/>
      <c r="L73" s="159"/>
    </row>
    <row r="74" spans="1:12" ht="15.75">
      <c r="A74" s="147" t="s">
        <v>596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159"/>
    </row>
    <row r="75" spans="1:12">
      <c r="A75" s="504" t="s">
        <v>556</v>
      </c>
      <c r="B75" s="503">
        <v>201.38179400000001</v>
      </c>
      <c r="C75" s="503">
        <v>554.91402200000005</v>
      </c>
      <c r="D75" s="503">
        <v>105.124651</v>
      </c>
      <c r="E75" s="503">
        <v>0.751552</v>
      </c>
      <c r="F75" s="503">
        <v>61.718480999999997</v>
      </c>
      <c r="G75" s="503">
        <v>1.3503179999999999</v>
      </c>
      <c r="H75" s="503">
        <v>1.4255070000000001</v>
      </c>
      <c r="I75" s="503">
        <v>1.82905086677541</v>
      </c>
      <c r="J75" s="500"/>
      <c r="K75" s="500"/>
      <c r="L75" s="159"/>
    </row>
    <row r="76" spans="1:12">
      <c r="A76" s="504" t="s">
        <v>555</v>
      </c>
      <c r="B76" s="503">
        <f>B72</f>
        <v>192.36405400000001</v>
      </c>
      <c r="C76" s="503">
        <f t="shared" ref="C76:I76" si="9">C72</f>
        <v>526.859824</v>
      </c>
      <c r="D76" s="503">
        <f t="shared" si="9"/>
        <v>108.430581</v>
      </c>
      <c r="E76" s="503">
        <f t="shared" si="9"/>
        <v>0.46206199999999997</v>
      </c>
      <c r="F76" s="503">
        <f t="shared" si="9"/>
        <v>55.393112000000002</v>
      </c>
      <c r="G76" s="503">
        <f t="shared" si="9"/>
        <v>1.4671259999999999</v>
      </c>
      <c r="H76" s="503">
        <f t="shared" si="9"/>
        <v>1.0665709999999999</v>
      </c>
      <c r="I76" s="503">
        <f t="shared" si="9"/>
        <v>2.3971056228872598</v>
      </c>
      <c r="J76" s="500"/>
      <c r="K76" s="500"/>
      <c r="L76" s="159"/>
    </row>
    <row r="77" spans="1:12">
      <c r="A77" s="148" t="s">
        <v>249</v>
      </c>
      <c r="B77" s="461">
        <f>B76/B75-1</f>
        <v>-4.4779321014490558E-2</v>
      </c>
      <c r="C77" s="461">
        <f t="shared" ref="C77:I77" si="10">C76/C75-1</f>
        <v>-5.0555936393332002E-2</v>
      </c>
      <c r="D77" s="461">
        <f t="shared" si="10"/>
        <v>3.1447714390034021E-2</v>
      </c>
      <c r="E77" s="461">
        <f t="shared" si="10"/>
        <v>-0.38518958102699485</v>
      </c>
      <c r="F77" s="461">
        <f t="shared" si="10"/>
        <v>-0.10248743808195793</v>
      </c>
      <c r="G77" s="461">
        <f t="shared" si="10"/>
        <v>8.6504067930665229E-2</v>
      </c>
      <c r="H77" s="461">
        <f t="shared" si="10"/>
        <v>-0.25179532615413336</v>
      </c>
      <c r="I77" s="461">
        <f t="shared" si="10"/>
        <v>0.31057351461926386</v>
      </c>
      <c r="J77" s="500"/>
      <c r="K77" s="500"/>
      <c r="L77" s="159"/>
    </row>
    <row r="78" spans="1:12">
      <c r="A78" s="8"/>
      <c r="B78" s="505"/>
      <c r="C78" s="505"/>
      <c r="D78" s="505"/>
      <c r="E78" s="505"/>
      <c r="F78" s="505"/>
      <c r="G78" s="505"/>
      <c r="H78" s="505"/>
      <c r="I78" s="505"/>
      <c r="J78" s="500"/>
      <c r="K78" s="500"/>
      <c r="L78" s="159"/>
    </row>
    <row r="79" spans="1:12" ht="15.75">
      <c r="A79" s="147" t="s">
        <v>597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159"/>
    </row>
    <row r="80" spans="1:12">
      <c r="A80" s="504" t="s">
        <v>598</v>
      </c>
      <c r="B80" s="503">
        <v>971.46557699999994</v>
      </c>
      <c r="C80" s="503">
        <v>2625.4513359999996</v>
      </c>
      <c r="D80" s="503">
        <v>520.64426500000002</v>
      </c>
      <c r="E80" s="503">
        <v>3.184304</v>
      </c>
      <c r="F80" s="503">
        <v>326.27207099999998</v>
      </c>
      <c r="G80" s="503">
        <v>7.0364879999999994</v>
      </c>
      <c r="H80" s="503">
        <v>6.9598650000000006</v>
      </c>
      <c r="I80" s="503">
        <v>9.9400595600078194</v>
      </c>
      <c r="J80" s="500"/>
      <c r="K80" s="500"/>
      <c r="L80" s="159"/>
    </row>
    <row r="81" spans="1:12">
      <c r="A81" s="504" t="s">
        <v>599</v>
      </c>
      <c r="B81" s="503">
        <f>B67</f>
        <v>978.54407000000003</v>
      </c>
      <c r="C81" s="503">
        <f t="shared" ref="C81:I81" si="11">C67</f>
        <v>2409.76082</v>
      </c>
      <c r="D81" s="503">
        <f t="shared" si="11"/>
        <v>463.80073900000002</v>
      </c>
      <c r="E81" s="503">
        <f t="shared" si="11"/>
        <v>1.692955</v>
      </c>
      <c r="F81" s="503">
        <f t="shared" si="11"/>
        <v>308.813558</v>
      </c>
      <c r="G81" s="503">
        <f t="shared" si="11"/>
        <v>7.6893910000000005</v>
      </c>
      <c r="H81" s="503">
        <f>H67</f>
        <v>6.225719999999999</v>
      </c>
      <c r="I81" s="503">
        <f t="shared" si="11"/>
        <v>10.204266014316559</v>
      </c>
      <c r="J81" s="500"/>
      <c r="K81" s="500"/>
      <c r="L81" s="159"/>
    </row>
    <row r="82" spans="1:12">
      <c r="A82" s="148" t="s">
        <v>249</v>
      </c>
      <c r="B82" s="461">
        <f t="shared" ref="B82:I82" si="12">B81/B80-1</f>
        <v>7.2864064024371622E-3</v>
      </c>
      <c r="C82" s="461">
        <f t="shared" si="12"/>
        <v>-8.2153690316962624E-2</v>
      </c>
      <c r="D82" s="461">
        <f t="shared" si="12"/>
        <v>-0.10917920319356633</v>
      </c>
      <c r="E82" s="461">
        <f t="shared" si="12"/>
        <v>-0.46834378878398542</v>
      </c>
      <c r="F82" s="461">
        <f t="shared" si="12"/>
        <v>-5.350906360599883E-2</v>
      </c>
      <c r="G82" s="461">
        <f t="shared" si="12"/>
        <v>9.2788192063995689E-2</v>
      </c>
      <c r="H82" s="461">
        <f t="shared" si="12"/>
        <v>-0.10548264944794206</v>
      </c>
      <c r="I82" s="461">
        <f t="shared" si="12"/>
        <v>2.6579966922102738E-2</v>
      </c>
      <c r="J82" s="500"/>
      <c r="K82" s="500"/>
      <c r="L82" s="159"/>
    </row>
    <row r="83" spans="1:12">
      <c r="A83" s="8"/>
      <c r="B83" s="505"/>
      <c r="C83" s="505"/>
      <c r="D83" s="505"/>
      <c r="E83" s="505"/>
      <c r="F83" s="505"/>
      <c r="G83" s="505"/>
      <c r="H83" s="505"/>
      <c r="I83" s="505"/>
      <c r="J83" s="500"/>
      <c r="K83" s="500"/>
      <c r="L83" s="159"/>
    </row>
    <row r="84" spans="1:12" ht="15" customHeight="1">
      <c r="A84" s="147" t="s">
        <v>528</v>
      </c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159"/>
    </row>
    <row r="85" spans="1:12">
      <c r="A85" s="504" t="s">
        <v>549</v>
      </c>
      <c r="B85" s="503">
        <f>B71</f>
        <v>218.32269600000001</v>
      </c>
      <c r="C85" s="503">
        <f t="shared" ref="C85:I86" si="13">C71</f>
        <v>426.49711000000002</v>
      </c>
      <c r="D85" s="503">
        <f t="shared" si="13"/>
        <v>72.904991999999993</v>
      </c>
      <c r="E85" s="503">
        <f t="shared" si="13"/>
        <v>0.34399000000000002</v>
      </c>
      <c r="F85" s="503">
        <f t="shared" si="13"/>
        <v>71.422225999999995</v>
      </c>
      <c r="G85" s="503">
        <f t="shared" si="13"/>
        <v>1.6630419999999999</v>
      </c>
      <c r="H85" s="503">
        <f t="shared" si="13"/>
        <v>1.0285329999999999</v>
      </c>
      <c r="I85" s="503">
        <f>I71</f>
        <v>1.39698139320436</v>
      </c>
      <c r="J85" s="500"/>
      <c r="K85" s="500"/>
      <c r="L85" s="159"/>
    </row>
    <row r="86" spans="1:12">
      <c r="A86" s="504" t="s">
        <v>555</v>
      </c>
      <c r="B86" s="503">
        <f>B72</f>
        <v>192.36405400000001</v>
      </c>
      <c r="C86" s="503">
        <f t="shared" si="13"/>
        <v>526.859824</v>
      </c>
      <c r="D86" s="503">
        <f t="shared" si="13"/>
        <v>108.430581</v>
      </c>
      <c r="E86" s="503">
        <f t="shared" si="13"/>
        <v>0.46206199999999997</v>
      </c>
      <c r="F86" s="503">
        <f t="shared" si="13"/>
        <v>55.393112000000002</v>
      </c>
      <c r="G86" s="503">
        <f t="shared" si="13"/>
        <v>1.4671259999999999</v>
      </c>
      <c r="H86" s="503">
        <f t="shared" si="13"/>
        <v>1.0665709999999999</v>
      </c>
      <c r="I86" s="503">
        <f t="shared" si="13"/>
        <v>2.3971056228872598</v>
      </c>
      <c r="J86" s="500"/>
      <c r="K86" s="500"/>
      <c r="L86" s="159"/>
    </row>
    <row r="87" spans="1:12">
      <c r="A87" s="148" t="s">
        <v>249</v>
      </c>
      <c r="B87" s="461">
        <f t="shared" ref="B87:I87" si="14">B86/B85-1</f>
        <v>-0.1189003364084511</v>
      </c>
      <c r="C87" s="461">
        <f t="shared" si="14"/>
        <v>0.23531862619186317</v>
      </c>
      <c r="D87" s="461">
        <f t="shared" si="14"/>
        <v>0.48728609695204428</v>
      </c>
      <c r="E87" s="461">
        <f t="shared" si="14"/>
        <v>0.34324253612023581</v>
      </c>
      <c r="F87" s="461">
        <f t="shared" si="14"/>
        <v>-0.22442753324434317</v>
      </c>
      <c r="G87" s="461">
        <f t="shared" si="14"/>
        <v>-0.11780580406267549</v>
      </c>
      <c r="H87" s="461">
        <f t="shared" si="14"/>
        <v>3.6982770606290627E-2</v>
      </c>
      <c r="I87" s="461">
        <f t="shared" si="14"/>
        <v>0.7159180748920646</v>
      </c>
      <c r="J87" s="500"/>
      <c r="K87" s="500"/>
      <c r="L87" s="159"/>
    </row>
    <row r="88" spans="1:12">
      <c r="A88" s="501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159"/>
    </row>
    <row r="89" spans="1:12">
      <c r="A89" s="501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159"/>
    </row>
    <row r="90" spans="1:12">
      <c r="A90" s="799" t="s">
        <v>255</v>
      </c>
      <c r="B90" s="799"/>
      <c r="C90" s="799"/>
      <c r="D90" s="799"/>
      <c r="E90" s="799"/>
      <c r="F90" s="799"/>
      <c r="G90" s="799"/>
      <c r="H90" s="799"/>
      <c r="I90" s="799"/>
      <c r="J90" s="500"/>
      <c r="K90" s="500"/>
      <c r="L90" s="159"/>
    </row>
    <row r="91" spans="1:12">
      <c r="A91" s="501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159"/>
    </row>
    <row r="92" spans="1:12">
      <c r="A92" s="501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159"/>
    </row>
    <row r="93" spans="1:12">
      <c r="A93" s="501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159"/>
    </row>
    <row r="94" spans="1:12">
      <c r="A94" s="501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159"/>
    </row>
    <row r="95" spans="1:12">
      <c r="A95" s="50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159"/>
    </row>
    <row r="96" spans="1:12">
      <c r="A96" s="50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159"/>
    </row>
    <row r="97" spans="1:12">
      <c r="A97" s="50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159"/>
    </row>
    <row r="98" spans="1:12">
      <c r="A98" s="50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159"/>
    </row>
    <row r="99" spans="1:12">
      <c r="A99" s="501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159"/>
    </row>
    <row r="100" spans="1:12">
      <c r="A100" s="50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159"/>
    </row>
    <row r="101" spans="1:12">
      <c r="A101" s="501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159"/>
    </row>
    <row r="102" spans="1:12">
      <c r="A102" s="501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159"/>
    </row>
    <row r="103" spans="1:12">
      <c r="A103" s="501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159"/>
    </row>
    <row r="104" spans="1:12">
      <c r="A104" s="501"/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  <c r="L104" s="159"/>
    </row>
    <row r="105" spans="1:12" ht="135.75" customHeight="1">
      <c r="A105" s="501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159"/>
    </row>
    <row r="106" spans="1:12">
      <c r="A106" s="501"/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159"/>
    </row>
    <row r="107" spans="1:12">
      <c r="A107" s="501"/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159"/>
    </row>
    <row r="108" spans="1:12" ht="155.44999999999999" customHeight="1">
      <c r="A108" s="795" t="s">
        <v>600</v>
      </c>
      <c r="B108" s="795"/>
      <c r="C108" s="795"/>
      <c r="D108" s="795"/>
      <c r="E108" s="795"/>
      <c r="F108" s="795"/>
      <c r="G108" s="795"/>
      <c r="H108" s="795"/>
      <c r="I108" s="795"/>
      <c r="J108" s="502"/>
      <c r="K108" s="502"/>
      <c r="L108" s="159"/>
    </row>
    <row r="109" spans="1:12">
      <c r="A109" s="501"/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159"/>
    </row>
  </sheetData>
  <mergeCells count="3">
    <mergeCell ref="A108:I108"/>
    <mergeCell ref="A39:K39"/>
    <mergeCell ref="A90:I90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F00"/>
    <pageSetUpPr fitToPage="1"/>
  </sheetPr>
  <dimension ref="A1:Q25"/>
  <sheetViews>
    <sheetView showGridLines="0" view="pageBreakPreview" zoomScale="110" zoomScaleNormal="110" zoomScaleSheetLayoutView="110" workbookViewId="0"/>
  </sheetViews>
  <sheetFormatPr baseColWidth="10" defaultColWidth="28.7109375" defaultRowHeight="15"/>
  <cols>
    <col min="1" max="1" width="28.7109375" style="437"/>
    <col min="2" max="12" width="7.7109375" style="437" customWidth="1"/>
    <col min="13" max="13" width="9.7109375" style="437" customWidth="1"/>
    <col min="14" max="16" width="7.7109375" style="437" customWidth="1"/>
    <col min="17" max="17" width="9" style="437" customWidth="1"/>
    <col min="18" max="18" width="10.5703125" style="437" customWidth="1"/>
    <col min="19" max="19" width="13.7109375" style="437" customWidth="1"/>
    <col min="20" max="246" width="28.7109375" style="437"/>
    <col min="247" max="248" width="0" style="437" hidden="1" customWidth="1"/>
    <col min="249" max="264" width="7.7109375" style="437" customWidth="1"/>
    <col min="265" max="265" width="8.85546875" style="437" customWidth="1"/>
    <col min="266" max="267" width="7.7109375" style="437" customWidth="1"/>
    <col min="268" max="268" width="5.42578125" style="437" customWidth="1"/>
    <col min="269" max="269" width="5.7109375" style="437" customWidth="1"/>
    <col min="270" max="270" width="9.7109375" style="437" customWidth="1"/>
    <col min="271" max="273" width="7.7109375" style="437" customWidth="1"/>
    <col min="274" max="274" width="10.5703125" style="437" customWidth="1"/>
    <col min="275" max="275" width="13.7109375" style="437" customWidth="1"/>
    <col min="276" max="502" width="28.7109375" style="437"/>
    <col min="503" max="504" width="0" style="437" hidden="1" customWidth="1"/>
    <col min="505" max="520" width="7.7109375" style="437" customWidth="1"/>
    <col min="521" max="521" width="8.85546875" style="437" customWidth="1"/>
    <col min="522" max="523" width="7.7109375" style="437" customWidth="1"/>
    <col min="524" max="524" width="5.42578125" style="437" customWidth="1"/>
    <col min="525" max="525" width="5.7109375" style="437" customWidth="1"/>
    <col min="526" max="526" width="9.7109375" style="437" customWidth="1"/>
    <col min="527" max="529" width="7.7109375" style="437" customWidth="1"/>
    <col min="530" max="530" width="10.5703125" style="437" customWidth="1"/>
    <col min="531" max="531" width="13.7109375" style="437" customWidth="1"/>
    <col min="532" max="758" width="28.7109375" style="437"/>
    <col min="759" max="760" width="0" style="437" hidden="1" customWidth="1"/>
    <col min="761" max="776" width="7.7109375" style="437" customWidth="1"/>
    <col min="777" max="777" width="8.85546875" style="437" customWidth="1"/>
    <col min="778" max="779" width="7.7109375" style="437" customWidth="1"/>
    <col min="780" max="780" width="5.42578125" style="437" customWidth="1"/>
    <col min="781" max="781" width="5.7109375" style="437" customWidth="1"/>
    <col min="782" max="782" width="9.7109375" style="437" customWidth="1"/>
    <col min="783" max="785" width="7.7109375" style="437" customWidth="1"/>
    <col min="786" max="786" width="10.5703125" style="437" customWidth="1"/>
    <col min="787" max="787" width="13.7109375" style="437" customWidth="1"/>
    <col min="788" max="1014" width="28.7109375" style="437"/>
    <col min="1015" max="1016" width="0" style="437" hidden="1" customWidth="1"/>
    <col min="1017" max="1032" width="7.7109375" style="437" customWidth="1"/>
    <col min="1033" max="1033" width="8.85546875" style="437" customWidth="1"/>
    <col min="1034" max="1035" width="7.7109375" style="437" customWidth="1"/>
    <col min="1036" max="1036" width="5.42578125" style="437" customWidth="1"/>
    <col min="1037" max="1037" width="5.7109375" style="437" customWidth="1"/>
    <col min="1038" max="1038" width="9.7109375" style="437" customWidth="1"/>
    <col min="1039" max="1041" width="7.7109375" style="437" customWidth="1"/>
    <col min="1042" max="1042" width="10.5703125" style="437" customWidth="1"/>
    <col min="1043" max="1043" width="13.7109375" style="437" customWidth="1"/>
    <col min="1044" max="1270" width="28.7109375" style="437"/>
    <col min="1271" max="1272" width="0" style="437" hidden="1" customWidth="1"/>
    <col min="1273" max="1288" width="7.7109375" style="437" customWidth="1"/>
    <col min="1289" max="1289" width="8.85546875" style="437" customWidth="1"/>
    <col min="1290" max="1291" width="7.7109375" style="437" customWidth="1"/>
    <col min="1292" max="1292" width="5.42578125" style="437" customWidth="1"/>
    <col min="1293" max="1293" width="5.7109375" style="437" customWidth="1"/>
    <col min="1294" max="1294" width="9.7109375" style="437" customWidth="1"/>
    <col min="1295" max="1297" width="7.7109375" style="437" customWidth="1"/>
    <col min="1298" max="1298" width="10.5703125" style="437" customWidth="1"/>
    <col min="1299" max="1299" width="13.7109375" style="437" customWidth="1"/>
    <col min="1300" max="1526" width="28.7109375" style="437"/>
    <col min="1527" max="1528" width="0" style="437" hidden="1" customWidth="1"/>
    <col min="1529" max="1544" width="7.7109375" style="437" customWidth="1"/>
    <col min="1545" max="1545" width="8.85546875" style="437" customWidth="1"/>
    <col min="1546" max="1547" width="7.7109375" style="437" customWidth="1"/>
    <col min="1548" max="1548" width="5.42578125" style="437" customWidth="1"/>
    <col min="1549" max="1549" width="5.7109375" style="437" customWidth="1"/>
    <col min="1550" max="1550" width="9.7109375" style="437" customWidth="1"/>
    <col min="1551" max="1553" width="7.7109375" style="437" customWidth="1"/>
    <col min="1554" max="1554" width="10.5703125" style="437" customWidth="1"/>
    <col min="1555" max="1555" width="13.7109375" style="437" customWidth="1"/>
    <col min="1556" max="1782" width="28.7109375" style="437"/>
    <col min="1783" max="1784" width="0" style="437" hidden="1" customWidth="1"/>
    <col min="1785" max="1800" width="7.7109375" style="437" customWidth="1"/>
    <col min="1801" max="1801" width="8.85546875" style="437" customWidth="1"/>
    <col min="1802" max="1803" width="7.7109375" style="437" customWidth="1"/>
    <col min="1804" max="1804" width="5.42578125" style="437" customWidth="1"/>
    <col min="1805" max="1805" width="5.7109375" style="437" customWidth="1"/>
    <col min="1806" max="1806" width="9.7109375" style="437" customWidth="1"/>
    <col min="1807" max="1809" width="7.7109375" style="437" customWidth="1"/>
    <col min="1810" max="1810" width="10.5703125" style="437" customWidth="1"/>
    <col min="1811" max="1811" width="13.7109375" style="437" customWidth="1"/>
    <col min="1812" max="2038" width="28.7109375" style="437"/>
    <col min="2039" max="2040" width="0" style="437" hidden="1" customWidth="1"/>
    <col min="2041" max="2056" width="7.7109375" style="437" customWidth="1"/>
    <col min="2057" max="2057" width="8.85546875" style="437" customWidth="1"/>
    <col min="2058" max="2059" width="7.7109375" style="437" customWidth="1"/>
    <col min="2060" max="2060" width="5.42578125" style="437" customWidth="1"/>
    <col min="2061" max="2061" width="5.7109375" style="437" customWidth="1"/>
    <col min="2062" max="2062" width="9.7109375" style="437" customWidth="1"/>
    <col min="2063" max="2065" width="7.7109375" style="437" customWidth="1"/>
    <col min="2066" max="2066" width="10.5703125" style="437" customWidth="1"/>
    <col min="2067" max="2067" width="13.7109375" style="437" customWidth="1"/>
    <col min="2068" max="2294" width="28.7109375" style="437"/>
    <col min="2295" max="2296" width="0" style="437" hidden="1" customWidth="1"/>
    <col min="2297" max="2312" width="7.7109375" style="437" customWidth="1"/>
    <col min="2313" max="2313" width="8.85546875" style="437" customWidth="1"/>
    <col min="2314" max="2315" width="7.7109375" style="437" customWidth="1"/>
    <col min="2316" max="2316" width="5.42578125" style="437" customWidth="1"/>
    <col min="2317" max="2317" width="5.7109375" style="437" customWidth="1"/>
    <col min="2318" max="2318" width="9.7109375" style="437" customWidth="1"/>
    <col min="2319" max="2321" width="7.7109375" style="437" customWidth="1"/>
    <col min="2322" max="2322" width="10.5703125" style="437" customWidth="1"/>
    <col min="2323" max="2323" width="13.7109375" style="437" customWidth="1"/>
    <col min="2324" max="2550" width="28.7109375" style="437"/>
    <col min="2551" max="2552" width="0" style="437" hidden="1" customWidth="1"/>
    <col min="2553" max="2568" width="7.7109375" style="437" customWidth="1"/>
    <col min="2569" max="2569" width="8.85546875" style="437" customWidth="1"/>
    <col min="2570" max="2571" width="7.7109375" style="437" customWidth="1"/>
    <col min="2572" max="2572" width="5.42578125" style="437" customWidth="1"/>
    <col min="2573" max="2573" width="5.7109375" style="437" customWidth="1"/>
    <col min="2574" max="2574" width="9.7109375" style="437" customWidth="1"/>
    <col min="2575" max="2577" width="7.7109375" style="437" customWidth="1"/>
    <col min="2578" max="2578" width="10.5703125" style="437" customWidth="1"/>
    <col min="2579" max="2579" width="13.7109375" style="437" customWidth="1"/>
    <col min="2580" max="2806" width="28.7109375" style="437"/>
    <col min="2807" max="2808" width="0" style="437" hidden="1" customWidth="1"/>
    <col min="2809" max="2824" width="7.7109375" style="437" customWidth="1"/>
    <col min="2825" max="2825" width="8.85546875" style="437" customWidth="1"/>
    <col min="2826" max="2827" width="7.7109375" style="437" customWidth="1"/>
    <col min="2828" max="2828" width="5.42578125" style="437" customWidth="1"/>
    <col min="2829" max="2829" width="5.7109375" style="437" customWidth="1"/>
    <col min="2830" max="2830" width="9.7109375" style="437" customWidth="1"/>
    <col min="2831" max="2833" width="7.7109375" style="437" customWidth="1"/>
    <col min="2834" max="2834" width="10.5703125" style="437" customWidth="1"/>
    <col min="2835" max="2835" width="13.7109375" style="437" customWidth="1"/>
    <col min="2836" max="3062" width="28.7109375" style="437"/>
    <col min="3063" max="3064" width="0" style="437" hidden="1" customWidth="1"/>
    <col min="3065" max="3080" width="7.7109375" style="437" customWidth="1"/>
    <col min="3081" max="3081" width="8.85546875" style="437" customWidth="1"/>
    <col min="3082" max="3083" width="7.7109375" style="437" customWidth="1"/>
    <col min="3084" max="3084" width="5.42578125" style="437" customWidth="1"/>
    <col min="3085" max="3085" width="5.7109375" style="437" customWidth="1"/>
    <col min="3086" max="3086" width="9.7109375" style="437" customWidth="1"/>
    <col min="3087" max="3089" width="7.7109375" style="437" customWidth="1"/>
    <col min="3090" max="3090" width="10.5703125" style="437" customWidth="1"/>
    <col min="3091" max="3091" width="13.7109375" style="437" customWidth="1"/>
    <col min="3092" max="3318" width="28.7109375" style="437"/>
    <col min="3319" max="3320" width="0" style="437" hidden="1" customWidth="1"/>
    <col min="3321" max="3336" width="7.7109375" style="437" customWidth="1"/>
    <col min="3337" max="3337" width="8.85546875" style="437" customWidth="1"/>
    <col min="3338" max="3339" width="7.7109375" style="437" customWidth="1"/>
    <col min="3340" max="3340" width="5.42578125" style="437" customWidth="1"/>
    <col min="3341" max="3341" width="5.7109375" style="437" customWidth="1"/>
    <col min="3342" max="3342" width="9.7109375" style="437" customWidth="1"/>
    <col min="3343" max="3345" width="7.7109375" style="437" customWidth="1"/>
    <col min="3346" max="3346" width="10.5703125" style="437" customWidth="1"/>
    <col min="3347" max="3347" width="13.7109375" style="437" customWidth="1"/>
    <col min="3348" max="3574" width="28.7109375" style="437"/>
    <col min="3575" max="3576" width="0" style="437" hidden="1" customWidth="1"/>
    <col min="3577" max="3592" width="7.7109375" style="437" customWidth="1"/>
    <col min="3593" max="3593" width="8.85546875" style="437" customWidth="1"/>
    <col min="3594" max="3595" width="7.7109375" style="437" customWidth="1"/>
    <col min="3596" max="3596" width="5.42578125" style="437" customWidth="1"/>
    <col min="3597" max="3597" width="5.7109375" style="437" customWidth="1"/>
    <col min="3598" max="3598" width="9.7109375" style="437" customWidth="1"/>
    <col min="3599" max="3601" width="7.7109375" style="437" customWidth="1"/>
    <col min="3602" max="3602" width="10.5703125" style="437" customWidth="1"/>
    <col min="3603" max="3603" width="13.7109375" style="437" customWidth="1"/>
    <col min="3604" max="3830" width="28.7109375" style="437"/>
    <col min="3831" max="3832" width="0" style="437" hidden="1" customWidth="1"/>
    <col min="3833" max="3848" width="7.7109375" style="437" customWidth="1"/>
    <col min="3849" max="3849" width="8.85546875" style="437" customWidth="1"/>
    <col min="3850" max="3851" width="7.7109375" style="437" customWidth="1"/>
    <col min="3852" max="3852" width="5.42578125" style="437" customWidth="1"/>
    <col min="3853" max="3853" width="5.7109375" style="437" customWidth="1"/>
    <col min="3854" max="3854" width="9.7109375" style="437" customWidth="1"/>
    <col min="3855" max="3857" width="7.7109375" style="437" customWidth="1"/>
    <col min="3858" max="3858" width="10.5703125" style="437" customWidth="1"/>
    <col min="3859" max="3859" width="13.7109375" style="437" customWidth="1"/>
    <col min="3860" max="4086" width="28.7109375" style="437"/>
    <col min="4087" max="4088" width="0" style="437" hidden="1" customWidth="1"/>
    <col min="4089" max="4104" width="7.7109375" style="437" customWidth="1"/>
    <col min="4105" max="4105" width="8.85546875" style="437" customWidth="1"/>
    <col min="4106" max="4107" width="7.7109375" style="437" customWidth="1"/>
    <col min="4108" max="4108" width="5.42578125" style="437" customWidth="1"/>
    <col min="4109" max="4109" width="5.7109375" style="437" customWidth="1"/>
    <col min="4110" max="4110" width="9.7109375" style="437" customWidth="1"/>
    <col min="4111" max="4113" width="7.7109375" style="437" customWidth="1"/>
    <col min="4114" max="4114" width="10.5703125" style="437" customWidth="1"/>
    <col min="4115" max="4115" width="13.7109375" style="437" customWidth="1"/>
    <col min="4116" max="4342" width="28.7109375" style="437"/>
    <col min="4343" max="4344" width="0" style="437" hidden="1" customWidth="1"/>
    <col min="4345" max="4360" width="7.7109375" style="437" customWidth="1"/>
    <col min="4361" max="4361" width="8.85546875" style="437" customWidth="1"/>
    <col min="4362" max="4363" width="7.7109375" style="437" customWidth="1"/>
    <col min="4364" max="4364" width="5.42578125" style="437" customWidth="1"/>
    <col min="4365" max="4365" width="5.7109375" style="437" customWidth="1"/>
    <col min="4366" max="4366" width="9.7109375" style="437" customWidth="1"/>
    <col min="4367" max="4369" width="7.7109375" style="437" customWidth="1"/>
    <col min="4370" max="4370" width="10.5703125" style="437" customWidth="1"/>
    <col min="4371" max="4371" width="13.7109375" style="437" customWidth="1"/>
    <col min="4372" max="4598" width="28.7109375" style="437"/>
    <col min="4599" max="4600" width="0" style="437" hidden="1" customWidth="1"/>
    <col min="4601" max="4616" width="7.7109375" style="437" customWidth="1"/>
    <col min="4617" max="4617" width="8.85546875" style="437" customWidth="1"/>
    <col min="4618" max="4619" width="7.7109375" style="437" customWidth="1"/>
    <col min="4620" max="4620" width="5.42578125" style="437" customWidth="1"/>
    <col min="4621" max="4621" width="5.7109375" style="437" customWidth="1"/>
    <col min="4622" max="4622" width="9.7109375" style="437" customWidth="1"/>
    <col min="4623" max="4625" width="7.7109375" style="437" customWidth="1"/>
    <col min="4626" max="4626" width="10.5703125" style="437" customWidth="1"/>
    <col min="4627" max="4627" width="13.7109375" style="437" customWidth="1"/>
    <col min="4628" max="4854" width="28.7109375" style="437"/>
    <col min="4855" max="4856" width="0" style="437" hidden="1" customWidth="1"/>
    <col min="4857" max="4872" width="7.7109375" style="437" customWidth="1"/>
    <col min="4873" max="4873" width="8.85546875" style="437" customWidth="1"/>
    <col min="4874" max="4875" width="7.7109375" style="437" customWidth="1"/>
    <col min="4876" max="4876" width="5.42578125" style="437" customWidth="1"/>
    <col min="4877" max="4877" width="5.7109375" style="437" customWidth="1"/>
    <col min="4878" max="4878" width="9.7109375" style="437" customWidth="1"/>
    <col min="4879" max="4881" width="7.7109375" style="437" customWidth="1"/>
    <col min="4882" max="4882" width="10.5703125" style="437" customWidth="1"/>
    <col min="4883" max="4883" width="13.7109375" style="437" customWidth="1"/>
    <col min="4884" max="5110" width="28.7109375" style="437"/>
    <col min="5111" max="5112" width="0" style="437" hidden="1" customWidth="1"/>
    <col min="5113" max="5128" width="7.7109375" style="437" customWidth="1"/>
    <col min="5129" max="5129" width="8.85546875" style="437" customWidth="1"/>
    <col min="5130" max="5131" width="7.7109375" style="437" customWidth="1"/>
    <col min="5132" max="5132" width="5.42578125" style="437" customWidth="1"/>
    <col min="5133" max="5133" width="5.7109375" style="437" customWidth="1"/>
    <col min="5134" max="5134" width="9.7109375" style="437" customWidth="1"/>
    <col min="5135" max="5137" width="7.7109375" style="437" customWidth="1"/>
    <col min="5138" max="5138" width="10.5703125" style="437" customWidth="1"/>
    <col min="5139" max="5139" width="13.7109375" style="437" customWidth="1"/>
    <col min="5140" max="5366" width="28.7109375" style="437"/>
    <col min="5367" max="5368" width="0" style="437" hidden="1" customWidth="1"/>
    <col min="5369" max="5384" width="7.7109375" style="437" customWidth="1"/>
    <col min="5385" max="5385" width="8.85546875" style="437" customWidth="1"/>
    <col min="5386" max="5387" width="7.7109375" style="437" customWidth="1"/>
    <col min="5388" max="5388" width="5.42578125" style="437" customWidth="1"/>
    <col min="5389" max="5389" width="5.7109375" style="437" customWidth="1"/>
    <col min="5390" max="5390" width="9.7109375" style="437" customWidth="1"/>
    <col min="5391" max="5393" width="7.7109375" style="437" customWidth="1"/>
    <col min="5394" max="5394" width="10.5703125" style="437" customWidth="1"/>
    <col min="5395" max="5395" width="13.7109375" style="437" customWidth="1"/>
    <col min="5396" max="5622" width="28.7109375" style="437"/>
    <col min="5623" max="5624" width="0" style="437" hidden="1" customWidth="1"/>
    <col min="5625" max="5640" width="7.7109375" style="437" customWidth="1"/>
    <col min="5641" max="5641" width="8.85546875" style="437" customWidth="1"/>
    <col min="5642" max="5643" width="7.7109375" style="437" customWidth="1"/>
    <col min="5644" max="5644" width="5.42578125" style="437" customWidth="1"/>
    <col min="5645" max="5645" width="5.7109375" style="437" customWidth="1"/>
    <col min="5646" max="5646" width="9.7109375" style="437" customWidth="1"/>
    <col min="5647" max="5649" width="7.7109375" style="437" customWidth="1"/>
    <col min="5650" max="5650" width="10.5703125" style="437" customWidth="1"/>
    <col min="5651" max="5651" width="13.7109375" style="437" customWidth="1"/>
    <col min="5652" max="5878" width="28.7109375" style="437"/>
    <col min="5879" max="5880" width="0" style="437" hidden="1" customWidth="1"/>
    <col min="5881" max="5896" width="7.7109375" style="437" customWidth="1"/>
    <col min="5897" max="5897" width="8.85546875" style="437" customWidth="1"/>
    <col min="5898" max="5899" width="7.7109375" style="437" customWidth="1"/>
    <col min="5900" max="5900" width="5.42578125" style="437" customWidth="1"/>
    <col min="5901" max="5901" width="5.7109375" style="437" customWidth="1"/>
    <col min="5902" max="5902" width="9.7109375" style="437" customWidth="1"/>
    <col min="5903" max="5905" width="7.7109375" style="437" customWidth="1"/>
    <col min="5906" max="5906" width="10.5703125" style="437" customWidth="1"/>
    <col min="5907" max="5907" width="13.7109375" style="437" customWidth="1"/>
    <col min="5908" max="6134" width="28.7109375" style="437"/>
    <col min="6135" max="6136" width="0" style="437" hidden="1" customWidth="1"/>
    <col min="6137" max="6152" width="7.7109375" style="437" customWidth="1"/>
    <col min="6153" max="6153" width="8.85546875" style="437" customWidth="1"/>
    <col min="6154" max="6155" width="7.7109375" style="437" customWidth="1"/>
    <col min="6156" max="6156" width="5.42578125" style="437" customWidth="1"/>
    <col min="6157" max="6157" width="5.7109375" style="437" customWidth="1"/>
    <col min="6158" max="6158" width="9.7109375" style="437" customWidth="1"/>
    <col min="6159" max="6161" width="7.7109375" style="437" customWidth="1"/>
    <col min="6162" max="6162" width="10.5703125" style="437" customWidth="1"/>
    <col min="6163" max="6163" width="13.7109375" style="437" customWidth="1"/>
    <col min="6164" max="6390" width="28.7109375" style="437"/>
    <col min="6391" max="6392" width="0" style="437" hidden="1" customWidth="1"/>
    <col min="6393" max="6408" width="7.7109375" style="437" customWidth="1"/>
    <col min="6409" max="6409" width="8.85546875" style="437" customWidth="1"/>
    <col min="6410" max="6411" width="7.7109375" style="437" customWidth="1"/>
    <col min="6412" max="6412" width="5.42578125" style="437" customWidth="1"/>
    <col min="6413" max="6413" width="5.7109375" style="437" customWidth="1"/>
    <col min="6414" max="6414" width="9.7109375" style="437" customWidth="1"/>
    <col min="6415" max="6417" width="7.7109375" style="437" customWidth="1"/>
    <col min="6418" max="6418" width="10.5703125" style="437" customWidth="1"/>
    <col min="6419" max="6419" width="13.7109375" style="437" customWidth="1"/>
    <col min="6420" max="6646" width="28.7109375" style="437"/>
    <col min="6647" max="6648" width="0" style="437" hidden="1" customWidth="1"/>
    <col min="6649" max="6664" width="7.7109375" style="437" customWidth="1"/>
    <col min="6665" max="6665" width="8.85546875" style="437" customWidth="1"/>
    <col min="6666" max="6667" width="7.7109375" style="437" customWidth="1"/>
    <col min="6668" max="6668" width="5.42578125" style="437" customWidth="1"/>
    <col min="6669" max="6669" width="5.7109375" style="437" customWidth="1"/>
    <col min="6670" max="6670" width="9.7109375" style="437" customWidth="1"/>
    <col min="6671" max="6673" width="7.7109375" style="437" customWidth="1"/>
    <col min="6674" max="6674" width="10.5703125" style="437" customWidth="1"/>
    <col min="6675" max="6675" width="13.7109375" style="437" customWidth="1"/>
    <col min="6676" max="6902" width="28.7109375" style="437"/>
    <col min="6903" max="6904" width="0" style="437" hidden="1" customWidth="1"/>
    <col min="6905" max="6920" width="7.7109375" style="437" customWidth="1"/>
    <col min="6921" max="6921" width="8.85546875" style="437" customWidth="1"/>
    <col min="6922" max="6923" width="7.7109375" style="437" customWidth="1"/>
    <col min="6924" max="6924" width="5.42578125" style="437" customWidth="1"/>
    <col min="6925" max="6925" width="5.7109375" style="437" customWidth="1"/>
    <col min="6926" max="6926" width="9.7109375" style="437" customWidth="1"/>
    <col min="6927" max="6929" width="7.7109375" style="437" customWidth="1"/>
    <col min="6930" max="6930" width="10.5703125" style="437" customWidth="1"/>
    <col min="6931" max="6931" width="13.7109375" style="437" customWidth="1"/>
    <col min="6932" max="7158" width="28.7109375" style="437"/>
    <col min="7159" max="7160" width="0" style="437" hidden="1" customWidth="1"/>
    <col min="7161" max="7176" width="7.7109375" style="437" customWidth="1"/>
    <col min="7177" max="7177" width="8.85546875" style="437" customWidth="1"/>
    <col min="7178" max="7179" width="7.7109375" style="437" customWidth="1"/>
    <col min="7180" max="7180" width="5.42578125" style="437" customWidth="1"/>
    <col min="7181" max="7181" width="5.7109375" style="437" customWidth="1"/>
    <col min="7182" max="7182" width="9.7109375" style="437" customWidth="1"/>
    <col min="7183" max="7185" width="7.7109375" style="437" customWidth="1"/>
    <col min="7186" max="7186" width="10.5703125" style="437" customWidth="1"/>
    <col min="7187" max="7187" width="13.7109375" style="437" customWidth="1"/>
    <col min="7188" max="7414" width="28.7109375" style="437"/>
    <col min="7415" max="7416" width="0" style="437" hidden="1" customWidth="1"/>
    <col min="7417" max="7432" width="7.7109375" style="437" customWidth="1"/>
    <col min="7433" max="7433" width="8.85546875" style="437" customWidth="1"/>
    <col min="7434" max="7435" width="7.7109375" style="437" customWidth="1"/>
    <col min="7436" max="7436" width="5.42578125" style="437" customWidth="1"/>
    <col min="7437" max="7437" width="5.7109375" style="437" customWidth="1"/>
    <col min="7438" max="7438" width="9.7109375" style="437" customWidth="1"/>
    <col min="7439" max="7441" width="7.7109375" style="437" customWidth="1"/>
    <col min="7442" max="7442" width="10.5703125" style="437" customWidth="1"/>
    <col min="7443" max="7443" width="13.7109375" style="437" customWidth="1"/>
    <col min="7444" max="7670" width="28.7109375" style="437"/>
    <col min="7671" max="7672" width="0" style="437" hidden="1" customWidth="1"/>
    <col min="7673" max="7688" width="7.7109375" style="437" customWidth="1"/>
    <col min="7689" max="7689" width="8.85546875" style="437" customWidth="1"/>
    <col min="7690" max="7691" width="7.7109375" style="437" customWidth="1"/>
    <col min="7692" max="7692" width="5.42578125" style="437" customWidth="1"/>
    <col min="7693" max="7693" width="5.7109375" style="437" customWidth="1"/>
    <col min="7694" max="7694" width="9.7109375" style="437" customWidth="1"/>
    <col min="7695" max="7697" width="7.7109375" style="437" customWidth="1"/>
    <col min="7698" max="7698" width="10.5703125" style="437" customWidth="1"/>
    <col min="7699" max="7699" width="13.7109375" style="437" customWidth="1"/>
    <col min="7700" max="7926" width="28.7109375" style="437"/>
    <col min="7927" max="7928" width="0" style="437" hidden="1" customWidth="1"/>
    <col min="7929" max="7944" width="7.7109375" style="437" customWidth="1"/>
    <col min="7945" max="7945" width="8.85546875" style="437" customWidth="1"/>
    <col min="7946" max="7947" width="7.7109375" style="437" customWidth="1"/>
    <col min="7948" max="7948" width="5.42578125" style="437" customWidth="1"/>
    <col min="7949" max="7949" width="5.7109375" style="437" customWidth="1"/>
    <col min="7950" max="7950" width="9.7109375" style="437" customWidth="1"/>
    <col min="7951" max="7953" width="7.7109375" style="437" customWidth="1"/>
    <col min="7954" max="7954" width="10.5703125" style="437" customWidth="1"/>
    <col min="7955" max="7955" width="13.7109375" style="437" customWidth="1"/>
    <col min="7956" max="8182" width="28.7109375" style="437"/>
    <col min="8183" max="8184" width="0" style="437" hidden="1" customWidth="1"/>
    <col min="8185" max="8200" width="7.7109375" style="437" customWidth="1"/>
    <col min="8201" max="8201" width="8.85546875" style="437" customWidth="1"/>
    <col min="8202" max="8203" width="7.7109375" style="437" customWidth="1"/>
    <col min="8204" max="8204" width="5.42578125" style="437" customWidth="1"/>
    <col min="8205" max="8205" width="5.7109375" style="437" customWidth="1"/>
    <col min="8206" max="8206" width="9.7109375" style="437" customWidth="1"/>
    <col min="8207" max="8209" width="7.7109375" style="437" customWidth="1"/>
    <col min="8210" max="8210" width="10.5703125" style="437" customWidth="1"/>
    <col min="8211" max="8211" width="13.7109375" style="437" customWidth="1"/>
    <col min="8212" max="8438" width="28.7109375" style="437"/>
    <col min="8439" max="8440" width="0" style="437" hidden="1" customWidth="1"/>
    <col min="8441" max="8456" width="7.7109375" style="437" customWidth="1"/>
    <col min="8457" max="8457" width="8.85546875" style="437" customWidth="1"/>
    <col min="8458" max="8459" width="7.7109375" style="437" customWidth="1"/>
    <col min="8460" max="8460" width="5.42578125" style="437" customWidth="1"/>
    <col min="8461" max="8461" width="5.7109375" style="437" customWidth="1"/>
    <col min="8462" max="8462" width="9.7109375" style="437" customWidth="1"/>
    <col min="8463" max="8465" width="7.7109375" style="437" customWidth="1"/>
    <col min="8466" max="8466" width="10.5703125" style="437" customWidth="1"/>
    <col min="8467" max="8467" width="13.7109375" style="437" customWidth="1"/>
    <col min="8468" max="8694" width="28.7109375" style="437"/>
    <col min="8695" max="8696" width="0" style="437" hidden="1" customWidth="1"/>
    <col min="8697" max="8712" width="7.7109375" style="437" customWidth="1"/>
    <col min="8713" max="8713" width="8.85546875" style="437" customWidth="1"/>
    <col min="8714" max="8715" width="7.7109375" style="437" customWidth="1"/>
    <col min="8716" max="8716" width="5.42578125" style="437" customWidth="1"/>
    <col min="8717" max="8717" width="5.7109375" style="437" customWidth="1"/>
    <col min="8718" max="8718" width="9.7109375" style="437" customWidth="1"/>
    <col min="8719" max="8721" width="7.7109375" style="437" customWidth="1"/>
    <col min="8722" max="8722" width="10.5703125" style="437" customWidth="1"/>
    <col min="8723" max="8723" width="13.7109375" style="437" customWidth="1"/>
    <col min="8724" max="8950" width="28.7109375" style="437"/>
    <col min="8951" max="8952" width="0" style="437" hidden="1" customWidth="1"/>
    <col min="8953" max="8968" width="7.7109375" style="437" customWidth="1"/>
    <col min="8969" max="8969" width="8.85546875" style="437" customWidth="1"/>
    <col min="8970" max="8971" width="7.7109375" style="437" customWidth="1"/>
    <col min="8972" max="8972" width="5.42578125" style="437" customWidth="1"/>
    <col min="8973" max="8973" width="5.7109375" style="437" customWidth="1"/>
    <col min="8974" max="8974" width="9.7109375" style="437" customWidth="1"/>
    <col min="8975" max="8977" width="7.7109375" style="437" customWidth="1"/>
    <col min="8978" max="8978" width="10.5703125" style="437" customWidth="1"/>
    <col min="8979" max="8979" width="13.7109375" style="437" customWidth="1"/>
    <col min="8980" max="9206" width="28.7109375" style="437"/>
    <col min="9207" max="9208" width="0" style="437" hidden="1" customWidth="1"/>
    <col min="9209" max="9224" width="7.7109375" style="437" customWidth="1"/>
    <col min="9225" max="9225" width="8.85546875" style="437" customWidth="1"/>
    <col min="9226" max="9227" width="7.7109375" style="437" customWidth="1"/>
    <col min="9228" max="9228" width="5.42578125" style="437" customWidth="1"/>
    <col min="9229" max="9229" width="5.7109375" style="437" customWidth="1"/>
    <col min="9230" max="9230" width="9.7109375" style="437" customWidth="1"/>
    <col min="9231" max="9233" width="7.7109375" style="437" customWidth="1"/>
    <col min="9234" max="9234" width="10.5703125" style="437" customWidth="1"/>
    <col min="9235" max="9235" width="13.7109375" style="437" customWidth="1"/>
    <col min="9236" max="9462" width="28.7109375" style="437"/>
    <col min="9463" max="9464" width="0" style="437" hidden="1" customWidth="1"/>
    <col min="9465" max="9480" width="7.7109375" style="437" customWidth="1"/>
    <col min="9481" max="9481" width="8.85546875" style="437" customWidth="1"/>
    <col min="9482" max="9483" width="7.7109375" style="437" customWidth="1"/>
    <col min="9484" max="9484" width="5.42578125" style="437" customWidth="1"/>
    <col min="9485" max="9485" width="5.7109375" style="437" customWidth="1"/>
    <col min="9486" max="9486" width="9.7109375" style="437" customWidth="1"/>
    <col min="9487" max="9489" width="7.7109375" style="437" customWidth="1"/>
    <col min="9490" max="9490" width="10.5703125" style="437" customWidth="1"/>
    <col min="9491" max="9491" width="13.7109375" style="437" customWidth="1"/>
    <col min="9492" max="9718" width="28.7109375" style="437"/>
    <col min="9719" max="9720" width="0" style="437" hidden="1" customWidth="1"/>
    <col min="9721" max="9736" width="7.7109375" style="437" customWidth="1"/>
    <col min="9737" max="9737" width="8.85546875" style="437" customWidth="1"/>
    <col min="9738" max="9739" width="7.7109375" style="437" customWidth="1"/>
    <col min="9740" max="9740" width="5.42578125" style="437" customWidth="1"/>
    <col min="9741" max="9741" width="5.7109375" style="437" customWidth="1"/>
    <col min="9742" max="9742" width="9.7109375" style="437" customWidth="1"/>
    <col min="9743" max="9745" width="7.7109375" style="437" customWidth="1"/>
    <col min="9746" max="9746" width="10.5703125" style="437" customWidth="1"/>
    <col min="9747" max="9747" width="13.7109375" style="437" customWidth="1"/>
    <col min="9748" max="9974" width="28.7109375" style="437"/>
    <col min="9975" max="9976" width="0" style="437" hidden="1" customWidth="1"/>
    <col min="9977" max="9992" width="7.7109375" style="437" customWidth="1"/>
    <col min="9993" max="9993" width="8.85546875" style="437" customWidth="1"/>
    <col min="9994" max="9995" width="7.7109375" style="437" customWidth="1"/>
    <col min="9996" max="9996" width="5.42578125" style="437" customWidth="1"/>
    <col min="9997" max="9997" width="5.7109375" style="437" customWidth="1"/>
    <col min="9998" max="9998" width="9.7109375" style="437" customWidth="1"/>
    <col min="9999" max="10001" width="7.7109375" style="437" customWidth="1"/>
    <col min="10002" max="10002" width="10.5703125" style="437" customWidth="1"/>
    <col min="10003" max="10003" width="13.7109375" style="437" customWidth="1"/>
    <col min="10004" max="10230" width="28.7109375" style="437"/>
    <col min="10231" max="10232" width="0" style="437" hidden="1" customWidth="1"/>
    <col min="10233" max="10248" width="7.7109375" style="437" customWidth="1"/>
    <col min="10249" max="10249" width="8.85546875" style="437" customWidth="1"/>
    <col min="10250" max="10251" width="7.7109375" style="437" customWidth="1"/>
    <col min="10252" max="10252" width="5.42578125" style="437" customWidth="1"/>
    <col min="10253" max="10253" width="5.7109375" style="437" customWidth="1"/>
    <col min="10254" max="10254" width="9.7109375" style="437" customWidth="1"/>
    <col min="10255" max="10257" width="7.7109375" style="437" customWidth="1"/>
    <col min="10258" max="10258" width="10.5703125" style="437" customWidth="1"/>
    <col min="10259" max="10259" width="13.7109375" style="437" customWidth="1"/>
    <col min="10260" max="10486" width="28.7109375" style="437"/>
    <col min="10487" max="10488" width="0" style="437" hidden="1" customWidth="1"/>
    <col min="10489" max="10504" width="7.7109375" style="437" customWidth="1"/>
    <col min="10505" max="10505" width="8.85546875" style="437" customWidth="1"/>
    <col min="10506" max="10507" width="7.7109375" style="437" customWidth="1"/>
    <col min="10508" max="10508" width="5.42578125" style="437" customWidth="1"/>
    <col min="10509" max="10509" width="5.7109375" style="437" customWidth="1"/>
    <col min="10510" max="10510" width="9.7109375" style="437" customWidth="1"/>
    <col min="10511" max="10513" width="7.7109375" style="437" customWidth="1"/>
    <col min="10514" max="10514" width="10.5703125" style="437" customWidth="1"/>
    <col min="10515" max="10515" width="13.7109375" style="437" customWidth="1"/>
    <col min="10516" max="10742" width="28.7109375" style="437"/>
    <col min="10743" max="10744" width="0" style="437" hidden="1" customWidth="1"/>
    <col min="10745" max="10760" width="7.7109375" style="437" customWidth="1"/>
    <col min="10761" max="10761" width="8.85546875" style="437" customWidth="1"/>
    <col min="10762" max="10763" width="7.7109375" style="437" customWidth="1"/>
    <col min="10764" max="10764" width="5.42578125" style="437" customWidth="1"/>
    <col min="10765" max="10765" width="5.7109375" style="437" customWidth="1"/>
    <col min="10766" max="10766" width="9.7109375" style="437" customWidth="1"/>
    <col min="10767" max="10769" width="7.7109375" style="437" customWidth="1"/>
    <col min="10770" max="10770" width="10.5703125" style="437" customWidth="1"/>
    <col min="10771" max="10771" width="13.7109375" style="437" customWidth="1"/>
    <col min="10772" max="10998" width="28.7109375" style="437"/>
    <col min="10999" max="11000" width="0" style="437" hidden="1" customWidth="1"/>
    <col min="11001" max="11016" width="7.7109375" style="437" customWidth="1"/>
    <col min="11017" max="11017" width="8.85546875" style="437" customWidth="1"/>
    <col min="11018" max="11019" width="7.7109375" style="437" customWidth="1"/>
    <col min="11020" max="11020" width="5.42578125" style="437" customWidth="1"/>
    <col min="11021" max="11021" width="5.7109375" style="437" customWidth="1"/>
    <col min="11022" max="11022" width="9.7109375" style="437" customWidth="1"/>
    <col min="11023" max="11025" width="7.7109375" style="437" customWidth="1"/>
    <col min="11026" max="11026" width="10.5703125" style="437" customWidth="1"/>
    <col min="11027" max="11027" width="13.7109375" style="437" customWidth="1"/>
    <col min="11028" max="11254" width="28.7109375" style="437"/>
    <col min="11255" max="11256" width="0" style="437" hidden="1" customWidth="1"/>
    <col min="11257" max="11272" width="7.7109375" style="437" customWidth="1"/>
    <col min="11273" max="11273" width="8.85546875" style="437" customWidth="1"/>
    <col min="11274" max="11275" width="7.7109375" style="437" customWidth="1"/>
    <col min="11276" max="11276" width="5.42578125" style="437" customWidth="1"/>
    <col min="11277" max="11277" width="5.7109375" style="437" customWidth="1"/>
    <col min="11278" max="11278" width="9.7109375" style="437" customWidth="1"/>
    <col min="11279" max="11281" width="7.7109375" style="437" customWidth="1"/>
    <col min="11282" max="11282" width="10.5703125" style="437" customWidth="1"/>
    <col min="11283" max="11283" width="13.7109375" style="437" customWidth="1"/>
    <col min="11284" max="11510" width="28.7109375" style="437"/>
    <col min="11511" max="11512" width="0" style="437" hidden="1" customWidth="1"/>
    <col min="11513" max="11528" width="7.7109375" style="437" customWidth="1"/>
    <col min="11529" max="11529" width="8.85546875" style="437" customWidth="1"/>
    <col min="11530" max="11531" width="7.7109375" style="437" customWidth="1"/>
    <col min="11532" max="11532" width="5.42578125" style="437" customWidth="1"/>
    <col min="11533" max="11533" width="5.7109375" style="437" customWidth="1"/>
    <col min="11534" max="11534" width="9.7109375" style="437" customWidth="1"/>
    <col min="11535" max="11537" width="7.7109375" style="437" customWidth="1"/>
    <col min="11538" max="11538" width="10.5703125" style="437" customWidth="1"/>
    <col min="11539" max="11539" width="13.7109375" style="437" customWidth="1"/>
    <col min="11540" max="11766" width="28.7109375" style="437"/>
    <col min="11767" max="11768" width="0" style="437" hidden="1" customWidth="1"/>
    <col min="11769" max="11784" width="7.7109375" style="437" customWidth="1"/>
    <col min="11785" max="11785" width="8.85546875" style="437" customWidth="1"/>
    <col min="11786" max="11787" width="7.7109375" style="437" customWidth="1"/>
    <col min="11788" max="11788" width="5.42578125" style="437" customWidth="1"/>
    <col min="11789" max="11789" width="5.7109375" style="437" customWidth="1"/>
    <col min="11790" max="11790" width="9.7109375" style="437" customWidth="1"/>
    <col min="11791" max="11793" width="7.7109375" style="437" customWidth="1"/>
    <col min="11794" max="11794" width="10.5703125" style="437" customWidth="1"/>
    <col min="11795" max="11795" width="13.7109375" style="437" customWidth="1"/>
    <col min="11796" max="12022" width="28.7109375" style="437"/>
    <col min="12023" max="12024" width="0" style="437" hidden="1" customWidth="1"/>
    <col min="12025" max="12040" width="7.7109375" style="437" customWidth="1"/>
    <col min="12041" max="12041" width="8.85546875" style="437" customWidth="1"/>
    <col min="12042" max="12043" width="7.7109375" style="437" customWidth="1"/>
    <col min="12044" max="12044" width="5.42578125" style="437" customWidth="1"/>
    <col min="12045" max="12045" width="5.7109375" style="437" customWidth="1"/>
    <col min="12046" max="12046" width="9.7109375" style="437" customWidth="1"/>
    <col min="12047" max="12049" width="7.7109375" style="437" customWidth="1"/>
    <col min="12050" max="12050" width="10.5703125" style="437" customWidth="1"/>
    <col min="12051" max="12051" width="13.7109375" style="437" customWidth="1"/>
    <col min="12052" max="12278" width="28.7109375" style="437"/>
    <col min="12279" max="12280" width="0" style="437" hidden="1" customWidth="1"/>
    <col min="12281" max="12296" width="7.7109375" style="437" customWidth="1"/>
    <col min="12297" max="12297" width="8.85546875" style="437" customWidth="1"/>
    <col min="12298" max="12299" width="7.7109375" style="437" customWidth="1"/>
    <col min="12300" max="12300" width="5.42578125" style="437" customWidth="1"/>
    <col min="12301" max="12301" width="5.7109375" style="437" customWidth="1"/>
    <col min="12302" max="12302" width="9.7109375" style="437" customWidth="1"/>
    <col min="12303" max="12305" width="7.7109375" style="437" customWidth="1"/>
    <col min="12306" max="12306" width="10.5703125" style="437" customWidth="1"/>
    <col min="12307" max="12307" width="13.7109375" style="437" customWidth="1"/>
    <col min="12308" max="12534" width="28.7109375" style="437"/>
    <col min="12535" max="12536" width="0" style="437" hidden="1" customWidth="1"/>
    <col min="12537" max="12552" width="7.7109375" style="437" customWidth="1"/>
    <col min="12553" max="12553" width="8.85546875" style="437" customWidth="1"/>
    <col min="12554" max="12555" width="7.7109375" style="437" customWidth="1"/>
    <col min="12556" max="12556" width="5.42578125" style="437" customWidth="1"/>
    <col min="12557" max="12557" width="5.7109375" style="437" customWidth="1"/>
    <col min="12558" max="12558" width="9.7109375" style="437" customWidth="1"/>
    <col min="12559" max="12561" width="7.7109375" style="437" customWidth="1"/>
    <col min="12562" max="12562" width="10.5703125" style="437" customWidth="1"/>
    <col min="12563" max="12563" width="13.7109375" style="437" customWidth="1"/>
    <col min="12564" max="12790" width="28.7109375" style="437"/>
    <col min="12791" max="12792" width="0" style="437" hidden="1" customWidth="1"/>
    <col min="12793" max="12808" width="7.7109375" style="437" customWidth="1"/>
    <col min="12809" max="12809" width="8.85546875" style="437" customWidth="1"/>
    <col min="12810" max="12811" width="7.7109375" style="437" customWidth="1"/>
    <col min="12812" max="12812" width="5.42578125" style="437" customWidth="1"/>
    <col min="12813" max="12813" width="5.7109375" style="437" customWidth="1"/>
    <col min="12814" max="12814" width="9.7109375" style="437" customWidth="1"/>
    <col min="12815" max="12817" width="7.7109375" style="437" customWidth="1"/>
    <col min="12818" max="12818" width="10.5703125" style="437" customWidth="1"/>
    <col min="12819" max="12819" width="13.7109375" style="437" customWidth="1"/>
    <col min="12820" max="13046" width="28.7109375" style="437"/>
    <col min="13047" max="13048" width="0" style="437" hidden="1" customWidth="1"/>
    <col min="13049" max="13064" width="7.7109375" style="437" customWidth="1"/>
    <col min="13065" max="13065" width="8.85546875" style="437" customWidth="1"/>
    <col min="13066" max="13067" width="7.7109375" style="437" customWidth="1"/>
    <col min="13068" max="13068" width="5.42578125" style="437" customWidth="1"/>
    <col min="13069" max="13069" width="5.7109375" style="437" customWidth="1"/>
    <col min="13070" max="13070" width="9.7109375" style="437" customWidth="1"/>
    <col min="13071" max="13073" width="7.7109375" style="437" customWidth="1"/>
    <col min="13074" max="13074" width="10.5703125" style="437" customWidth="1"/>
    <col min="13075" max="13075" width="13.7109375" style="437" customWidth="1"/>
    <col min="13076" max="13302" width="28.7109375" style="437"/>
    <col min="13303" max="13304" width="0" style="437" hidden="1" customWidth="1"/>
    <col min="13305" max="13320" width="7.7109375" style="437" customWidth="1"/>
    <col min="13321" max="13321" width="8.85546875" style="437" customWidth="1"/>
    <col min="13322" max="13323" width="7.7109375" style="437" customWidth="1"/>
    <col min="13324" max="13324" width="5.42578125" style="437" customWidth="1"/>
    <col min="13325" max="13325" width="5.7109375" style="437" customWidth="1"/>
    <col min="13326" max="13326" width="9.7109375" style="437" customWidth="1"/>
    <col min="13327" max="13329" width="7.7109375" style="437" customWidth="1"/>
    <col min="13330" max="13330" width="10.5703125" style="437" customWidth="1"/>
    <col min="13331" max="13331" width="13.7109375" style="437" customWidth="1"/>
    <col min="13332" max="13558" width="28.7109375" style="437"/>
    <col min="13559" max="13560" width="0" style="437" hidden="1" customWidth="1"/>
    <col min="13561" max="13576" width="7.7109375" style="437" customWidth="1"/>
    <col min="13577" max="13577" width="8.85546875" style="437" customWidth="1"/>
    <col min="13578" max="13579" width="7.7109375" style="437" customWidth="1"/>
    <col min="13580" max="13580" width="5.42578125" style="437" customWidth="1"/>
    <col min="13581" max="13581" width="5.7109375" style="437" customWidth="1"/>
    <col min="13582" max="13582" width="9.7109375" style="437" customWidth="1"/>
    <col min="13583" max="13585" width="7.7109375" style="437" customWidth="1"/>
    <col min="13586" max="13586" width="10.5703125" style="437" customWidth="1"/>
    <col min="13587" max="13587" width="13.7109375" style="437" customWidth="1"/>
    <col min="13588" max="13814" width="28.7109375" style="437"/>
    <col min="13815" max="13816" width="0" style="437" hidden="1" customWidth="1"/>
    <col min="13817" max="13832" width="7.7109375" style="437" customWidth="1"/>
    <col min="13833" max="13833" width="8.85546875" style="437" customWidth="1"/>
    <col min="13834" max="13835" width="7.7109375" style="437" customWidth="1"/>
    <col min="13836" max="13836" width="5.42578125" style="437" customWidth="1"/>
    <col min="13837" max="13837" width="5.7109375" style="437" customWidth="1"/>
    <col min="13838" max="13838" width="9.7109375" style="437" customWidth="1"/>
    <col min="13839" max="13841" width="7.7109375" style="437" customWidth="1"/>
    <col min="13842" max="13842" width="10.5703125" style="437" customWidth="1"/>
    <col min="13843" max="13843" width="13.7109375" style="437" customWidth="1"/>
    <col min="13844" max="14070" width="28.7109375" style="437"/>
    <col min="14071" max="14072" width="0" style="437" hidden="1" customWidth="1"/>
    <col min="14073" max="14088" width="7.7109375" style="437" customWidth="1"/>
    <col min="14089" max="14089" width="8.85546875" style="437" customWidth="1"/>
    <col min="14090" max="14091" width="7.7109375" style="437" customWidth="1"/>
    <col min="14092" max="14092" width="5.42578125" style="437" customWidth="1"/>
    <col min="14093" max="14093" width="5.7109375" style="437" customWidth="1"/>
    <col min="14094" max="14094" width="9.7109375" style="437" customWidth="1"/>
    <col min="14095" max="14097" width="7.7109375" style="437" customWidth="1"/>
    <col min="14098" max="14098" width="10.5703125" style="437" customWidth="1"/>
    <col min="14099" max="14099" width="13.7109375" style="437" customWidth="1"/>
    <col min="14100" max="14326" width="28.7109375" style="437"/>
    <col min="14327" max="14328" width="0" style="437" hidden="1" customWidth="1"/>
    <col min="14329" max="14344" width="7.7109375" style="437" customWidth="1"/>
    <col min="14345" max="14345" width="8.85546875" style="437" customWidth="1"/>
    <col min="14346" max="14347" width="7.7109375" style="437" customWidth="1"/>
    <col min="14348" max="14348" width="5.42578125" style="437" customWidth="1"/>
    <col min="14349" max="14349" width="5.7109375" style="437" customWidth="1"/>
    <col min="14350" max="14350" width="9.7109375" style="437" customWidth="1"/>
    <col min="14351" max="14353" width="7.7109375" style="437" customWidth="1"/>
    <col min="14354" max="14354" width="10.5703125" style="437" customWidth="1"/>
    <col min="14355" max="14355" width="13.7109375" style="437" customWidth="1"/>
    <col min="14356" max="14582" width="28.7109375" style="437"/>
    <col min="14583" max="14584" width="0" style="437" hidden="1" customWidth="1"/>
    <col min="14585" max="14600" width="7.7109375" style="437" customWidth="1"/>
    <col min="14601" max="14601" width="8.85546875" style="437" customWidth="1"/>
    <col min="14602" max="14603" width="7.7109375" style="437" customWidth="1"/>
    <col min="14604" max="14604" width="5.42578125" style="437" customWidth="1"/>
    <col min="14605" max="14605" width="5.7109375" style="437" customWidth="1"/>
    <col min="14606" max="14606" width="9.7109375" style="437" customWidth="1"/>
    <col min="14607" max="14609" width="7.7109375" style="437" customWidth="1"/>
    <col min="14610" max="14610" width="10.5703125" style="437" customWidth="1"/>
    <col min="14611" max="14611" width="13.7109375" style="437" customWidth="1"/>
    <col min="14612" max="14838" width="28.7109375" style="437"/>
    <col min="14839" max="14840" width="0" style="437" hidden="1" customWidth="1"/>
    <col min="14841" max="14856" width="7.7109375" style="437" customWidth="1"/>
    <col min="14857" max="14857" width="8.85546875" style="437" customWidth="1"/>
    <col min="14858" max="14859" width="7.7109375" style="437" customWidth="1"/>
    <col min="14860" max="14860" width="5.42578125" style="437" customWidth="1"/>
    <col min="14861" max="14861" width="5.7109375" style="437" customWidth="1"/>
    <col min="14862" max="14862" width="9.7109375" style="437" customWidth="1"/>
    <col min="14863" max="14865" width="7.7109375" style="437" customWidth="1"/>
    <col min="14866" max="14866" width="10.5703125" style="437" customWidth="1"/>
    <col min="14867" max="14867" width="13.7109375" style="437" customWidth="1"/>
    <col min="14868" max="15094" width="28.7109375" style="437"/>
    <col min="15095" max="15096" width="0" style="437" hidden="1" customWidth="1"/>
    <col min="15097" max="15112" width="7.7109375" style="437" customWidth="1"/>
    <col min="15113" max="15113" width="8.85546875" style="437" customWidth="1"/>
    <col min="15114" max="15115" width="7.7109375" style="437" customWidth="1"/>
    <col min="15116" max="15116" width="5.42578125" style="437" customWidth="1"/>
    <col min="15117" max="15117" width="5.7109375" style="437" customWidth="1"/>
    <col min="15118" max="15118" width="9.7109375" style="437" customWidth="1"/>
    <col min="15119" max="15121" width="7.7109375" style="437" customWidth="1"/>
    <col min="15122" max="15122" width="10.5703125" style="437" customWidth="1"/>
    <col min="15123" max="15123" width="13.7109375" style="437" customWidth="1"/>
    <col min="15124" max="15350" width="28.7109375" style="437"/>
    <col min="15351" max="15352" width="0" style="437" hidden="1" customWidth="1"/>
    <col min="15353" max="15368" width="7.7109375" style="437" customWidth="1"/>
    <col min="15369" max="15369" width="8.85546875" style="437" customWidth="1"/>
    <col min="15370" max="15371" width="7.7109375" style="437" customWidth="1"/>
    <col min="15372" max="15372" width="5.42578125" style="437" customWidth="1"/>
    <col min="15373" max="15373" width="5.7109375" style="437" customWidth="1"/>
    <col min="15374" max="15374" width="9.7109375" style="437" customWidth="1"/>
    <col min="15375" max="15377" width="7.7109375" style="437" customWidth="1"/>
    <col min="15378" max="15378" width="10.5703125" style="437" customWidth="1"/>
    <col min="15379" max="15379" width="13.7109375" style="437" customWidth="1"/>
    <col min="15380" max="15606" width="28.7109375" style="437"/>
    <col min="15607" max="15608" width="0" style="437" hidden="1" customWidth="1"/>
    <col min="15609" max="15624" width="7.7109375" style="437" customWidth="1"/>
    <col min="15625" max="15625" width="8.85546875" style="437" customWidth="1"/>
    <col min="15626" max="15627" width="7.7109375" style="437" customWidth="1"/>
    <col min="15628" max="15628" width="5.42578125" style="437" customWidth="1"/>
    <col min="15629" max="15629" width="5.7109375" style="437" customWidth="1"/>
    <col min="15630" max="15630" width="9.7109375" style="437" customWidth="1"/>
    <col min="15631" max="15633" width="7.7109375" style="437" customWidth="1"/>
    <col min="15634" max="15634" width="10.5703125" style="437" customWidth="1"/>
    <col min="15635" max="15635" width="13.7109375" style="437" customWidth="1"/>
    <col min="15636" max="15862" width="28.7109375" style="437"/>
    <col min="15863" max="15864" width="0" style="437" hidden="1" customWidth="1"/>
    <col min="15865" max="15880" width="7.7109375" style="437" customWidth="1"/>
    <col min="15881" max="15881" width="8.85546875" style="437" customWidth="1"/>
    <col min="15882" max="15883" width="7.7109375" style="437" customWidth="1"/>
    <col min="15884" max="15884" width="5.42578125" style="437" customWidth="1"/>
    <col min="15885" max="15885" width="5.7109375" style="437" customWidth="1"/>
    <col min="15886" max="15886" width="9.7109375" style="437" customWidth="1"/>
    <col min="15887" max="15889" width="7.7109375" style="437" customWidth="1"/>
    <col min="15890" max="15890" width="10.5703125" style="437" customWidth="1"/>
    <col min="15891" max="15891" width="13.7109375" style="437" customWidth="1"/>
    <col min="15892" max="16118" width="28.7109375" style="437"/>
    <col min="16119" max="16120" width="0" style="437" hidden="1" customWidth="1"/>
    <col min="16121" max="16136" width="7.7109375" style="437" customWidth="1"/>
    <col min="16137" max="16137" width="8.85546875" style="437" customWidth="1"/>
    <col min="16138" max="16139" width="7.7109375" style="437" customWidth="1"/>
    <col min="16140" max="16140" width="5.42578125" style="437" customWidth="1"/>
    <col min="16141" max="16141" width="5.7109375" style="437" customWidth="1"/>
    <col min="16142" max="16142" width="9.7109375" style="437" customWidth="1"/>
    <col min="16143" max="16145" width="7.7109375" style="437" customWidth="1"/>
    <col min="16146" max="16146" width="10.5703125" style="437" customWidth="1"/>
    <col min="16147" max="16147" width="13.7109375" style="437" customWidth="1"/>
    <col min="16148" max="16384" width="28.7109375" style="437"/>
  </cols>
  <sheetData>
    <row r="1" spans="1:17">
      <c r="A1" s="166" t="s">
        <v>560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4"/>
    </row>
    <row r="2" spans="1:17" ht="15.75">
      <c r="A2" s="136" t="s">
        <v>559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7" ht="24" customHeight="1">
      <c r="A4" s="521" t="s">
        <v>258</v>
      </c>
      <c r="B4" s="277">
        <v>2010</v>
      </c>
      <c r="C4" s="277">
        <v>2011</v>
      </c>
      <c r="D4" s="277">
        <v>2012</v>
      </c>
      <c r="E4" s="277">
        <v>2013</v>
      </c>
      <c r="F4" s="277">
        <v>2014</v>
      </c>
      <c r="G4" s="277">
        <v>2015</v>
      </c>
      <c r="H4" s="277">
        <v>2016</v>
      </c>
      <c r="I4" s="277">
        <v>2017</v>
      </c>
      <c r="J4" s="277">
        <v>2018</v>
      </c>
      <c r="K4" s="800">
        <v>2019</v>
      </c>
      <c r="L4" s="800"/>
      <c r="M4" s="800"/>
      <c r="N4" s="800"/>
      <c r="O4" s="800"/>
      <c r="P4" s="277"/>
      <c r="Q4" s="277" t="s">
        <v>259</v>
      </c>
    </row>
    <row r="5" spans="1:17" ht="15.75" thickBot="1">
      <c r="A5" s="520"/>
      <c r="B5" s="248"/>
      <c r="C5" s="248"/>
      <c r="D5" s="248"/>
      <c r="E5" s="248"/>
      <c r="F5" s="248"/>
      <c r="G5" s="248"/>
      <c r="H5" s="248"/>
      <c r="I5" s="248"/>
      <c r="J5" s="248"/>
      <c r="K5" s="248" t="s">
        <v>379</v>
      </c>
      <c r="L5" s="248" t="s">
        <v>230</v>
      </c>
      <c r="M5" s="248" t="s">
        <v>523</v>
      </c>
      <c r="N5" s="248" t="s">
        <v>120</v>
      </c>
      <c r="O5" s="248" t="s">
        <v>558</v>
      </c>
      <c r="P5" s="277">
        <v>2019</v>
      </c>
      <c r="Q5" s="248"/>
    </row>
    <row r="6" spans="1:17">
      <c r="A6" s="518" t="s">
        <v>260</v>
      </c>
      <c r="B6" s="516">
        <v>21902.831565768924</v>
      </c>
      <c r="C6" s="516">
        <v>27525.674834212732</v>
      </c>
      <c r="D6" s="516">
        <v>27466.673086776646</v>
      </c>
      <c r="E6" s="516">
        <v>23789.445416193055</v>
      </c>
      <c r="F6" s="516">
        <v>20545.413928408008</v>
      </c>
      <c r="G6" s="517">
        <v>18950.140019839255</v>
      </c>
      <c r="H6" s="516">
        <v>21776.636298768291</v>
      </c>
      <c r="I6" s="516">
        <v>27158.581548278267</v>
      </c>
      <c r="J6" s="516">
        <v>28823.486147754375</v>
      </c>
      <c r="K6" s="516">
        <v>2178.71738751762</v>
      </c>
      <c r="L6" s="516">
        <v>1989.87385595354</v>
      </c>
      <c r="M6" s="516">
        <v>2114.2601230601699</v>
      </c>
      <c r="N6" s="516">
        <v>2274.3109965929998</v>
      </c>
      <c r="O6" s="516">
        <v>2253.1437638290099</v>
      </c>
      <c r="P6" s="516">
        <f>SUM(K6:O6)</f>
        <v>10810.306126953339</v>
      </c>
      <c r="Q6" s="462">
        <f>P6/$P$21</f>
        <v>0.58442363097931405</v>
      </c>
    </row>
    <row r="7" spans="1:17">
      <c r="A7" s="515" t="s">
        <v>264</v>
      </c>
      <c r="B7" s="514">
        <v>3088.1233844173048</v>
      </c>
      <c r="C7" s="514">
        <v>4567.8024539648541</v>
      </c>
      <c r="D7" s="514">
        <v>4995.5372719897332</v>
      </c>
      <c r="E7" s="514">
        <v>5270.9630859503377</v>
      </c>
      <c r="F7" s="514">
        <v>4562.2725959757954</v>
      </c>
      <c r="G7" s="433">
        <v>2302.3120197518469</v>
      </c>
      <c r="H7" s="514">
        <v>2212.7446898617918</v>
      </c>
      <c r="I7" s="514">
        <v>3357.8398979472931</v>
      </c>
      <c r="J7" s="514">
        <v>4024.4851999999996</v>
      </c>
      <c r="K7" s="433">
        <v>283.55381119969297</v>
      </c>
      <c r="L7" s="433">
        <v>285.06393154765402</v>
      </c>
      <c r="M7" s="433">
        <v>270.927987229086</v>
      </c>
      <c r="N7" s="433">
        <v>231.54574726947499</v>
      </c>
      <c r="O7" s="433">
        <v>196.41713544443999</v>
      </c>
      <c r="P7" s="516">
        <f t="shared" ref="P7:P17" si="0">SUM(K7:O7)</f>
        <v>1267.5086126903479</v>
      </c>
      <c r="Q7" s="12">
        <f t="shared" ref="Q7:Q18" si="1">P7/$P$21</f>
        <v>6.8523682588331525E-2</v>
      </c>
    </row>
    <row r="8" spans="1:17">
      <c r="A8" s="515" t="s">
        <v>265</v>
      </c>
      <c r="B8" s="514">
        <v>1884.2183061226253</v>
      </c>
      <c r="C8" s="514">
        <v>2113.5156486492629</v>
      </c>
      <c r="D8" s="514">
        <v>2311.7126019672733</v>
      </c>
      <c r="E8" s="514">
        <v>1706.6950634617754</v>
      </c>
      <c r="F8" s="514">
        <v>1730.5254660543083</v>
      </c>
      <c r="G8" s="433">
        <v>1456.9481829951926</v>
      </c>
      <c r="H8" s="514">
        <v>1269.0252173274621</v>
      </c>
      <c r="I8" s="514">
        <v>1787.8776365309534</v>
      </c>
      <c r="J8" s="514">
        <v>1937.1065700000001</v>
      </c>
      <c r="K8" s="433">
        <v>159.47294143215601</v>
      </c>
      <c r="L8" s="433">
        <v>253.481629174988</v>
      </c>
      <c r="M8" s="433">
        <v>254.03250542466901</v>
      </c>
      <c r="N8" s="433">
        <v>162.774811119747</v>
      </c>
      <c r="O8" s="433">
        <v>69.003592994701606</v>
      </c>
      <c r="P8" s="516">
        <f t="shared" si="0"/>
        <v>898.76548014626167</v>
      </c>
      <c r="Q8" s="12">
        <f t="shared" si="1"/>
        <v>4.8588798424155116E-2</v>
      </c>
    </row>
    <row r="9" spans="1:17">
      <c r="A9" s="515" t="s">
        <v>266</v>
      </c>
      <c r="B9" s="514">
        <v>975.09790797619473</v>
      </c>
      <c r="C9" s="514">
        <v>1689.3502871966998</v>
      </c>
      <c r="D9" s="514">
        <v>1094.8051389253683</v>
      </c>
      <c r="E9" s="514">
        <v>785.88057815767991</v>
      </c>
      <c r="F9" s="514">
        <v>847.43103959854761</v>
      </c>
      <c r="G9" s="433">
        <v>722.75179937486246</v>
      </c>
      <c r="H9" s="514">
        <v>878.49733521216012</v>
      </c>
      <c r="I9" s="514">
        <v>819.60230796417761</v>
      </c>
      <c r="J9" s="514">
        <v>755.23822999999993</v>
      </c>
      <c r="K9" s="433">
        <v>52.3019780982425</v>
      </c>
      <c r="L9" s="433">
        <v>23.090368930482501</v>
      </c>
      <c r="M9" s="433">
        <v>17.1372178653411</v>
      </c>
      <c r="N9" s="433">
        <v>24.491307361425498</v>
      </c>
      <c r="O9" s="433">
        <v>21.426957332019899</v>
      </c>
      <c r="P9" s="516">
        <f t="shared" si="0"/>
        <v>138.44782958751151</v>
      </c>
      <c r="Q9" s="12">
        <f t="shared" si="1"/>
        <v>7.4847263637613749E-3</v>
      </c>
    </row>
    <row r="10" spans="1:17">
      <c r="A10" s="515" t="s">
        <v>267</v>
      </c>
      <c r="B10" s="514">
        <v>2202.5515999999998</v>
      </c>
      <c r="C10" s="514">
        <v>2835.5270999999998</v>
      </c>
      <c r="D10" s="514">
        <v>3082.7011000000002</v>
      </c>
      <c r="E10" s="514">
        <v>3444.3696</v>
      </c>
      <c r="F10" s="514">
        <v>4231.3062</v>
      </c>
      <c r="G10" s="433">
        <v>4408.6431000000002</v>
      </c>
      <c r="H10" s="514">
        <v>4701.7740000000003</v>
      </c>
      <c r="I10" s="514">
        <v>5114.1799000000001</v>
      </c>
      <c r="J10" s="514">
        <v>5908.6778000000004</v>
      </c>
      <c r="K10" s="433">
        <v>679.55119999999999</v>
      </c>
      <c r="L10" s="433">
        <v>391.69299999999998</v>
      </c>
      <c r="M10" s="433">
        <v>383.54570000000001</v>
      </c>
      <c r="N10" s="433">
        <v>383.66829999999999</v>
      </c>
      <c r="O10" s="433">
        <v>413.24860000000001</v>
      </c>
      <c r="P10" s="516">
        <f t="shared" si="0"/>
        <v>2251.7068000000004</v>
      </c>
      <c r="Q10" s="12">
        <f t="shared" si="1"/>
        <v>0.12173111922110624</v>
      </c>
    </row>
    <row r="11" spans="1:17">
      <c r="A11" s="515" t="s">
        <v>268</v>
      </c>
      <c r="B11" s="514">
        <v>643.65350000000001</v>
      </c>
      <c r="C11" s="514">
        <v>1049.4242000000002</v>
      </c>
      <c r="D11" s="514">
        <v>1016.9302</v>
      </c>
      <c r="E11" s="514">
        <v>1030.2617</v>
      </c>
      <c r="F11" s="514">
        <v>1155.346</v>
      </c>
      <c r="G11" s="433">
        <v>932.5921000000003</v>
      </c>
      <c r="H11" s="514">
        <v>908.68899999999996</v>
      </c>
      <c r="I11" s="514">
        <v>1044.8715999999999</v>
      </c>
      <c r="J11" s="514">
        <v>1323.1425000000002</v>
      </c>
      <c r="K11" s="433">
        <v>83.067400000000006</v>
      </c>
      <c r="L11" s="433">
        <v>123.6591</v>
      </c>
      <c r="M11" s="433">
        <v>176.72020000000001</v>
      </c>
      <c r="N11" s="433">
        <v>162.79480000000001</v>
      </c>
      <c r="O11" s="433">
        <v>102.0603</v>
      </c>
      <c r="P11" s="516">
        <f t="shared" si="0"/>
        <v>648.30179999999996</v>
      </c>
      <c r="Q11" s="12">
        <f t="shared" si="1"/>
        <v>3.5048303672155612E-2</v>
      </c>
    </row>
    <row r="12" spans="1:17">
      <c r="A12" s="515" t="s">
        <v>269</v>
      </c>
      <c r="B12" s="514">
        <v>1560.8283999999999</v>
      </c>
      <c r="C12" s="514">
        <v>1989.8615</v>
      </c>
      <c r="D12" s="514">
        <v>2177.0586000000003</v>
      </c>
      <c r="E12" s="514">
        <v>1927.9707999999998</v>
      </c>
      <c r="F12" s="514">
        <v>1800.1976000000002</v>
      </c>
      <c r="G12" s="433">
        <v>1331.18</v>
      </c>
      <c r="H12" s="514">
        <v>1196.0629999999999</v>
      </c>
      <c r="I12" s="514">
        <v>1268.1784</v>
      </c>
      <c r="J12" s="514">
        <v>1399.9624000000001</v>
      </c>
      <c r="K12" s="433">
        <v>125.2107</v>
      </c>
      <c r="L12" s="433">
        <v>107.3043</v>
      </c>
      <c r="M12" s="433">
        <v>117.1572</v>
      </c>
      <c r="N12" s="433">
        <v>104.78570000000001</v>
      </c>
      <c r="O12" s="433">
        <v>114.0646</v>
      </c>
      <c r="P12" s="516">
        <f t="shared" si="0"/>
        <v>568.52250000000004</v>
      </c>
      <c r="Q12" s="12">
        <f t="shared" si="1"/>
        <v>3.0735298320092728E-2</v>
      </c>
    </row>
    <row r="13" spans="1:17">
      <c r="A13" s="515" t="s">
        <v>270</v>
      </c>
      <c r="B13" s="514">
        <v>359.17520000000002</v>
      </c>
      <c r="C13" s="514">
        <v>401.69369999999998</v>
      </c>
      <c r="D13" s="514">
        <v>438.08229999999998</v>
      </c>
      <c r="E13" s="514">
        <v>427.33410000000003</v>
      </c>
      <c r="F13" s="514">
        <v>416.25689999999997</v>
      </c>
      <c r="G13" s="433">
        <v>352.98030000000006</v>
      </c>
      <c r="H13" s="514">
        <v>322.0564</v>
      </c>
      <c r="I13" s="514">
        <v>339.57060000000007</v>
      </c>
      <c r="J13" s="514">
        <v>338.85339999999997</v>
      </c>
      <c r="K13" s="433">
        <v>27.5779</v>
      </c>
      <c r="L13" s="433">
        <v>24.749500000000001</v>
      </c>
      <c r="M13" s="433">
        <v>32.128700000000002</v>
      </c>
      <c r="N13" s="433">
        <v>28.264900000000001</v>
      </c>
      <c r="O13" s="433">
        <v>27.214099999999998</v>
      </c>
      <c r="P13" s="516">
        <f t="shared" si="0"/>
        <v>139.93509999999998</v>
      </c>
      <c r="Q13" s="12">
        <f t="shared" si="1"/>
        <v>7.5651307449608532E-3</v>
      </c>
    </row>
    <row r="14" spans="1:17">
      <c r="A14" s="515" t="s">
        <v>271</v>
      </c>
      <c r="B14" s="514">
        <v>1228.2731999999999</v>
      </c>
      <c r="C14" s="514">
        <v>1654.8217</v>
      </c>
      <c r="D14" s="514">
        <v>1636.3205999999998</v>
      </c>
      <c r="E14" s="514">
        <v>1510.0326</v>
      </c>
      <c r="F14" s="514">
        <v>1514.9664</v>
      </c>
      <c r="G14" s="433">
        <v>1405.9457</v>
      </c>
      <c r="H14" s="514">
        <v>1341.5205000000001</v>
      </c>
      <c r="I14" s="514">
        <v>1379.6829</v>
      </c>
      <c r="J14" s="514">
        <v>1556.9158999999997</v>
      </c>
      <c r="K14" s="433">
        <v>119.551</v>
      </c>
      <c r="L14" s="433">
        <v>117.2869</v>
      </c>
      <c r="M14" s="433">
        <v>139.7774</v>
      </c>
      <c r="N14" s="433">
        <v>120.95140000000001</v>
      </c>
      <c r="O14" s="433">
        <v>140.7199</v>
      </c>
      <c r="P14" s="516">
        <f t="shared" si="0"/>
        <v>638.28659999999991</v>
      </c>
      <c r="Q14" s="519">
        <f t="shared" si="1"/>
        <v>3.4506864837746426E-2</v>
      </c>
    </row>
    <row r="15" spans="1:17" ht="15.75" thickBot="1">
      <c r="A15" s="518" t="s">
        <v>261</v>
      </c>
      <c r="B15" s="516">
        <v>251.68170000000003</v>
      </c>
      <c r="C15" s="516">
        <v>491.9676</v>
      </c>
      <c r="D15" s="516">
        <v>722.2650000000001</v>
      </c>
      <c r="E15" s="516">
        <v>721.94380000000012</v>
      </c>
      <c r="F15" s="516">
        <v>663.60569999999996</v>
      </c>
      <c r="G15" s="517">
        <v>698.46230000000003</v>
      </c>
      <c r="H15" s="516">
        <v>640.32760000000007</v>
      </c>
      <c r="I15" s="516">
        <v>586.09349999999995</v>
      </c>
      <c r="J15" s="516">
        <v>627.81399999999996</v>
      </c>
      <c r="K15" s="516">
        <v>42.629800000000003</v>
      </c>
      <c r="L15" s="516">
        <v>47.527799999999999</v>
      </c>
      <c r="M15" s="516">
        <v>47.154200000000003</v>
      </c>
      <c r="N15" s="516">
        <v>53.877899999999997</v>
      </c>
      <c r="O15" s="516">
        <v>58.148099999999999</v>
      </c>
      <c r="P15" s="516">
        <f t="shared" si="0"/>
        <v>249.33780000000002</v>
      </c>
      <c r="Q15" s="463">
        <f t="shared" si="1"/>
        <v>1.3479627746440319E-2</v>
      </c>
    </row>
    <row r="16" spans="1:17">
      <c r="A16" s="515" t="s">
        <v>262</v>
      </c>
      <c r="B16" s="514">
        <v>949.29350000000011</v>
      </c>
      <c r="C16" s="514">
        <v>1129.5879</v>
      </c>
      <c r="D16" s="514">
        <v>1301.0628000000002</v>
      </c>
      <c r="E16" s="514">
        <v>1320.0777</v>
      </c>
      <c r="F16" s="514">
        <v>1148.5262999999998</v>
      </c>
      <c r="G16" s="433">
        <v>1080.6344000000001</v>
      </c>
      <c r="H16" s="514">
        <v>1084.1491999999998</v>
      </c>
      <c r="I16" s="433">
        <v>1270.1376</v>
      </c>
      <c r="J16" s="433">
        <v>1321.9860999999996</v>
      </c>
      <c r="K16" s="433">
        <v>105.0856</v>
      </c>
      <c r="L16" s="433">
        <v>90.773499999999999</v>
      </c>
      <c r="M16" s="433">
        <v>108.7535</v>
      </c>
      <c r="N16" s="433">
        <v>107.88120000000001</v>
      </c>
      <c r="O16" s="433">
        <v>113.0976</v>
      </c>
      <c r="P16" s="516">
        <f t="shared" si="0"/>
        <v>525.59140000000002</v>
      </c>
      <c r="Q16" s="12">
        <f t="shared" si="1"/>
        <v>2.8414369657269824E-2</v>
      </c>
    </row>
    <row r="17" spans="1:17">
      <c r="A17" s="515" t="s">
        <v>263</v>
      </c>
      <c r="B17" s="514">
        <v>393.05259999999987</v>
      </c>
      <c r="C17" s="514">
        <v>475.91149999999999</v>
      </c>
      <c r="D17" s="514">
        <v>545.32429999999999</v>
      </c>
      <c r="E17" s="514">
        <v>544.48760000000016</v>
      </c>
      <c r="F17" s="514">
        <v>581.29720000000009</v>
      </c>
      <c r="G17" s="433">
        <v>533.19579999999996</v>
      </c>
      <c r="H17" s="514">
        <v>445.02069999999998</v>
      </c>
      <c r="I17" s="433">
        <v>510.73149999999998</v>
      </c>
      <c r="J17" s="433">
        <v>586.49290000000008</v>
      </c>
      <c r="K17" s="433">
        <v>45.815199999999997</v>
      </c>
      <c r="L17" s="433">
        <v>49.573300000000003</v>
      </c>
      <c r="M17" s="433">
        <v>42.827199999999998</v>
      </c>
      <c r="N17" s="433">
        <v>44.291699999999999</v>
      </c>
      <c r="O17" s="433">
        <v>56.607999999999997</v>
      </c>
      <c r="P17" s="516">
        <f t="shared" si="0"/>
        <v>239.11539999999999</v>
      </c>
      <c r="Q17" s="12">
        <f t="shared" si="1"/>
        <v>1.2926987325793261E-2</v>
      </c>
    </row>
    <row r="18" spans="1:17">
      <c r="A18" s="515" t="s">
        <v>21</v>
      </c>
      <c r="B18" s="514">
        <v>364.29995030999999</v>
      </c>
      <c r="C18" s="514">
        <v>450.82314214999997</v>
      </c>
      <c r="D18" s="514">
        <v>622.13367848000007</v>
      </c>
      <c r="E18" s="514">
        <v>381.17453501</v>
      </c>
      <c r="F18" s="514">
        <v>335.53756860000004</v>
      </c>
      <c r="G18" s="433">
        <v>238.56881154000001</v>
      </c>
      <c r="H18" s="514">
        <v>243.27676936000003</v>
      </c>
      <c r="I18" s="433">
        <v>280.26976268999999</v>
      </c>
      <c r="J18" s="433">
        <v>338.224109</v>
      </c>
      <c r="K18" s="433">
        <v>23.89442601</v>
      </c>
      <c r="L18" s="433">
        <v>21.234111679999998</v>
      </c>
      <c r="M18" s="433">
        <v>29.208891030000004</v>
      </c>
      <c r="N18" s="433">
        <v>23.910550950000001</v>
      </c>
      <c r="O18" s="433">
        <v>23.306816919999999</v>
      </c>
      <c r="P18" s="516">
        <f>SUM(K18:O18)</f>
        <v>121.55479659000001</v>
      </c>
      <c r="Q18" s="12">
        <f t="shared" si="1"/>
        <v>6.5714601188727626E-3</v>
      </c>
    </row>
    <row r="19" spans="1:17">
      <c r="A19" s="515"/>
      <c r="B19" s="514"/>
      <c r="C19" s="514"/>
      <c r="D19" s="514"/>
      <c r="E19" s="514"/>
      <c r="F19" s="514"/>
      <c r="G19" s="6"/>
      <c r="H19" s="433"/>
      <c r="P19" s="513"/>
      <c r="Q19" s="12"/>
    </row>
    <row r="20" spans="1:17">
      <c r="A20" s="515"/>
      <c r="B20" s="514"/>
      <c r="C20" s="514"/>
      <c r="D20" s="514"/>
      <c r="E20" s="514"/>
      <c r="F20" s="514"/>
      <c r="G20" s="6"/>
      <c r="H20" s="6"/>
      <c r="I20" s="6"/>
      <c r="J20" s="6"/>
      <c r="K20" s="6"/>
      <c r="L20" s="6"/>
      <c r="M20" s="6"/>
      <c r="N20" s="6"/>
      <c r="O20" s="6"/>
      <c r="P20" s="513"/>
      <c r="Q20" s="12"/>
    </row>
    <row r="21" spans="1:17">
      <c r="A21" s="510" t="s">
        <v>272</v>
      </c>
      <c r="B21" s="153">
        <f>SUM(B6:B20)</f>
        <v>35803.08081459505</v>
      </c>
      <c r="C21" s="153">
        <f>SUM(C6:C20)</f>
        <v>46375.961566173559</v>
      </c>
      <c r="D21" s="153">
        <f>SUM(D6:D20)</f>
        <v>47410.606678139025</v>
      </c>
      <c r="E21" s="153">
        <f>SUM(E6:E20)</f>
        <v>42860.636578772857</v>
      </c>
      <c r="F21" s="153">
        <f>SUM(F6:F18)</f>
        <v>39532.682898636653</v>
      </c>
      <c r="G21" s="153">
        <f>SUM(G6:G18)</f>
        <v>34414.354533501159</v>
      </c>
      <c r="H21" s="153">
        <f>SUM(H6:H18)</f>
        <v>37019.780710529703</v>
      </c>
      <c r="I21" s="153">
        <f>SUM(I6:I18)</f>
        <v>44917.617153410691</v>
      </c>
      <c r="J21" s="153">
        <f>SUM(J6:J18)</f>
        <v>48942.38525675438</v>
      </c>
      <c r="K21" s="153">
        <f t="shared" ref="K21:P21" si="2">SUM(K6:K19)</f>
        <v>3926.4293442577118</v>
      </c>
      <c r="L21" s="153">
        <f t="shared" si="2"/>
        <v>3525.3112972866634</v>
      </c>
      <c r="M21" s="153">
        <f t="shared" si="2"/>
        <v>3733.6308246092663</v>
      </c>
      <c r="N21" s="153">
        <f t="shared" si="2"/>
        <v>3723.5493132936476</v>
      </c>
      <c r="O21" s="153">
        <f t="shared" si="2"/>
        <v>3588.4594665201721</v>
      </c>
      <c r="P21" s="310">
        <f t="shared" si="2"/>
        <v>18497.380245967459</v>
      </c>
      <c r="Q21" s="154">
        <v>1</v>
      </c>
    </row>
    <row r="22" spans="1:17">
      <c r="A22" s="512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311"/>
      <c r="Q22" s="4"/>
    </row>
    <row r="23" spans="1:17">
      <c r="A23" s="510" t="s">
        <v>273</v>
      </c>
      <c r="B23" s="153">
        <f t="shared" ref="B23:P23" si="3">B6+B15</f>
        <v>22154.513265768925</v>
      </c>
      <c r="C23" s="153">
        <f t="shared" si="3"/>
        <v>28017.642434212732</v>
      </c>
      <c r="D23" s="153">
        <f t="shared" si="3"/>
        <v>28188.938086776645</v>
      </c>
      <c r="E23" s="153">
        <f t="shared" si="3"/>
        <v>24511.389216193056</v>
      </c>
      <c r="F23" s="153">
        <f t="shared" si="3"/>
        <v>21209.019628408008</v>
      </c>
      <c r="G23" s="153">
        <f t="shared" si="3"/>
        <v>19648.602319839254</v>
      </c>
      <c r="H23" s="153">
        <f t="shared" si="3"/>
        <v>22416.963898768292</v>
      </c>
      <c r="I23" s="153">
        <f t="shared" si="3"/>
        <v>27744.675048278266</v>
      </c>
      <c r="J23" s="153">
        <f t="shared" si="3"/>
        <v>29451.300147754373</v>
      </c>
      <c r="K23" s="153">
        <f t="shared" si="3"/>
        <v>2221.3471875176201</v>
      </c>
      <c r="L23" s="153">
        <f t="shared" si="3"/>
        <v>2037.4016559535401</v>
      </c>
      <c r="M23" s="153">
        <f t="shared" si="3"/>
        <v>2161.4143230601699</v>
      </c>
      <c r="N23" s="153">
        <f t="shared" si="3"/>
        <v>2328.1888965929998</v>
      </c>
      <c r="O23" s="153">
        <f t="shared" si="3"/>
        <v>2311.2918638290098</v>
      </c>
      <c r="P23" s="153">
        <f t="shared" si="3"/>
        <v>11059.643926953338</v>
      </c>
      <c r="Q23" s="464">
        <f>P23/P21</f>
        <v>0.59790325872575434</v>
      </c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09"/>
      <c r="Q24" s="4"/>
    </row>
    <row r="25" spans="1:17" ht="33" customHeight="1">
      <c r="A25" s="795" t="s">
        <v>601</v>
      </c>
      <c r="B25" s="795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</row>
  </sheetData>
  <mergeCells count="2">
    <mergeCell ref="K4:O4"/>
    <mergeCell ref="A25:Q25"/>
  </mergeCells>
  <printOptions horizontalCentered="1" verticalCentered="1"/>
  <pageMargins left="0" right="0" top="0" bottom="0" header="0.31496062992125984" footer="0.31496062992125984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FF00"/>
  </sheetPr>
  <dimension ref="A1:C42"/>
  <sheetViews>
    <sheetView showGridLines="0" view="pageBreakPreview" zoomScale="90" zoomScaleNormal="130" zoomScaleSheetLayoutView="90" workbookViewId="0"/>
  </sheetViews>
  <sheetFormatPr baseColWidth="10" defaultColWidth="11.5703125" defaultRowHeight="15"/>
  <cols>
    <col min="1" max="1" width="42.140625" style="437" customWidth="1"/>
    <col min="2" max="2" width="21.85546875" style="437" customWidth="1"/>
    <col min="3" max="3" width="20" style="437" customWidth="1"/>
    <col min="4" max="4" width="10.42578125" style="437" bestFit="1" customWidth="1"/>
    <col min="5" max="5" width="19.85546875" style="437" customWidth="1"/>
    <col min="6" max="6" width="6.7109375" style="437" customWidth="1"/>
    <col min="7" max="8" width="11.5703125" style="437" customWidth="1"/>
    <col min="9" max="9" width="11.5703125" style="437"/>
    <col min="10" max="10" width="15.5703125" style="437" customWidth="1"/>
    <col min="11" max="256" width="11.5703125" style="437"/>
    <col min="257" max="257" width="36.140625" style="437" customWidth="1"/>
    <col min="258" max="258" width="18.7109375" style="437" customWidth="1"/>
    <col min="259" max="259" width="41.42578125" style="437" customWidth="1"/>
    <col min="260" max="260" width="10.42578125" style="437" bestFit="1" customWidth="1"/>
    <col min="261" max="261" width="19.85546875" style="437" customWidth="1"/>
    <col min="262" max="262" width="6.7109375" style="437" customWidth="1"/>
    <col min="263" max="264" width="11.5703125" style="437" customWidth="1"/>
    <col min="265" max="265" width="11.5703125" style="437"/>
    <col min="266" max="266" width="15.5703125" style="437" customWidth="1"/>
    <col min="267" max="512" width="11.5703125" style="437"/>
    <col min="513" max="513" width="36.140625" style="437" customWidth="1"/>
    <col min="514" max="514" width="18.7109375" style="437" customWidth="1"/>
    <col min="515" max="515" width="41.42578125" style="437" customWidth="1"/>
    <col min="516" max="516" width="10.42578125" style="437" bestFit="1" customWidth="1"/>
    <col min="517" max="517" width="19.85546875" style="437" customWidth="1"/>
    <col min="518" max="518" width="6.7109375" style="437" customWidth="1"/>
    <col min="519" max="520" width="11.5703125" style="437" customWidth="1"/>
    <col min="521" max="521" width="11.5703125" style="437"/>
    <col min="522" max="522" width="15.5703125" style="437" customWidth="1"/>
    <col min="523" max="768" width="11.5703125" style="437"/>
    <col min="769" max="769" width="36.140625" style="437" customWidth="1"/>
    <col min="770" max="770" width="18.7109375" style="437" customWidth="1"/>
    <col min="771" max="771" width="41.42578125" style="437" customWidth="1"/>
    <col min="772" max="772" width="10.42578125" style="437" bestFit="1" customWidth="1"/>
    <col min="773" max="773" width="19.85546875" style="437" customWidth="1"/>
    <col min="774" max="774" width="6.7109375" style="437" customWidth="1"/>
    <col min="775" max="776" width="11.5703125" style="437" customWidth="1"/>
    <col min="777" max="777" width="11.5703125" style="437"/>
    <col min="778" max="778" width="15.5703125" style="437" customWidth="1"/>
    <col min="779" max="1024" width="11.5703125" style="437"/>
    <col min="1025" max="1025" width="36.140625" style="437" customWidth="1"/>
    <col min="1026" max="1026" width="18.7109375" style="437" customWidth="1"/>
    <col min="1027" max="1027" width="41.42578125" style="437" customWidth="1"/>
    <col min="1028" max="1028" width="10.42578125" style="437" bestFit="1" customWidth="1"/>
    <col min="1029" max="1029" width="19.85546875" style="437" customWidth="1"/>
    <col min="1030" max="1030" width="6.7109375" style="437" customWidth="1"/>
    <col min="1031" max="1032" width="11.5703125" style="437" customWidth="1"/>
    <col min="1033" max="1033" width="11.5703125" style="437"/>
    <col min="1034" max="1034" width="15.5703125" style="437" customWidth="1"/>
    <col min="1035" max="1280" width="11.5703125" style="437"/>
    <col min="1281" max="1281" width="36.140625" style="437" customWidth="1"/>
    <col min="1282" max="1282" width="18.7109375" style="437" customWidth="1"/>
    <col min="1283" max="1283" width="41.42578125" style="437" customWidth="1"/>
    <col min="1284" max="1284" width="10.42578125" style="437" bestFit="1" customWidth="1"/>
    <col min="1285" max="1285" width="19.85546875" style="437" customWidth="1"/>
    <col min="1286" max="1286" width="6.7109375" style="437" customWidth="1"/>
    <col min="1287" max="1288" width="11.5703125" style="437" customWidth="1"/>
    <col min="1289" max="1289" width="11.5703125" style="437"/>
    <col min="1290" max="1290" width="15.5703125" style="437" customWidth="1"/>
    <col min="1291" max="1536" width="11.5703125" style="437"/>
    <col min="1537" max="1537" width="36.140625" style="437" customWidth="1"/>
    <col min="1538" max="1538" width="18.7109375" style="437" customWidth="1"/>
    <col min="1539" max="1539" width="41.42578125" style="437" customWidth="1"/>
    <col min="1540" max="1540" width="10.42578125" style="437" bestFit="1" customWidth="1"/>
    <col min="1541" max="1541" width="19.85546875" style="437" customWidth="1"/>
    <col min="1542" max="1542" width="6.7109375" style="437" customWidth="1"/>
    <col min="1543" max="1544" width="11.5703125" style="437" customWidth="1"/>
    <col min="1545" max="1545" width="11.5703125" style="437"/>
    <col min="1546" max="1546" width="15.5703125" style="437" customWidth="1"/>
    <col min="1547" max="1792" width="11.5703125" style="437"/>
    <col min="1793" max="1793" width="36.140625" style="437" customWidth="1"/>
    <col min="1794" max="1794" width="18.7109375" style="437" customWidth="1"/>
    <col min="1795" max="1795" width="41.42578125" style="437" customWidth="1"/>
    <col min="1796" max="1796" width="10.42578125" style="437" bestFit="1" customWidth="1"/>
    <col min="1797" max="1797" width="19.85546875" style="437" customWidth="1"/>
    <col min="1798" max="1798" width="6.7109375" style="437" customWidth="1"/>
    <col min="1799" max="1800" width="11.5703125" style="437" customWidth="1"/>
    <col min="1801" max="1801" width="11.5703125" style="437"/>
    <col min="1802" max="1802" width="15.5703125" style="437" customWidth="1"/>
    <col min="1803" max="2048" width="11.5703125" style="437"/>
    <col min="2049" max="2049" width="36.140625" style="437" customWidth="1"/>
    <col min="2050" max="2050" width="18.7109375" style="437" customWidth="1"/>
    <col min="2051" max="2051" width="41.42578125" style="437" customWidth="1"/>
    <col min="2052" max="2052" width="10.42578125" style="437" bestFit="1" customWidth="1"/>
    <col min="2053" max="2053" width="19.85546875" style="437" customWidth="1"/>
    <col min="2054" max="2054" width="6.7109375" style="437" customWidth="1"/>
    <col min="2055" max="2056" width="11.5703125" style="437" customWidth="1"/>
    <col min="2057" max="2057" width="11.5703125" style="437"/>
    <col min="2058" max="2058" width="15.5703125" style="437" customWidth="1"/>
    <col min="2059" max="2304" width="11.5703125" style="437"/>
    <col min="2305" max="2305" width="36.140625" style="437" customWidth="1"/>
    <col min="2306" max="2306" width="18.7109375" style="437" customWidth="1"/>
    <col min="2307" max="2307" width="41.42578125" style="437" customWidth="1"/>
    <col min="2308" max="2308" width="10.42578125" style="437" bestFit="1" customWidth="1"/>
    <col min="2309" max="2309" width="19.85546875" style="437" customWidth="1"/>
    <col min="2310" max="2310" width="6.7109375" style="437" customWidth="1"/>
    <col min="2311" max="2312" width="11.5703125" style="437" customWidth="1"/>
    <col min="2313" max="2313" width="11.5703125" style="437"/>
    <col min="2314" max="2314" width="15.5703125" style="437" customWidth="1"/>
    <col min="2315" max="2560" width="11.5703125" style="437"/>
    <col min="2561" max="2561" width="36.140625" style="437" customWidth="1"/>
    <col min="2562" max="2562" width="18.7109375" style="437" customWidth="1"/>
    <col min="2563" max="2563" width="41.42578125" style="437" customWidth="1"/>
    <col min="2564" max="2564" width="10.42578125" style="437" bestFit="1" customWidth="1"/>
    <col min="2565" max="2565" width="19.85546875" style="437" customWidth="1"/>
    <col min="2566" max="2566" width="6.7109375" style="437" customWidth="1"/>
    <col min="2567" max="2568" width="11.5703125" style="437" customWidth="1"/>
    <col min="2569" max="2569" width="11.5703125" style="437"/>
    <col min="2570" max="2570" width="15.5703125" style="437" customWidth="1"/>
    <col min="2571" max="2816" width="11.5703125" style="437"/>
    <col min="2817" max="2817" width="36.140625" style="437" customWidth="1"/>
    <col min="2818" max="2818" width="18.7109375" style="437" customWidth="1"/>
    <col min="2819" max="2819" width="41.42578125" style="437" customWidth="1"/>
    <col min="2820" max="2820" width="10.42578125" style="437" bestFit="1" customWidth="1"/>
    <col min="2821" max="2821" width="19.85546875" style="437" customWidth="1"/>
    <col min="2822" max="2822" width="6.7109375" style="437" customWidth="1"/>
    <col min="2823" max="2824" width="11.5703125" style="437" customWidth="1"/>
    <col min="2825" max="2825" width="11.5703125" style="437"/>
    <col min="2826" max="2826" width="15.5703125" style="437" customWidth="1"/>
    <col min="2827" max="3072" width="11.5703125" style="437"/>
    <col min="3073" max="3073" width="36.140625" style="437" customWidth="1"/>
    <col min="3074" max="3074" width="18.7109375" style="437" customWidth="1"/>
    <col min="3075" max="3075" width="41.42578125" style="437" customWidth="1"/>
    <col min="3076" max="3076" width="10.42578125" style="437" bestFit="1" customWidth="1"/>
    <col min="3077" max="3077" width="19.85546875" style="437" customWidth="1"/>
    <col min="3078" max="3078" width="6.7109375" style="437" customWidth="1"/>
    <col min="3079" max="3080" width="11.5703125" style="437" customWidth="1"/>
    <col min="3081" max="3081" width="11.5703125" style="437"/>
    <col min="3082" max="3082" width="15.5703125" style="437" customWidth="1"/>
    <col min="3083" max="3328" width="11.5703125" style="437"/>
    <col min="3329" max="3329" width="36.140625" style="437" customWidth="1"/>
    <col min="3330" max="3330" width="18.7109375" style="437" customWidth="1"/>
    <col min="3331" max="3331" width="41.42578125" style="437" customWidth="1"/>
    <col min="3332" max="3332" width="10.42578125" style="437" bestFit="1" customWidth="1"/>
    <col min="3333" max="3333" width="19.85546875" style="437" customWidth="1"/>
    <col min="3334" max="3334" width="6.7109375" style="437" customWidth="1"/>
    <col min="3335" max="3336" width="11.5703125" style="437" customWidth="1"/>
    <col min="3337" max="3337" width="11.5703125" style="437"/>
    <col min="3338" max="3338" width="15.5703125" style="437" customWidth="1"/>
    <col min="3339" max="3584" width="11.5703125" style="437"/>
    <col min="3585" max="3585" width="36.140625" style="437" customWidth="1"/>
    <col min="3586" max="3586" width="18.7109375" style="437" customWidth="1"/>
    <col min="3587" max="3587" width="41.42578125" style="437" customWidth="1"/>
    <col min="3588" max="3588" width="10.42578125" style="437" bestFit="1" customWidth="1"/>
    <col min="3589" max="3589" width="19.85546875" style="437" customWidth="1"/>
    <col min="3590" max="3590" width="6.7109375" style="437" customWidth="1"/>
    <col min="3591" max="3592" width="11.5703125" style="437" customWidth="1"/>
    <col min="3593" max="3593" width="11.5703125" style="437"/>
    <col min="3594" max="3594" width="15.5703125" style="437" customWidth="1"/>
    <col min="3595" max="3840" width="11.5703125" style="437"/>
    <col min="3841" max="3841" width="36.140625" style="437" customWidth="1"/>
    <col min="3842" max="3842" width="18.7109375" style="437" customWidth="1"/>
    <col min="3843" max="3843" width="41.42578125" style="437" customWidth="1"/>
    <col min="3844" max="3844" width="10.42578125" style="437" bestFit="1" customWidth="1"/>
    <col min="3845" max="3845" width="19.85546875" style="437" customWidth="1"/>
    <col min="3846" max="3846" width="6.7109375" style="437" customWidth="1"/>
    <col min="3847" max="3848" width="11.5703125" style="437" customWidth="1"/>
    <col min="3849" max="3849" width="11.5703125" style="437"/>
    <col min="3850" max="3850" width="15.5703125" style="437" customWidth="1"/>
    <col min="3851" max="4096" width="11.5703125" style="437"/>
    <col min="4097" max="4097" width="36.140625" style="437" customWidth="1"/>
    <col min="4098" max="4098" width="18.7109375" style="437" customWidth="1"/>
    <col min="4099" max="4099" width="41.42578125" style="437" customWidth="1"/>
    <col min="4100" max="4100" width="10.42578125" style="437" bestFit="1" customWidth="1"/>
    <col min="4101" max="4101" width="19.85546875" style="437" customWidth="1"/>
    <col min="4102" max="4102" width="6.7109375" style="437" customWidth="1"/>
    <col min="4103" max="4104" width="11.5703125" style="437" customWidth="1"/>
    <col min="4105" max="4105" width="11.5703125" style="437"/>
    <col min="4106" max="4106" width="15.5703125" style="437" customWidth="1"/>
    <col min="4107" max="4352" width="11.5703125" style="437"/>
    <col min="4353" max="4353" width="36.140625" style="437" customWidth="1"/>
    <col min="4354" max="4354" width="18.7109375" style="437" customWidth="1"/>
    <col min="4355" max="4355" width="41.42578125" style="437" customWidth="1"/>
    <col min="4356" max="4356" width="10.42578125" style="437" bestFit="1" customWidth="1"/>
    <col min="4357" max="4357" width="19.85546875" style="437" customWidth="1"/>
    <col min="4358" max="4358" width="6.7109375" style="437" customWidth="1"/>
    <col min="4359" max="4360" width="11.5703125" style="437" customWidth="1"/>
    <col min="4361" max="4361" width="11.5703125" style="437"/>
    <col min="4362" max="4362" width="15.5703125" style="437" customWidth="1"/>
    <col min="4363" max="4608" width="11.5703125" style="437"/>
    <col min="4609" max="4609" width="36.140625" style="437" customWidth="1"/>
    <col min="4610" max="4610" width="18.7109375" style="437" customWidth="1"/>
    <col min="4611" max="4611" width="41.42578125" style="437" customWidth="1"/>
    <col min="4612" max="4612" width="10.42578125" style="437" bestFit="1" customWidth="1"/>
    <col min="4613" max="4613" width="19.85546875" style="437" customWidth="1"/>
    <col min="4614" max="4614" width="6.7109375" style="437" customWidth="1"/>
    <col min="4615" max="4616" width="11.5703125" style="437" customWidth="1"/>
    <col min="4617" max="4617" width="11.5703125" style="437"/>
    <col min="4618" max="4618" width="15.5703125" style="437" customWidth="1"/>
    <col min="4619" max="4864" width="11.5703125" style="437"/>
    <col min="4865" max="4865" width="36.140625" style="437" customWidth="1"/>
    <col min="4866" max="4866" width="18.7109375" style="437" customWidth="1"/>
    <col min="4867" max="4867" width="41.42578125" style="437" customWidth="1"/>
    <col min="4868" max="4868" width="10.42578125" style="437" bestFit="1" customWidth="1"/>
    <col min="4869" max="4869" width="19.85546875" style="437" customWidth="1"/>
    <col min="4870" max="4870" width="6.7109375" style="437" customWidth="1"/>
    <col min="4871" max="4872" width="11.5703125" style="437" customWidth="1"/>
    <col min="4873" max="4873" width="11.5703125" style="437"/>
    <col min="4874" max="4874" width="15.5703125" style="437" customWidth="1"/>
    <col min="4875" max="5120" width="11.5703125" style="437"/>
    <col min="5121" max="5121" width="36.140625" style="437" customWidth="1"/>
    <col min="5122" max="5122" width="18.7109375" style="437" customWidth="1"/>
    <col min="5123" max="5123" width="41.42578125" style="437" customWidth="1"/>
    <col min="5124" max="5124" width="10.42578125" style="437" bestFit="1" customWidth="1"/>
    <col min="5125" max="5125" width="19.85546875" style="437" customWidth="1"/>
    <col min="5126" max="5126" width="6.7109375" style="437" customWidth="1"/>
    <col min="5127" max="5128" width="11.5703125" style="437" customWidth="1"/>
    <col min="5129" max="5129" width="11.5703125" style="437"/>
    <col min="5130" max="5130" width="15.5703125" style="437" customWidth="1"/>
    <col min="5131" max="5376" width="11.5703125" style="437"/>
    <col min="5377" max="5377" width="36.140625" style="437" customWidth="1"/>
    <col min="5378" max="5378" width="18.7109375" style="437" customWidth="1"/>
    <col min="5379" max="5379" width="41.42578125" style="437" customWidth="1"/>
    <col min="5380" max="5380" width="10.42578125" style="437" bestFit="1" customWidth="1"/>
    <col min="5381" max="5381" width="19.85546875" style="437" customWidth="1"/>
    <col min="5382" max="5382" width="6.7109375" style="437" customWidth="1"/>
    <col min="5383" max="5384" width="11.5703125" style="437" customWidth="1"/>
    <col min="5385" max="5385" width="11.5703125" style="437"/>
    <col min="5386" max="5386" width="15.5703125" style="437" customWidth="1"/>
    <col min="5387" max="5632" width="11.5703125" style="437"/>
    <col min="5633" max="5633" width="36.140625" style="437" customWidth="1"/>
    <col min="5634" max="5634" width="18.7109375" style="437" customWidth="1"/>
    <col min="5635" max="5635" width="41.42578125" style="437" customWidth="1"/>
    <col min="5636" max="5636" width="10.42578125" style="437" bestFit="1" customWidth="1"/>
    <col min="5637" max="5637" width="19.85546875" style="437" customWidth="1"/>
    <col min="5638" max="5638" width="6.7109375" style="437" customWidth="1"/>
    <col min="5639" max="5640" width="11.5703125" style="437" customWidth="1"/>
    <col min="5641" max="5641" width="11.5703125" style="437"/>
    <col min="5642" max="5642" width="15.5703125" style="437" customWidth="1"/>
    <col min="5643" max="5888" width="11.5703125" style="437"/>
    <col min="5889" max="5889" width="36.140625" style="437" customWidth="1"/>
    <col min="5890" max="5890" width="18.7109375" style="437" customWidth="1"/>
    <col min="5891" max="5891" width="41.42578125" style="437" customWidth="1"/>
    <col min="5892" max="5892" width="10.42578125" style="437" bestFit="1" customWidth="1"/>
    <col min="5893" max="5893" width="19.85546875" style="437" customWidth="1"/>
    <col min="5894" max="5894" width="6.7109375" style="437" customWidth="1"/>
    <col min="5895" max="5896" width="11.5703125" style="437" customWidth="1"/>
    <col min="5897" max="5897" width="11.5703125" style="437"/>
    <col min="5898" max="5898" width="15.5703125" style="437" customWidth="1"/>
    <col min="5899" max="6144" width="11.5703125" style="437"/>
    <col min="6145" max="6145" width="36.140625" style="437" customWidth="1"/>
    <col min="6146" max="6146" width="18.7109375" style="437" customWidth="1"/>
    <col min="6147" max="6147" width="41.42578125" style="437" customWidth="1"/>
    <col min="6148" max="6148" width="10.42578125" style="437" bestFit="1" customWidth="1"/>
    <col min="6149" max="6149" width="19.85546875" style="437" customWidth="1"/>
    <col min="6150" max="6150" width="6.7109375" style="437" customWidth="1"/>
    <col min="6151" max="6152" width="11.5703125" style="437" customWidth="1"/>
    <col min="6153" max="6153" width="11.5703125" style="437"/>
    <col min="6154" max="6154" width="15.5703125" style="437" customWidth="1"/>
    <col min="6155" max="6400" width="11.5703125" style="437"/>
    <col min="6401" max="6401" width="36.140625" style="437" customWidth="1"/>
    <col min="6402" max="6402" width="18.7109375" style="437" customWidth="1"/>
    <col min="6403" max="6403" width="41.42578125" style="437" customWidth="1"/>
    <col min="6404" max="6404" width="10.42578125" style="437" bestFit="1" customWidth="1"/>
    <col min="6405" max="6405" width="19.85546875" style="437" customWidth="1"/>
    <col min="6406" max="6406" width="6.7109375" style="437" customWidth="1"/>
    <col min="6407" max="6408" width="11.5703125" style="437" customWidth="1"/>
    <col min="6409" max="6409" width="11.5703125" style="437"/>
    <col min="6410" max="6410" width="15.5703125" style="437" customWidth="1"/>
    <col min="6411" max="6656" width="11.5703125" style="437"/>
    <col min="6657" max="6657" width="36.140625" style="437" customWidth="1"/>
    <col min="6658" max="6658" width="18.7109375" style="437" customWidth="1"/>
    <col min="6659" max="6659" width="41.42578125" style="437" customWidth="1"/>
    <col min="6660" max="6660" width="10.42578125" style="437" bestFit="1" customWidth="1"/>
    <col min="6661" max="6661" width="19.85546875" style="437" customWidth="1"/>
    <col min="6662" max="6662" width="6.7109375" style="437" customWidth="1"/>
    <col min="6663" max="6664" width="11.5703125" style="437" customWidth="1"/>
    <col min="6665" max="6665" width="11.5703125" style="437"/>
    <col min="6666" max="6666" width="15.5703125" style="437" customWidth="1"/>
    <col min="6667" max="6912" width="11.5703125" style="437"/>
    <col min="6913" max="6913" width="36.140625" style="437" customWidth="1"/>
    <col min="6914" max="6914" width="18.7109375" style="437" customWidth="1"/>
    <col min="6915" max="6915" width="41.42578125" style="437" customWidth="1"/>
    <col min="6916" max="6916" width="10.42578125" style="437" bestFit="1" customWidth="1"/>
    <col min="6917" max="6917" width="19.85546875" style="437" customWidth="1"/>
    <col min="6918" max="6918" width="6.7109375" style="437" customWidth="1"/>
    <col min="6919" max="6920" width="11.5703125" style="437" customWidth="1"/>
    <col min="6921" max="6921" width="11.5703125" style="437"/>
    <col min="6922" max="6922" width="15.5703125" style="437" customWidth="1"/>
    <col min="6923" max="7168" width="11.5703125" style="437"/>
    <col min="7169" max="7169" width="36.140625" style="437" customWidth="1"/>
    <col min="7170" max="7170" width="18.7109375" style="437" customWidth="1"/>
    <col min="7171" max="7171" width="41.42578125" style="437" customWidth="1"/>
    <col min="7172" max="7172" width="10.42578125" style="437" bestFit="1" customWidth="1"/>
    <col min="7173" max="7173" width="19.85546875" style="437" customWidth="1"/>
    <col min="7174" max="7174" width="6.7109375" style="437" customWidth="1"/>
    <col min="7175" max="7176" width="11.5703125" style="437" customWidth="1"/>
    <col min="7177" max="7177" width="11.5703125" style="437"/>
    <col min="7178" max="7178" width="15.5703125" style="437" customWidth="1"/>
    <col min="7179" max="7424" width="11.5703125" style="437"/>
    <col min="7425" max="7425" width="36.140625" style="437" customWidth="1"/>
    <col min="7426" max="7426" width="18.7109375" style="437" customWidth="1"/>
    <col min="7427" max="7427" width="41.42578125" style="437" customWidth="1"/>
    <col min="7428" max="7428" width="10.42578125" style="437" bestFit="1" customWidth="1"/>
    <col min="7429" max="7429" width="19.85546875" style="437" customWidth="1"/>
    <col min="7430" max="7430" width="6.7109375" style="437" customWidth="1"/>
    <col min="7431" max="7432" width="11.5703125" style="437" customWidth="1"/>
    <col min="7433" max="7433" width="11.5703125" style="437"/>
    <col min="7434" max="7434" width="15.5703125" style="437" customWidth="1"/>
    <col min="7435" max="7680" width="11.5703125" style="437"/>
    <col min="7681" max="7681" width="36.140625" style="437" customWidth="1"/>
    <col min="7682" max="7682" width="18.7109375" style="437" customWidth="1"/>
    <col min="7683" max="7683" width="41.42578125" style="437" customWidth="1"/>
    <col min="7684" max="7684" width="10.42578125" style="437" bestFit="1" customWidth="1"/>
    <col min="7685" max="7685" width="19.85546875" style="437" customWidth="1"/>
    <col min="7686" max="7686" width="6.7109375" style="437" customWidth="1"/>
    <col min="7687" max="7688" width="11.5703125" style="437" customWidth="1"/>
    <col min="7689" max="7689" width="11.5703125" style="437"/>
    <col min="7690" max="7690" width="15.5703125" style="437" customWidth="1"/>
    <col min="7691" max="7936" width="11.5703125" style="437"/>
    <col min="7937" max="7937" width="36.140625" style="437" customWidth="1"/>
    <col min="7938" max="7938" width="18.7109375" style="437" customWidth="1"/>
    <col min="7939" max="7939" width="41.42578125" style="437" customWidth="1"/>
    <col min="7940" max="7940" width="10.42578125" style="437" bestFit="1" customWidth="1"/>
    <col min="7941" max="7941" width="19.85546875" style="437" customWidth="1"/>
    <col min="7942" max="7942" width="6.7109375" style="437" customWidth="1"/>
    <col min="7943" max="7944" width="11.5703125" style="437" customWidth="1"/>
    <col min="7945" max="7945" width="11.5703125" style="437"/>
    <col min="7946" max="7946" width="15.5703125" style="437" customWidth="1"/>
    <col min="7947" max="8192" width="11.5703125" style="437"/>
    <col min="8193" max="8193" width="36.140625" style="437" customWidth="1"/>
    <col min="8194" max="8194" width="18.7109375" style="437" customWidth="1"/>
    <col min="8195" max="8195" width="41.42578125" style="437" customWidth="1"/>
    <col min="8196" max="8196" width="10.42578125" style="437" bestFit="1" customWidth="1"/>
    <col min="8197" max="8197" width="19.85546875" style="437" customWidth="1"/>
    <col min="8198" max="8198" width="6.7109375" style="437" customWidth="1"/>
    <col min="8199" max="8200" width="11.5703125" style="437" customWidth="1"/>
    <col min="8201" max="8201" width="11.5703125" style="437"/>
    <col min="8202" max="8202" width="15.5703125" style="437" customWidth="1"/>
    <col min="8203" max="8448" width="11.5703125" style="437"/>
    <col min="8449" max="8449" width="36.140625" style="437" customWidth="1"/>
    <col min="8450" max="8450" width="18.7109375" style="437" customWidth="1"/>
    <col min="8451" max="8451" width="41.42578125" style="437" customWidth="1"/>
    <col min="8452" max="8452" width="10.42578125" style="437" bestFit="1" customWidth="1"/>
    <col min="8453" max="8453" width="19.85546875" style="437" customWidth="1"/>
    <col min="8454" max="8454" width="6.7109375" style="437" customWidth="1"/>
    <col min="8455" max="8456" width="11.5703125" style="437" customWidth="1"/>
    <col min="8457" max="8457" width="11.5703125" style="437"/>
    <col min="8458" max="8458" width="15.5703125" style="437" customWidth="1"/>
    <col min="8459" max="8704" width="11.5703125" style="437"/>
    <col min="8705" max="8705" width="36.140625" style="437" customWidth="1"/>
    <col min="8706" max="8706" width="18.7109375" style="437" customWidth="1"/>
    <col min="8707" max="8707" width="41.42578125" style="437" customWidth="1"/>
    <col min="8708" max="8708" width="10.42578125" style="437" bestFit="1" customWidth="1"/>
    <col min="8709" max="8709" width="19.85546875" style="437" customWidth="1"/>
    <col min="8710" max="8710" width="6.7109375" style="437" customWidth="1"/>
    <col min="8711" max="8712" width="11.5703125" style="437" customWidth="1"/>
    <col min="8713" max="8713" width="11.5703125" style="437"/>
    <col min="8714" max="8714" width="15.5703125" style="437" customWidth="1"/>
    <col min="8715" max="8960" width="11.5703125" style="437"/>
    <col min="8961" max="8961" width="36.140625" style="437" customWidth="1"/>
    <col min="8962" max="8962" width="18.7109375" style="437" customWidth="1"/>
    <col min="8963" max="8963" width="41.42578125" style="437" customWidth="1"/>
    <col min="8964" max="8964" width="10.42578125" style="437" bestFit="1" customWidth="1"/>
    <col min="8965" max="8965" width="19.85546875" style="437" customWidth="1"/>
    <col min="8966" max="8966" width="6.7109375" style="437" customWidth="1"/>
    <col min="8967" max="8968" width="11.5703125" style="437" customWidth="1"/>
    <col min="8969" max="8969" width="11.5703125" style="437"/>
    <col min="8970" max="8970" width="15.5703125" style="437" customWidth="1"/>
    <col min="8971" max="9216" width="11.5703125" style="437"/>
    <col min="9217" max="9217" width="36.140625" style="437" customWidth="1"/>
    <col min="9218" max="9218" width="18.7109375" style="437" customWidth="1"/>
    <col min="9219" max="9219" width="41.42578125" style="437" customWidth="1"/>
    <col min="9220" max="9220" width="10.42578125" style="437" bestFit="1" customWidth="1"/>
    <col min="9221" max="9221" width="19.85546875" style="437" customWidth="1"/>
    <col min="9222" max="9222" width="6.7109375" style="437" customWidth="1"/>
    <col min="9223" max="9224" width="11.5703125" style="437" customWidth="1"/>
    <col min="9225" max="9225" width="11.5703125" style="437"/>
    <col min="9226" max="9226" width="15.5703125" style="437" customWidth="1"/>
    <col min="9227" max="9472" width="11.5703125" style="437"/>
    <col min="9473" max="9473" width="36.140625" style="437" customWidth="1"/>
    <col min="9474" max="9474" width="18.7109375" style="437" customWidth="1"/>
    <col min="9475" max="9475" width="41.42578125" style="437" customWidth="1"/>
    <col min="9476" max="9476" width="10.42578125" style="437" bestFit="1" customWidth="1"/>
    <col min="9477" max="9477" width="19.85546875" style="437" customWidth="1"/>
    <col min="9478" max="9478" width="6.7109375" style="437" customWidth="1"/>
    <col min="9479" max="9480" width="11.5703125" style="437" customWidth="1"/>
    <col min="9481" max="9481" width="11.5703125" style="437"/>
    <col min="9482" max="9482" width="15.5703125" style="437" customWidth="1"/>
    <col min="9483" max="9728" width="11.5703125" style="437"/>
    <col min="9729" max="9729" width="36.140625" style="437" customWidth="1"/>
    <col min="9730" max="9730" width="18.7109375" style="437" customWidth="1"/>
    <col min="9731" max="9731" width="41.42578125" style="437" customWidth="1"/>
    <col min="9732" max="9732" width="10.42578125" style="437" bestFit="1" customWidth="1"/>
    <col min="9733" max="9733" width="19.85546875" style="437" customWidth="1"/>
    <col min="9734" max="9734" width="6.7109375" style="437" customWidth="1"/>
    <col min="9735" max="9736" width="11.5703125" style="437" customWidth="1"/>
    <col min="9737" max="9737" width="11.5703125" style="437"/>
    <col min="9738" max="9738" width="15.5703125" style="437" customWidth="1"/>
    <col min="9739" max="9984" width="11.5703125" style="437"/>
    <col min="9985" max="9985" width="36.140625" style="437" customWidth="1"/>
    <col min="9986" max="9986" width="18.7109375" style="437" customWidth="1"/>
    <col min="9987" max="9987" width="41.42578125" style="437" customWidth="1"/>
    <col min="9988" max="9988" width="10.42578125" style="437" bestFit="1" customWidth="1"/>
    <col min="9989" max="9989" width="19.85546875" style="437" customWidth="1"/>
    <col min="9990" max="9990" width="6.7109375" style="437" customWidth="1"/>
    <col min="9991" max="9992" width="11.5703125" style="437" customWidth="1"/>
    <col min="9993" max="9993" width="11.5703125" style="437"/>
    <col min="9994" max="9994" width="15.5703125" style="437" customWidth="1"/>
    <col min="9995" max="10240" width="11.5703125" style="437"/>
    <col min="10241" max="10241" width="36.140625" style="437" customWidth="1"/>
    <col min="10242" max="10242" width="18.7109375" style="437" customWidth="1"/>
    <col min="10243" max="10243" width="41.42578125" style="437" customWidth="1"/>
    <col min="10244" max="10244" width="10.42578125" style="437" bestFit="1" customWidth="1"/>
    <col min="10245" max="10245" width="19.85546875" style="437" customWidth="1"/>
    <col min="10246" max="10246" width="6.7109375" style="437" customWidth="1"/>
    <col min="10247" max="10248" width="11.5703125" style="437" customWidth="1"/>
    <col min="10249" max="10249" width="11.5703125" style="437"/>
    <col min="10250" max="10250" width="15.5703125" style="437" customWidth="1"/>
    <col min="10251" max="10496" width="11.5703125" style="437"/>
    <col min="10497" max="10497" width="36.140625" style="437" customWidth="1"/>
    <col min="10498" max="10498" width="18.7109375" style="437" customWidth="1"/>
    <col min="10499" max="10499" width="41.42578125" style="437" customWidth="1"/>
    <col min="10500" max="10500" width="10.42578125" style="437" bestFit="1" customWidth="1"/>
    <col min="10501" max="10501" width="19.85546875" style="437" customWidth="1"/>
    <col min="10502" max="10502" width="6.7109375" style="437" customWidth="1"/>
    <col min="10503" max="10504" width="11.5703125" style="437" customWidth="1"/>
    <col min="10505" max="10505" width="11.5703125" style="437"/>
    <col min="10506" max="10506" width="15.5703125" style="437" customWidth="1"/>
    <col min="10507" max="10752" width="11.5703125" style="437"/>
    <col min="10753" max="10753" width="36.140625" style="437" customWidth="1"/>
    <col min="10754" max="10754" width="18.7109375" style="437" customWidth="1"/>
    <col min="10755" max="10755" width="41.42578125" style="437" customWidth="1"/>
    <col min="10756" max="10756" width="10.42578125" style="437" bestFit="1" customWidth="1"/>
    <col min="10757" max="10757" width="19.85546875" style="437" customWidth="1"/>
    <col min="10758" max="10758" width="6.7109375" style="437" customWidth="1"/>
    <col min="10759" max="10760" width="11.5703125" style="437" customWidth="1"/>
    <col min="10761" max="10761" width="11.5703125" style="437"/>
    <col min="10762" max="10762" width="15.5703125" style="437" customWidth="1"/>
    <col min="10763" max="11008" width="11.5703125" style="437"/>
    <col min="11009" max="11009" width="36.140625" style="437" customWidth="1"/>
    <col min="11010" max="11010" width="18.7109375" style="437" customWidth="1"/>
    <col min="11011" max="11011" width="41.42578125" style="437" customWidth="1"/>
    <col min="11012" max="11012" width="10.42578125" style="437" bestFit="1" customWidth="1"/>
    <col min="11013" max="11013" width="19.85546875" style="437" customWidth="1"/>
    <col min="11014" max="11014" width="6.7109375" style="437" customWidth="1"/>
    <col min="11015" max="11016" width="11.5703125" style="437" customWidth="1"/>
    <col min="11017" max="11017" width="11.5703125" style="437"/>
    <col min="11018" max="11018" width="15.5703125" style="437" customWidth="1"/>
    <col min="11019" max="11264" width="11.5703125" style="437"/>
    <col min="11265" max="11265" width="36.140625" style="437" customWidth="1"/>
    <col min="11266" max="11266" width="18.7109375" style="437" customWidth="1"/>
    <col min="11267" max="11267" width="41.42578125" style="437" customWidth="1"/>
    <col min="11268" max="11268" width="10.42578125" style="437" bestFit="1" customWidth="1"/>
    <col min="11269" max="11269" width="19.85546875" style="437" customWidth="1"/>
    <col min="11270" max="11270" width="6.7109375" style="437" customWidth="1"/>
    <col min="11271" max="11272" width="11.5703125" style="437" customWidth="1"/>
    <col min="11273" max="11273" width="11.5703125" style="437"/>
    <col min="11274" max="11274" width="15.5703125" style="437" customWidth="1"/>
    <col min="11275" max="11520" width="11.5703125" style="437"/>
    <col min="11521" max="11521" width="36.140625" style="437" customWidth="1"/>
    <col min="11522" max="11522" width="18.7109375" style="437" customWidth="1"/>
    <col min="11523" max="11523" width="41.42578125" style="437" customWidth="1"/>
    <col min="11524" max="11524" width="10.42578125" style="437" bestFit="1" customWidth="1"/>
    <col min="11525" max="11525" width="19.85546875" style="437" customWidth="1"/>
    <col min="11526" max="11526" width="6.7109375" style="437" customWidth="1"/>
    <col min="11527" max="11528" width="11.5703125" style="437" customWidth="1"/>
    <col min="11529" max="11529" width="11.5703125" style="437"/>
    <col min="11530" max="11530" width="15.5703125" style="437" customWidth="1"/>
    <col min="11531" max="11776" width="11.5703125" style="437"/>
    <col min="11777" max="11777" width="36.140625" style="437" customWidth="1"/>
    <col min="11778" max="11778" width="18.7109375" style="437" customWidth="1"/>
    <col min="11779" max="11779" width="41.42578125" style="437" customWidth="1"/>
    <col min="11780" max="11780" width="10.42578125" style="437" bestFit="1" customWidth="1"/>
    <col min="11781" max="11781" width="19.85546875" style="437" customWidth="1"/>
    <col min="11782" max="11782" width="6.7109375" style="437" customWidth="1"/>
    <col min="11783" max="11784" width="11.5703125" style="437" customWidth="1"/>
    <col min="11785" max="11785" width="11.5703125" style="437"/>
    <col min="11786" max="11786" width="15.5703125" style="437" customWidth="1"/>
    <col min="11787" max="12032" width="11.5703125" style="437"/>
    <col min="12033" max="12033" width="36.140625" style="437" customWidth="1"/>
    <col min="12034" max="12034" width="18.7109375" style="437" customWidth="1"/>
    <col min="12035" max="12035" width="41.42578125" style="437" customWidth="1"/>
    <col min="12036" max="12036" width="10.42578125" style="437" bestFit="1" customWidth="1"/>
    <col min="12037" max="12037" width="19.85546875" style="437" customWidth="1"/>
    <col min="12038" max="12038" width="6.7109375" style="437" customWidth="1"/>
    <col min="12039" max="12040" width="11.5703125" style="437" customWidth="1"/>
    <col min="12041" max="12041" width="11.5703125" style="437"/>
    <col min="12042" max="12042" width="15.5703125" style="437" customWidth="1"/>
    <col min="12043" max="12288" width="11.5703125" style="437"/>
    <col min="12289" max="12289" width="36.140625" style="437" customWidth="1"/>
    <col min="12290" max="12290" width="18.7109375" style="437" customWidth="1"/>
    <col min="12291" max="12291" width="41.42578125" style="437" customWidth="1"/>
    <col min="12292" max="12292" width="10.42578125" style="437" bestFit="1" customWidth="1"/>
    <col min="12293" max="12293" width="19.85546875" style="437" customWidth="1"/>
    <col min="12294" max="12294" width="6.7109375" style="437" customWidth="1"/>
    <col min="12295" max="12296" width="11.5703125" style="437" customWidth="1"/>
    <col min="12297" max="12297" width="11.5703125" style="437"/>
    <col min="12298" max="12298" width="15.5703125" style="437" customWidth="1"/>
    <col min="12299" max="12544" width="11.5703125" style="437"/>
    <col min="12545" max="12545" width="36.140625" style="437" customWidth="1"/>
    <col min="12546" max="12546" width="18.7109375" style="437" customWidth="1"/>
    <col min="12547" max="12547" width="41.42578125" style="437" customWidth="1"/>
    <col min="12548" max="12548" width="10.42578125" style="437" bestFit="1" customWidth="1"/>
    <col min="12549" max="12549" width="19.85546875" style="437" customWidth="1"/>
    <col min="12550" max="12550" width="6.7109375" style="437" customWidth="1"/>
    <col min="12551" max="12552" width="11.5703125" style="437" customWidth="1"/>
    <col min="12553" max="12553" width="11.5703125" style="437"/>
    <col min="12554" max="12554" width="15.5703125" style="437" customWidth="1"/>
    <col min="12555" max="12800" width="11.5703125" style="437"/>
    <col min="12801" max="12801" width="36.140625" style="437" customWidth="1"/>
    <col min="12802" max="12802" width="18.7109375" style="437" customWidth="1"/>
    <col min="12803" max="12803" width="41.42578125" style="437" customWidth="1"/>
    <col min="12804" max="12804" width="10.42578125" style="437" bestFit="1" customWidth="1"/>
    <col min="12805" max="12805" width="19.85546875" style="437" customWidth="1"/>
    <col min="12806" max="12806" width="6.7109375" style="437" customWidth="1"/>
    <col min="12807" max="12808" width="11.5703125" style="437" customWidth="1"/>
    <col min="12809" max="12809" width="11.5703125" style="437"/>
    <col min="12810" max="12810" width="15.5703125" style="437" customWidth="1"/>
    <col min="12811" max="13056" width="11.5703125" style="437"/>
    <col min="13057" max="13057" width="36.140625" style="437" customWidth="1"/>
    <col min="13058" max="13058" width="18.7109375" style="437" customWidth="1"/>
    <col min="13059" max="13059" width="41.42578125" style="437" customWidth="1"/>
    <col min="13060" max="13060" width="10.42578125" style="437" bestFit="1" customWidth="1"/>
    <col min="13061" max="13061" width="19.85546875" style="437" customWidth="1"/>
    <col min="13062" max="13062" width="6.7109375" style="437" customWidth="1"/>
    <col min="13063" max="13064" width="11.5703125" style="437" customWidth="1"/>
    <col min="13065" max="13065" width="11.5703125" style="437"/>
    <col min="13066" max="13066" width="15.5703125" style="437" customWidth="1"/>
    <col min="13067" max="13312" width="11.5703125" style="437"/>
    <col min="13313" max="13313" width="36.140625" style="437" customWidth="1"/>
    <col min="13314" max="13314" width="18.7109375" style="437" customWidth="1"/>
    <col min="13315" max="13315" width="41.42578125" style="437" customWidth="1"/>
    <col min="13316" max="13316" width="10.42578125" style="437" bestFit="1" customWidth="1"/>
    <col min="13317" max="13317" width="19.85546875" style="437" customWidth="1"/>
    <col min="13318" max="13318" width="6.7109375" style="437" customWidth="1"/>
    <col min="13319" max="13320" width="11.5703125" style="437" customWidth="1"/>
    <col min="13321" max="13321" width="11.5703125" style="437"/>
    <col min="13322" max="13322" width="15.5703125" style="437" customWidth="1"/>
    <col min="13323" max="13568" width="11.5703125" style="437"/>
    <col min="13569" max="13569" width="36.140625" style="437" customWidth="1"/>
    <col min="13570" max="13570" width="18.7109375" style="437" customWidth="1"/>
    <col min="13571" max="13571" width="41.42578125" style="437" customWidth="1"/>
    <col min="13572" max="13572" width="10.42578125" style="437" bestFit="1" customWidth="1"/>
    <col min="13573" max="13573" width="19.85546875" style="437" customWidth="1"/>
    <col min="13574" max="13574" width="6.7109375" style="437" customWidth="1"/>
    <col min="13575" max="13576" width="11.5703125" style="437" customWidth="1"/>
    <col min="13577" max="13577" width="11.5703125" style="437"/>
    <col min="13578" max="13578" width="15.5703125" style="437" customWidth="1"/>
    <col min="13579" max="13824" width="11.5703125" style="437"/>
    <col min="13825" max="13825" width="36.140625" style="437" customWidth="1"/>
    <col min="13826" max="13826" width="18.7109375" style="437" customWidth="1"/>
    <col min="13827" max="13827" width="41.42578125" style="437" customWidth="1"/>
    <col min="13828" max="13828" width="10.42578125" style="437" bestFit="1" customWidth="1"/>
    <col min="13829" max="13829" width="19.85546875" style="437" customWidth="1"/>
    <col min="13830" max="13830" width="6.7109375" style="437" customWidth="1"/>
    <col min="13831" max="13832" width="11.5703125" style="437" customWidth="1"/>
    <col min="13833" max="13833" width="11.5703125" style="437"/>
    <col min="13834" max="13834" width="15.5703125" style="437" customWidth="1"/>
    <col min="13835" max="14080" width="11.5703125" style="437"/>
    <col min="14081" max="14081" width="36.140625" style="437" customWidth="1"/>
    <col min="14082" max="14082" width="18.7109375" style="437" customWidth="1"/>
    <col min="14083" max="14083" width="41.42578125" style="437" customWidth="1"/>
    <col min="14084" max="14084" width="10.42578125" style="437" bestFit="1" customWidth="1"/>
    <col min="14085" max="14085" width="19.85546875" style="437" customWidth="1"/>
    <col min="14086" max="14086" width="6.7109375" style="437" customWidth="1"/>
    <col min="14087" max="14088" width="11.5703125" style="437" customWidth="1"/>
    <col min="14089" max="14089" width="11.5703125" style="437"/>
    <col min="14090" max="14090" width="15.5703125" style="437" customWidth="1"/>
    <col min="14091" max="14336" width="11.5703125" style="437"/>
    <col min="14337" max="14337" width="36.140625" style="437" customWidth="1"/>
    <col min="14338" max="14338" width="18.7109375" style="437" customWidth="1"/>
    <col min="14339" max="14339" width="41.42578125" style="437" customWidth="1"/>
    <col min="14340" max="14340" width="10.42578125" style="437" bestFit="1" customWidth="1"/>
    <col min="14341" max="14341" width="19.85546875" style="437" customWidth="1"/>
    <col min="14342" max="14342" width="6.7109375" style="437" customWidth="1"/>
    <col min="14343" max="14344" width="11.5703125" style="437" customWidth="1"/>
    <col min="14345" max="14345" width="11.5703125" style="437"/>
    <col min="14346" max="14346" width="15.5703125" style="437" customWidth="1"/>
    <col min="14347" max="14592" width="11.5703125" style="437"/>
    <col min="14593" max="14593" width="36.140625" style="437" customWidth="1"/>
    <col min="14594" max="14594" width="18.7109375" style="437" customWidth="1"/>
    <col min="14595" max="14595" width="41.42578125" style="437" customWidth="1"/>
    <col min="14596" max="14596" width="10.42578125" style="437" bestFit="1" customWidth="1"/>
    <col min="14597" max="14597" width="19.85546875" style="437" customWidth="1"/>
    <col min="14598" max="14598" width="6.7109375" style="437" customWidth="1"/>
    <col min="14599" max="14600" width="11.5703125" style="437" customWidth="1"/>
    <col min="14601" max="14601" width="11.5703125" style="437"/>
    <col min="14602" max="14602" width="15.5703125" style="437" customWidth="1"/>
    <col min="14603" max="14848" width="11.5703125" style="437"/>
    <col min="14849" max="14849" width="36.140625" style="437" customWidth="1"/>
    <col min="14850" max="14850" width="18.7109375" style="437" customWidth="1"/>
    <col min="14851" max="14851" width="41.42578125" style="437" customWidth="1"/>
    <col min="14852" max="14852" width="10.42578125" style="437" bestFit="1" customWidth="1"/>
    <col min="14853" max="14853" width="19.85546875" style="437" customWidth="1"/>
    <col min="14854" max="14854" width="6.7109375" style="437" customWidth="1"/>
    <col min="14855" max="14856" width="11.5703125" style="437" customWidth="1"/>
    <col min="14857" max="14857" width="11.5703125" style="437"/>
    <col min="14858" max="14858" width="15.5703125" style="437" customWidth="1"/>
    <col min="14859" max="15104" width="11.5703125" style="437"/>
    <col min="15105" max="15105" width="36.140625" style="437" customWidth="1"/>
    <col min="15106" max="15106" width="18.7109375" style="437" customWidth="1"/>
    <col min="15107" max="15107" width="41.42578125" style="437" customWidth="1"/>
    <col min="15108" max="15108" width="10.42578125" style="437" bestFit="1" customWidth="1"/>
    <col min="15109" max="15109" width="19.85546875" style="437" customWidth="1"/>
    <col min="15110" max="15110" width="6.7109375" style="437" customWidth="1"/>
    <col min="15111" max="15112" width="11.5703125" style="437" customWidth="1"/>
    <col min="15113" max="15113" width="11.5703125" style="437"/>
    <col min="15114" max="15114" width="15.5703125" style="437" customWidth="1"/>
    <col min="15115" max="15360" width="11.5703125" style="437"/>
    <col min="15361" max="15361" width="36.140625" style="437" customWidth="1"/>
    <col min="15362" max="15362" width="18.7109375" style="437" customWidth="1"/>
    <col min="15363" max="15363" width="41.42578125" style="437" customWidth="1"/>
    <col min="15364" max="15364" width="10.42578125" style="437" bestFit="1" customWidth="1"/>
    <col min="15365" max="15365" width="19.85546875" style="437" customWidth="1"/>
    <col min="15366" max="15366" width="6.7109375" style="437" customWidth="1"/>
    <col min="15367" max="15368" width="11.5703125" style="437" customWidth="1"/>
    <col min="15369" max="15369" width="11.5703125" style="437"/>
    <col min="15370" max="15370" width="15.5703125" style="437" customWidth="1"/>
    <col min="15371" max="15616" width="11.5703125" style="437"/>
    <col min="15617" max="15617" width="36.140625" style="437" customWidth="1"/>
    <col min="15618" max="15618" width="18.7109375" style="437" customWidth="1"/>
    <col min="15619" max="15619" width="41.42578125" style="437" customWidth="1"/>
    <col min="15620" max="15620" width="10.42578125" style="437" bestFit="1" customWidth="1"/>
    <col min="15621" max="15621" width="19.85546875" style="437" customWidth="1"/>
    <col min="15622" max="15622" width="6.7109375" style="437" customWidth="1"/>
    <col min="15623" max="15624" width="11.5703125" style="437" customWidth="1"/>
    <col min="15625" max="15625" width="11.5703125" style="437"/>
    <col min="15626" max="15626" width="15.5703125" style="437" customWidth="1"/>
    <col min="15627" max="15872" width="11.5703125" style="437"/>
    <col min="15873" max="15873" width="36.140625" style="437" customWidth="1"/>
    <col min="15874" max="15874" width="18.7109375" style="437" customWidth="1"/>
    <col min="15875" max="15875" width="41.42578125" style="437" customWidth="1"/>
    <col min="15876" max="15876" width="10.42578125" style="437" bestFit="1" customWidth="1"/>
    <col min="15877" max="15877" width="19.85546875" style="437" customWidth="1"/>
    <col min="15878" max="15878" width="6.7109375" style="437" customWidth="1"/>
    <col min="15879" max="15880" width="11.5703125" style="437" customWidth="1"/>
    <col min="15881" max="15881" width="11.5703125" style="437"/>
    <col min="15882" max="15882" width="15.5703125" style="437" customWidth="1"/>
    <col min="15883" max="16128" width="11.5703125" style="437"/>
    <col min="16129" max="16129" width="36.140625" style="437" customWidth="1"/>
    <col min="16130" max="16130" width="18.7109375" style="437" customWidth="1"/>
    <col min="16131" max="16131" width="41.42578125" style="437" customWidth="1"/>
    <col min="16132" max="16132" width="10.42578125" style="437" bestFit="1" customWidth="1"/>
    <col min="16133" max="16133" width="19.85546875" style="437" customWidth="1"/>
    <col min="16134" max="16134" width="6.7109375" style="437" customWidth="1"/>
    <col min="16135" max="16136" width="11.5703125" style="437" customWidth="1"/>
    <col min="16137" max="16137" width="11.5703125" style="437"/>
    <col min="16138" max="16138" width="15.5703125" style="437" customWidth="1"/>
    <col min="16139" max="16384" width="11.5703125" style="437"/>
  </cols>
  <sheetData>
    <row r="1" spans="1:3">
      <c r="A1" s="166" t="s">
        <v>371</v>
      </c>
      <c r="B1" s="6"/>
      <c r="C1" s="4"/>
    </row>
    <row r="2" spans="1:3">
      <c r="A2" s="801" t="s">
        <v>274</v>
      </c>
      <c r="B2" s="801"/>
      <c r="C2" s="801"/>
    </row>
    <row r="3" spans="1:3">
      <c r="A3" s="6"/>
      <c r="B3" s="6"/>
      <c r="C3" s="4"/>
    </row>
    <row r="4" spans="1:3">
      <c r="A4" s="523" t="s">
        <v>258</v>
      </c>
      <c r="B4" s="306" t="s">
        <v>595</v>
      </c>
      <c r="C4" s="678" t="s">
        <v>259</v>
      </c>
    </row>
    <row r="5" spans="1:3" ht="15.75" thickBot="1">
      <c r="A5" s="25"/>
      <c r="B5" s="528"/>
      <c r="C5" s="528"/>
    </row>
    <row r="6" spans="1:3" ht="15.75" thickBot="1">
      <c r="A6" s="5" t="s">
        <v>275</v>
      </c>
      <c r="B6" s="527">
        <f>SUM(B8:B16)</f>
        <v>10810.306126953346</v>
      </c>
      <c r="C6" s="155">
        <f>B6/$B$21</f>
        <v>0.97745516929416321</v>
      </c>
    </row>
    <row r="7" spans="1:3">
      <c r="A7" s="6"/>
      <c r="B7" s="526"/>
      <c r="C7" s="525"/>
    </row>
    <row r="8" spans="1:3">
      <c r="A8" s="515" t="s">
        <v>0</v>
      </c>
      <c r="B8" s="478">
        <v>5471.1028218694792</v>
      </c>
      <c r="C8" s="151">
        <f t="shared" ref="C8:C16" si="0">B8/$B$21</f>
        <v>0.49469068425755647</v>
      </c>
    </row>
    <row r="9" spans="1:3">
      <c r="A9" s="515" t="s">
        <v>6</v>
      </c>
      <c r="B9" s="478">
        <v>3122.6748126281368</v>
      </c>
      <c r="C9" s="151">
        <f t="shared" si="0"/>
        <v>0.28234858493209691</v>
      </c>
    </row>
    <row r="10" spans="1:3">
      <c r="A10" s="515" t="s">
        <v>9</v>
      </c>
      <c r="B10" s="478">
        <v>899.14785236563409</v>
      </c>
      <c r="C10" s="151">
        <f t="shared" si="0"/>
        <v>8.1299891597262905E-2</v>
      </c>
    </row>
    <row r="11" spans="1:3">
      <c r="A11" s="515" t="s">
        <v>11</v>
      </c>
      <c r="B11" s="478">
        <v>25.697347261240999</v>
      </c>
      <c r="C11" s="151">
        <f t="shared" si="0"/>
        <v>2.3235239245464547E-3</v>
      </c>
    </row>
    <row r="12" spans="1:3">
      <c r="A12" s="515" t="s">
        <v>14</v>
      </c>
      <c r="B12" s="478">
        <v>557.71223292534978</v>
      </c>
      <c r="C12" s="151">
        <f t="shared" si="0"/>
        <v>5.0427684345800229E-2</v>
      </c>
    </row>
    <row r="13" spans="1:3">
      <c r="A13" s="515" t="s">
        <v>15</v>
      </c>
      <c r="B13" s="478">
        <v>162.62627827264731</v>
      </c>
      <c r="C13" s="151">
        <f t="shared" si="0"/>
        <v>1.4704476866231874E-2</v>
      </c>
    </row>
    <row r="14" spans="1:3">
      <c r="A14" s="515" t="s">
        <v>16</v>
      </c>
      <c r="B14" s="478">
        <v>330.13144363085598</v>
      </c>
      <c r="C14" s="151">
        <f t="shared" si="0"/>
        <v>2.9850096966168686E-2</v>
      </c>
    </row>
    <row r="15" spans="1:3">
      <c r="A15" s="515" t="s">
        <v>18</v>
      </c>
      <c r="B15" s="478">
        <v>240.31125610548889</v>
      </c>
      <c r="C15" s="151">
        <f t="shared" si="0"/>
        <v>2.172866122026124E-2</v>
      </c>
    </row>
    <row r="16" spans="1:3">
      <c r="A16" s="515" t="s">
        <v>21</v>
      </c>
      <c r="B16" s="478">
        <v>0.90208189451118392</v>
      </c>
      <c r="C16" s="151">
        <f t="shared" si="0"/>
        <v>8.1565184238231153E-5</v>
      </c>
    </row>
    <row r="17" spans="1:3" ht="15.75" thickBot="1">
      <c r="A17" s="515"/>
      <c r="B17" s="434"/>
      <c r="C17" s="152"/>
    </row>
    <row r="18" spans="1:3" ht="15.75" thickBot="1">
      <c r="A18" s="515"/>
      <c r="B18" s="514"/>
      <c r="C18" s="12"/>
    </row>
    <row r="19" spans="1:3" ht="15.75" thickBot="1">
      <c r="A19" s="156" t="s">
        <v>261</v>
      </c>
      <c r="B19" s="352">
        <v>249.33780000000002</v>
      </c>
      <c r="C19" s="273">
        <f>B19/$B$21</f>
        <v>2.2544830705836866E-2</v>
      </c>
    </row>
    <row r="20" spans="1:3">
      <c r="A20" s="6"/>
      <c r="B20" s="6"/>
      <c r="C20" s="4"/>
    </row>
    <row r="21" spans="1:3">
      <c r="A21" s="510" t="s">
        <v>273</v>
      </c>
      <c r="B21" s="153">
        <f>SUM(B8:B19)</f>
        <v>11059.643926953346</v>
      </c>
      <c r="C21" s="522">
        <v>1</v>
      </c>
    </row>
    <row r="22" spans="1:3">
      <c r="A22" s="156"/>
      <c r="B22" s="511"/>
      <c r="C22" s="524"/>
    </row>
    <row r="23" spans="1:3">
      <c r="A23" s="156"/>
      <c r="B23" s="511"/>
      <c r="C23" s="524"/>
    </row>
    <row r="24" spans="1:3" ht="35.25" customHeight="1">
      <c r="A24" s="801" t="s">
        <v>553</v>
      </c>
      <c r="B24" s="801"/>
      <c r="C24" s="801"/>
    </row>
    <row r="25" spans="1:3">
      <c r="A25" s="6"/>
      <c r="B25" s="6"/>
      <c r="C25" s="4"/>
    </row>
    <row r="26" spans="1:3" ht="15.75" thickBot="1">
      <c r="A26" s="523" t="s">
        <v>258</v>
      </c>
      <c r="B26" s="306" t="s">
        <v>595</v>
      </c>
      <c r="C26" s="678" t="s">
        <v>259</v>
      </c>
    </row>
    <row r="27" spans="1:3" ht="15.75" thickBot="1">
      <c r="A27" s="7" t="s">
        <v>387</v>
      </c>
      <c r="B27" s="312">
        <f>SUM(B28:B37)</f>
        <v>11059.643926953346</v>
      </c>
      <c r="C27" s="313">
        <f t="shared" ref="C27:C37" si="1">B27/$B$39</f>
        <v>0.59790325872575467</v>
      </c>
    </row>
    <row r="28" spans="1:3">
      <c r="A28" s="515" t="s">
        <v>0</v>
      </c>
      <c r="B28" s="435">
        <f t="shared" ref="B28:B36" si="2">B8</f>
        <v>5471.1028218694792</v>
      </c>
      <c r="C28" s="151">
        <f t="shared" si="1"/>
        <v>0.2957771721788664</v>
      </c>
    </row>
    <row r="29" spans="1:3">
      <c r="A29" s="515" t="s">
        <v>6</v>
      </c>
      <c r="B29" s="435">
        <f t="shared" si="2"/>
        <v>3122.6748126281368</v>
      </c>
      <c r="C29" s="151">
        <f t="shared" si="1"/>
        <v>0.16881713902750628</v>
      </c>
    </row>
    <row r="30" spans="1:3">
      <c r="A30" s="515" t="s">
        <v>9</v>
      </c>
      <c r="B30" s="435">
        <f t="shared" si="2"/>
        <v>899.14785236563409</v>
      </c>
      <c r="C30" s="151">
        <f t="shared" si="1"/>
        <v>4.8609470120054094E-2</v>
      </c>
    </row>
    <row r="31" spans="1:3">
      <c r="A31" s="515" t="s">
        <v>11</v>
      </c>
      <c r="B31" s="435">
        <f t="shared" si="2"/>
        <v>25.697347261240999</v>
      </c>
      <c r="C31" s="151">
        <f t="shared" si="1"/>
        <v>1.3892425262135798E-3</v>
      </c>
    </row>
    <row r="32" spans="1:3">
      <c r="A32" s="515" t="s">
        <v>14</v>
      </c>
      <c r="B32" s="435">
        <f t="shared" si="2"/>
        <v>557.71223292534978</v>
      </c>
      <c r="C32" s="151">
        <f t="shared" si="1"/>
        <v>3.0150876800347684E-2</v>
      </c>
    </row>
    <row r="33" spans="1:3">
      <c r="A33" s="515" t="s">
        <v>15</v>
      </c>
      <c r="B33" s="435">
        <f t="shared" si="2"/>
        <v>162.62627827264731</v>
      </c>
      <c r="C33" s="151">
        <f t="shared" si="1"/>
        <v>8.7918546361775117E-3</v>
      </c>
    </row>
    <row r="34" spans="1:3">
      <c r="A34" s="515" t="s">
        <v>16</v>
      </c>
      <c r="B34" s="435">
        <f t="shared" si="2"/>
        <v>330.13144363085598</v>
      </c>
      <c r="C34" s="151">
        <f t="shared" si="1"/>
        <v>1.7847470249352019E-2</v>
      </c>
    </row>
    <row r="35" spans="1:3">
      <c r="A35" s="515" t="s">
        <v>18</v>
      </c>
      <c r="B35" s="435">
        <f t="shared" si="2"/>
        <v>240.31125610548889</v>
      </c>
      <c r="C35" s="151">
        <f t="shared" si="1"/>
        <v>1.2991637351342129E-2</v>
      </c>
    </row>
    <row r="36" spans="1:3">
      <c r="A36" s="515" t="s">
        <v>21</v>
      </c>
      <c r="B36" s="435">
        <f t="shared" si="2"/>
        <v>0.90208189451118392</v>
      </c>
      <c r="C36" s="151">
        <f t="shared" si="1"/>
        <v>4.8768089454604969E-5</v>
      </c>
    </row>
    <row r="37" spans="1:3" ht="15.75" thickBot="1">
      <c r="A37" s="515" t="s">
        <v>520</v>
      </c>
      <c r="B37" s="436">
        <f>B19</f>
        <v>249.33780000000002</v>
      </c>
      <c r="C37" s="152">
        <f t="shared" si="1"/>
        <v>1.3479627746440319E-2</v>
      </c>
    </row>
    <row r="38" spans="1:3">
      <c r="A38" s="515"/>
      <c r="B38" s="514"/>
      <c r="C38" s="12"/>
    </row>
    <row r="39" spans="1:3">
      <c r="A39" s="510" t="s">
        <v>276</v>
      </c>
      <c r="B39" s="153">
        <f>'[1]6.1 EXPORTACIONES PART'!P21</f>
        <v>18497.380245967459</v>
      </c>
      <c r="C39" s="522">
        <v>1</v>
      </c>
    </row>
    <row r="40" spans="1:3">
      <c r="A40" s="512"/>
      <c r="B40" s="511"/>
      <c r="C40" s="4"/>
    </row>
    <row r="41" spans="1:3">
      <c r="A41" s="6"/>
      <c r="B41" s="6"/>
      <c r="C41" s="4"/>
    </row>
    <row r="42" spans="1:3" ht="45.75" customHeight="1">
      <c r="A42" s="802" t="s">
        <v>601</v>
      </c>
      <c r="B42" s="802"/>
      <c r="C42" s="802"/>
    </row>
  </sheetData>
  <mergeCells count="3">
    <mergeCell ref="A24:C24"/>
    <mergeCell ref="A2:C2"/>
    <mergeCell ref="A42:C42"/>
  </mergeCells>
  <printOptions horizontalCentered="1" verticalCentered="1"/>
  <pageMargins left="0" right="0" top="0" bottom="0" header="0.31496062992125984" footer="0.31496062992125984"/>
  <pageSetup paperSize="9" scale="10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FF00"/>
  </sheetPr>
  <dimension ref="A1:I45"/>
  <sheetViews>
    <sheetView showGridLines="0" view="pageBreakPreview" zoomScaleNormal="110" zoomScaleSheetLayoutView="100" workbookViewId="0">
      <selection activeCell="A25" sqref="A25"/>
    </sheetView>
  </sheetViews>
  <sheetFormatPr baseColWidth="10" defaultColWidth="11.42578125" defaultRowHeight="15"/>
  <cols>
    <col min="1" max="1" width="14.7109375" customWidth="1"/>
    <col min="2" max="2" width="15.7109375" customWidth="1"/>
    <col min="3" max="3" width="16.42578125" customWidth="1"/>
    <col min="4" max="4" width="15" customWidth="1"/>
    <col min="5" max="5" width="16.42578125" customWidth="1"/>
    <col min="6" max="6" width="15" customWidth="1"/>
    <col min="7" max="7" width="16.42578125" customWidth="1"/>
    <col min="8" max="8" width="15.7109375" customWidth="1"/>
    <col min="9" max="9" width="12.28515625" bestFit="1" customWidth="1"/>
    <col min="10" max="10" width="27.42578125" bestFit="1" customWidth="1"/>
    <col min="11" max="11" width="14.7109375" bestFit="1" customWidth="1"/>
  </cols>
  <sheetData>
    <row r="1" spans="1:9">
      <c r="A1" s="175" t="s">
        <v>279</v>
      </c>
      <c r="B1" s="160"/>
      <c r="C1" s="160"/>
      <c r="D1" s="160"/>
      <c r="E1" s="160"/>
      <c r="F1" s="160"/>
      <c r="G1" s="160"/>
      <c r="H1" s="160"/>
      <c r="I1" s="380"/>
    </row>
    <row r="2" spans="1:9" ht="15.75">
      <c r="A2" s="136" t="s">
        <v>280</v>
      </c>
      <c r="B2" s="160"/>
      <c r="C2" s="160"/>
      <c r="D2" s="160"/>
      <c r="E2" s="160"/>
      <c r="F2" s="160"/>
      <c r="G2" s="160"/>
      <c r="H2" s="160"/>
      <c r="I2" s="380"/>
    </row>
    <row r="3" spans="1:9">
      <c r="A3" s="168"/>
      <c r="B3" s="160"/>
      <c r="C3" s="160"/>
      <c r="D3" s="160"/>
      <c r="E3" s="160"/>
      <c r="F3" s="160"/>
      <c r="G3" s="160"/>
      <c r="H3" s="437"/>
      <c r="I3" s="437"/>
    </row>
    <row r="4" spans="1:9" ht="25.5">
      <c r="A4" s="266" t="s">
        <v>248</v>
      </c>
      <c r="B4" s="267" t="s">
        <v>382</v>
      </c>
      <c r="C4" s="267" t="s">
        <v>296</v>
      </c>
      <c r="D4" s="267" t="s">
        <v>297</v>
      </c>
      <c r="E4" s="267" t="s">
        <v>299</v>
      </c>
      <c r="F4" s="267" t="s">
        <v>397</v>
      </c>
      <c r="G4" s="267" t="s">
        <v>26</v>
      </c>
      <c r="H4" s="267" t="s">
        <v>55</v>
      </c>
      <c r="I4" s="380"/>
    </row>
    <row r="5" spans="1:9">
      <c r="A5" s="168">
        <v>2009</v>
      </c>
      <c r="B5" s="169">
        <v>319825374.36999965</v>
      </c>
      <c r="C5" s="169">
        <v>499659326.56000036</v>
      </c>
      <c r="D5" s="169">
        <v>393600073.86000019</v>
      </c>
      <c r="E5" s="169">
        <v>376380329.34000021</v>
      </c>
      <c r="F5" s="169">
        <v>196060821.38999999</v>
      </c>
      <c r="G5" s="169">
        <v>504747514.43999982</v>
      </c>
      <c r="H5" s="169">
        <v>2290273439.96</v>
      </c>
      <c r="I5" s="381">
        <f t="shared" ref="I5:I15" si="0">H5/1000000</f>
        <v>2290.2734399599999</v>
      </c>
    </row>
    <row r="6" spans="1:9">
      <c r="A6" s="168">
        <v>2010</v>
      </c>
      <c r="B6" s="169">
        <v>416011992.68000019</v>
      </c>
      <c r="C6" s="169">
        <v>518078947.39999974</v>
      </c>
      <c r="D6" s="169">
        <v>615815226.54999983</v>
      </c>
      <c r="E6" s="169">
        <v>827591968.73000026</v>
      </c>
      <c r="F6" s="169">
        <v>510276007.16999966</v>
      </c>
      <c r="G6" s="169">
        <v>443780328.35999978</v>
      </c>
      <c r="H6" s="169">
        <v>3331554470.8899989</v>
      </c>
      <c r="I6" s="381">
        <f t="shared" si="0"/>
        <v>3331.5544708899988</v>
      </c>
    </row>
    <row r="7" spans="1:9">
      <c r="A7" s="168">
        <v>2011</v>
      </c>
      <c r="B7" s="169">
        <v>1124827734.03</v>
      </c>
      <c r="C7" s="169">
        <v>776151268.40999997</v>
      </c>
      <c r="D7" s="169">
        <v>869366743.73000062</v>
      </c>
      <c r="E7" s="169">
        <v>1406825781.3400011</v>
      </c>
      <c r="F7" s="169">
        <v>788187748.41999972</v>
      </c>
      <c r="G7" s="169">
        <v>1412256087.9500005</v>
      </c>
      <c r="H7" s="169">
        <v>6377615363.880002</v>
      </c>
      <c r="I7" s="381">
        <f t="shared" si="0"/>
        <v>6377.6153638800024</v>
      </c>
    </row>
    <row r="8" spans="1:9">
      <c r="A8" s="168">
        <v>2012</v>
      </c>
      <c r="B8" s="169">
        <v>1140068754.6699998</v>
      </c>
      <c r="C8" s="169">
        <v>525257849.7100004</v>
      </c>
      <c r="D8" s="169">
        <v>905401645.29999912</v>
      </c>
      <c r="E8" s="169">
        <v>1797233970.02</v>
      </c>
      <c r="F8" s="169">
        <v>638740607.01000011</v>
      </c>
      <c r="G8" s="169">
        <v>2491504592.8899961</v>
      </c>
      <c r="H8" s="169">
        <v>7498207419.5999947</v>
      </c>
      <c r="I8" s="381">
        <f t="shared" si="0"/>
        <v>7498.2074195999949</v>
      </c>
    </row>
    <row r="9" spans="1:9">
      <c r="A9" s="168">
        <v>2013</v>
      </c>
      <c r="B9" s="169">
        <v>1414373689.8400006</v>
      </c>
      <c r="C9" s="169">
        <v>789358143.49999976</v>
      </c>
      <c r="D9" s="169">
        <v>776418374.67000031</v>
      </c>
      <c r="E9" s="169">
        <v>1807744001.0099993</v>
      </c>
      <c r="F9" s="169">
        <v>404548164.93999976</v>
      </c>
      <c r="G9" s="169">
        <v>3671179591.819994</v>
      </c>
      <c r="H9" s="169">
        <v>8863621965.7799931</v>
      </c>
      <c r="I9" s="381">
        <f t="shared" si="0"/>
        <v>8863.6219657799938</v>
      </c>
    </row>
    <row r="10" spans="1:9">
      <c r="A10" s="168">
        <v>2014</v>
      </c>
      <c r="B10" s="169">
        <v>889682461.02999961</v>
      </c>
      <c r="C10" s="169">
        <v>557607616.26999998</v>
      </c>
      <c r="D10" s="169">
        <v>625458907.48999894</v>
      </c>
      <c r="E10" s="169">
        <v>1463521224.1099994</v>
      </c>
      <c r="F10" s="169">
        <v>420086094.84000003</v>
      </c>
      <c r="G10" s="169">
        <v>4122853397.7500024</v>
      </c>
      <c r="H10" s="169">
        <v>8079209701.4899998</v>
      </c>
      <c r="I10" s="381">
        <f t="shared" si="0"/>
        <v>8079.20970149</v>
      </c>
    </row>
    <row r="11" spans="1:9">
      <c r="A11" s="168">
        <v>2015</v>
      </c>
      <c r="B11" s="169">
        <v>446220609.94000006</v>
      </c>
      <c r="C11" s="169">
        <v>654233734.78000033</v>
      </c>
      <c r="D11" s="169">
        <v>527197097.47999984</v>
      </c>
      <c r="E11" s="169">
        <v>1227816024.8500006</v>
      </c>
      <c r="F11" s="169">
        <v>374972373.1700002</v>
      </c>
      <c r="G11" s="169">
        <v>3594184486.0099945</v>
      </c>
      <c r="H11" s="169">
        <v>6824624326.2299957</v>
      </c>
      <c r="I11" s="381">
        <f t="shared" si="0"/>
        <v>6824.6243262299959</v>
      </c>
    </row>
    <row r="12" spans="1:9">
      <c r="A12" s="168">
        <v>2016</v>
      </c>
      <c r="B12" s="169">
        <v>238198426.26999998</v>
      </c>
      <c r="C12" s="169">
        <v>386908381.52000028</v>
      </c>
      <c r="D12" s="169">
        <v>377053519.29000056</v>
      </c>
      <c r="E12" s="169">
        <v>1079320196.4899998</v>
      </c>
      <c r="F12" s="169">
        <v>349690539.14999986</v>
      </c>
      <c r="G12" s="169">
        <v>902392510.49999976</v>
      </c>
      <c r="H12" s="169">
        <v>3333563573.2200003</v>
      </c>
      <c r="I12" s="381">
        <f t="shared" si="0"/>
        <v>3333.5635732200003</v>
      </c>
    </row>
    <row r="13" spans="1:9">
      <c r="A13" s="168">
        <v>2017</v>
      </c>
      <c r="B13" s="169">
        <v>286720393.09000039</v>
      </c>
      <c r="C13" s="169">
        <v>491197398.48000026</v>
      </c>
      <c r="D13" s="169">
        <v>484395158.11999875</v>
      </c>
      <c r="E13" s="169">
        <v>1556537970.6599956</v>
      </c>
      <c r="F13" s="169">
        <v>388481558.76999992</v>
      </c>
      <c r="G13" s="169">
        <v>720684302.73999965</v>
      </c>
      <c r="H13" s="169">
        <v>3928016781.8599944</v>
      </c>
      <c r="I13" s="381">
        <f t="shared" si="0"/>
        <v>3928.0167818599944</v>
      </c>
    </row>
    <row r="14" spans="1:9">
      <c r="A14" s="168">
        <v>2018</v>
      </c>
      <c r="B14" s="169">
        <v>1411676115.3699999</v>
      </c>
      <c r="C14" s="169">
        <v>656606475.04999995</v>
      </c>
      <c r="D14" s="169">
        <v>412524041.70999998</v>
      </c>
      <c r="E14" s="169">
        <v>1084149409.8</v>
      </c>
      <c r="F14" s="169">
        <v>761288309.73000002</v>
      </c>
      <c r="G14" s="169">
        <v>621190527.51999998</v>
      </c>
      <c r="H14" s="169">
        <v>4947434879.1800003</v>
      </c>
      <c r="I14" s="381">
        <f t="shared" si="0"/>
        <v>4947.4348791800003</v>
      </c>
    </row>
    <row r="15" spans="1:9">
      <c r="A15" s="173" t="s">
        <v>561</v>
      </c>
      <c r="B15" s="448">
        <f>SUM(B16:B21)</f>
        <v>546550655</v>
      </c>
      <c r="C15" s="448">
        <f t="shared" ref="C15:G15" si="1">SUM(C16:C21)</f>
        <v>470364801</v>
      </c>
      <c r="D15" s="448">
        <f t="shared" si="1"/>
        <v>158226872</v>
      </c>
      <c r="E15" s="448">
        <f t="shared" si="1"/>
        <v>432284594</v>
      </c>
      <c r="F15" s="448">
        <f t="shared" si="1"/>
        <v>555522672</v>
      </c>
      <c r="G15" s="448">
        <f t="shared" si="1"/>
        <v>369404773</v>
      </c>
      <c r="H15" s="448">
        <f>SUM(H16:H21)</f>
        <v>2532354367</v>
      </c>
      <c r="I15" s="381">
        <f t="shared" si="0"/>
        <v>2532.3543669999999</v>
      </c>
    </row>
    <row r="16" spans="1:9">
      <c r="A16" s="683" t="s">
        <v>209</v>
      </c>
      <c r="B16" s="684">
        <v>69974822</v>
      </c>
      <c r="C16" s="684">
        <v>68103999</v>
      </c>
      <c r="D16" s="684">
        <v>20523580</v>
      </c>
      <c r="E16" s="684">
        <v>57847065</v>
      </c>
      <c r="F16" s="684">
        <v>60601280</v>
      </c>
      <c r="G16" s="684">
        <v>59975915</v>
      </c>
      <c r="H16" s="684">
        <f>+SUM(B16:G16)</f>
        <v>337026661</v>
      </c>
      <c r="I16" s="381"/>
    </row>
    <row r="17" spans="1:9">
      <c r="A17" s="683" t="s">
        <v>503</v>
      </c>
      <c r="B17" s="684">
        <v>82809722</v>
      </c>
      <c r="C17" s="684">
        <v>101003849</v>
      </c>
      <c r="D17" s="684">
        <v>23288285</v>
      </c>
      <c r="E17" s="684">
        <v>61899789</v>
      </c>
      <c r="F17" s="684">
        <v>92353689</v>
      </c>
      <c r="G17" s="684">
        <v>37119950</v>
      </c>
      <c r="H17" s="684">
        <f t="shared" ref="H17:H21" si="2">+SUM(B17:G17)</f>
        <v>398475284</v>
      </c>
      <c r="I17" s="483"/>
    </row>
    <row r="18" spans="1:9">
      <c r="A18" s="683" t="s">
        <v>529</v>
      </c>
      <c r="B18" s="684">
        <v>117401840</v>
      </c>
      <c r="C18" s="684">
        <v>61237835</v>
      </c>
      <c r="D18" s="684">
        <v>25111087</v>
      </c>
      <c r="E18" s="684">
        <v>78051957</v>
      </c>
      <c r="F18" s="684">
        <v>102539063</v>
      </c>
      <c r="G18" s="684">
        <v>79722330</v>
      </c>
      <c r="H18" s="684">
        <f t="shared" si="2"/>
        <v>464064112</v>
      </c>
      <c r="I18" s="382"/>
    </row>
    <row r="19" spans="1:9">
      <c r="A19" s="683" t="s">
        <v>551</v>
      </c>
      <c r="B19" s="684">
        <v>83677732</v>
      </c>
      <c r="C19" s="684">
        <v>78013562</v>
      </c>
      <c r="D19" s="684">
        <v>27740845</v>
      </c>
      <c r="E19" s="684">
        <v>69430681</v>
      </c>
      <c r="F19" s="684">
        <v>102143578</v>
      </c>
      <c r="G19" s="684">
        <v>69830345</v>
      </c>
      <c r="H19" s="684">
        <f t="shared" si="2"/>
        <v>430836743</v>
      </c>
      <c r="I19" s="382"/>
    </row>
    <row r="20" spans="1:9">
      <c r="A20" s="683" t="s">
        <v>557</v>
      </c>
      <c r="B20" s="684">
        <v>88032997</v>
      </c>
      <c r="C20" s="684">
        <v>82631099</v>
      </c>
      <c r="D20" s="684">
        <v>30369654</v>
      </c>
      <c r="E20" s="684">
        <v>68789923</v>
      </c>
      <c r="F20" s="684">
        <v>105743239</v>
      </c>
      <c r="G20" s="684">
        <v>48651905</v>
      </c>
      <c r="H20" s="684">
        <f t="shared" si="2"/>
        <v>424218817</v>
      </c>
      <c r="I20" s="382"/>
    </row>
    <row r="21" spans="1:9">
      <c r="A21" s="683" t="s">
        <v>562</v>
      </c>
      <c r="B21" s="684">
        <v>104653542</v>
      </c>
      <c r="C21" s="684">
        <v>79374457</v>
      </c>
      <c r="D21" s="684">
        <v>31193421</v>
      </c>
      <c r="E21" s="684">
        <v>96265179</v>
      </c>
      <c r="F21" s="684">
        <v>92141823</v>
      </c>
      <c r="G21" s="684">
        <v>74104328</v>
      </c>
      <c r="H21" s="684">
        <f t="shared" si="2"/>
        <v>477732750</v>
      </c>
      <c r="I21" s="382"/>
    </row>
    <row r="22" spans="1:9">
      <c r="A22" s="675" t="s">
        <v>575</v>
      </c>
      <c r="B22" s="449"/>
      <c r="C22" s="449"/>
      <c r="D22" s="449"/>
      <c r="E22" s="449"/>
      <c r="F22" s="449"/>
      <c r="G22" s="449"/>
      <c r="H22" s="449"/>
      <c r="I22" s="382"/>
    </row>
    <row r="23" spans="1:9">
      <c r="A23" s="168" t="s">
        <v>567</v>
      </c>
      <c r="B23" s="170">
        <v>563278630.7299999</v>
      </c>
      <c r="C23" s="170">
        <v>238316419.16000003</v>
      </c>
      <c r="D23" s="170">
        <v>191418550.94999999</v>
      </c>
      <c r="E23" s="170">
        <v>529409490.79999995</v>
      </c>
      <c r="F23" s="170">
        <v>301328707.45999998</v>
      </c>
      <c r="G23" s="170">
        <v>182738802.61000004</v>
      </c>
      <c r="H23" s="684">
        <f>+SUM(B23:G23)</f>
        <v>2006490601.71</v>
      </c>
      <c r="I23" s="382"/>
    </row>
    <row r="24" spans="1:9">
      <c r="A24" s="168" t="s">
        <v>568</v>
      </c>
      <c r="B24" s="684">
        <f>+B15</f>
        <v>546550655</v>
      </c>
      <c r="C24" s="684">
        <f t="shared" ref="C24:G24" si="3">+C15</f>
        <v>470364801</v>
      </c>
      <c r="D24" s="684">
        <f>+D15</f>
        <v>158226872</v>
      </c>
      <c r="E24" s="684">
        <f t="shared" si="3"/>
        <v>432284594</v>
      </c>
      <c r="F24" s="684">
        <f t="shared" si="3"/>
        <v>555522672</v>
      </c>
      <c r="G24" s="684">
        <f t="shared" si="3"/>
        <v>369404773</v>
      </c>
      <c r="H24" s="684">
        <f>+SUM(B24:G24)</f>
        <v>2532354367</v>
      </c>
      <c r="I24" s="382"/>
    </row>
    <row r="25" spans="1:9">
      <c r="A25" s="174" t="s">
        <v>249</v>
      </c>
      <c r="B25" s="369">
        <f t="shared" ref="B25:G25" si="4">B24/B23-1</f>
        <v>-2.9697515256917772E-2</v>
      </c>
      <c r="C25" s="369">
        <f t="shared" si="4"/>
        <v>0.97369867614622119</v>
      </c>
      <c r="D25" s="369">
        <f t="shared" si="4"/>
        <v>-0.17339844432669382</v>
      </c>
      <c r="E25" s="369">
        <f t="shared" si="4"/>
        <v>-0.1834589263846268</v>
      </c>
      <c r="F25" s="369">
        <f t="shared" si="4"/>
        <v>0.84357699166032196</v>
      </c>
      <c r="G25" s="369">
        <f t="shared" si="4"/>
        <v>1.0214906069423102</v>
      </c>
      <c r="H25" s="369">
        <f>H24/H23-1</f>
        <v>0.26208134981636144</v>
      </c>
      <c r="I25" s="382"/>
    </row>
    <row r="26" spans="1:9">
      <c r="A26" s="171"/>
      <c r="B26" s="450"/>
      <c r="C26" s="450"/>
      <c r="D26" s="467"/>
      <c r="E26" s="450"/>
      <c r="F26" s="450"/>
      <c r="G26" s="450"/>
      <c r="H26" s="450"/>
      <c r="I26" s="382"/>
    </row>
    <row r="27" spans="1:9" ht="15" customHeight="1">
      <c r="A27" s="804" t="s">
        <v>576</v>
      </c>
      <c r="B27" s="804"/>
      <c r="C27" s="804"/>
      <c r="D27" s="804"/>
      <c r="E27" s="804"/>
      <c r="F27" s="804"/>
      <c r="G27" s="804"/>
      <c r="H27" s="804"/>
      <c r="I27" s="437"/>
    </row>
    <row r="28" spans="1:9">
      <c r="A28" s="754" t="s">
        <v>564</v>
      </c>
      <c r="B28" s="685">
        <v>121753580.70999999</v>
      </c>
      <c r="C28" s="685">
        <v>30147570.829999998</v>
      </c>
      <c r="D28" s="685">
        <v>33735052.25999999</v>
      </c>
      <c r="E28" s="685">
        <v>107664072.70000002</v>
      </c>
      <c r="F28" s="685">
        <v>55335968.899999984</v>
      </c>
      <c r="G28" s="685">
        <v>39064469.330000006</v>
      </c>
      <c r="H28" s="686">
        <f>+SUM(B28:G28)</f>
        <v>387700714.72999996</v>
      </c>
      <c r="I28" s="437"/>
    </row>
    <row r="29" spans="1:9">
      <c r="A29" s="754" t="s">
        <v>565</v>
      </c>
      <c r="B29" s="170">
        <f>+B21</f>
        <v>104653542</v>
      </c>
      <c r="C29" s="170">
        <f t="shared" ref="C29:G29" si="5">+C21</f>
        <v>79374457</v>
      </c>
      <c r="D29" s="170">
        <f t="shared" si="5"/>
        <v>31193421</v>
      </c>
      <c r="E29" s="170">
        <f t="shared" si="5"/>
        <v>96265179</v>
      </c>
      <c r="F29" s="170">
        <f t="shared" si="5"/>
        <v>92141823</v>
      </c>
      <c r="G29" s="170">
        <f t="shared" si="5"/>
        <v>74104328</v>
      </c>
      <c r="H29" s="686">
        <f>+SUM(B29:G29)</f>
        <v>477732750</v>
      </c>
      <c r="I29" s="437"/>
    </row>
    <row r="30" spans="1:9">
      <c r="A30" s="174" t="s">
        <v>211</v>
      </c>
      <c r="B30" s="369">
        <f>B29/B28-1</f>
        <v>-0.14044793270376088</v>
      </c>
      <c r="C30" s="369">
        <f t="shared" ref="C30:G30" si="6">C29/C28-1</f>
        <v>1.632864101973154</v>
      </c>
      <c r="D30" s="369">
        <f t="shared" si="6"/>
        <v>-7.5340961099195636E-2</v>
      </c>
      <c r="E30" s="369">
        <f t="shared" si="6"/>
        <v>-0.10587462850084084</v>
      </c>
      <c r="F30" s="369">
        <f t="shared" si="6"/>
        <v>0.665134357121558</v>
      </c>
      <c r="G30" s="369">
        <f t="shared" si="6"/>
        <v>0.89697516108559383</v>
      </c>
      <c r="H30" s="369">
        <f>H29/H28-1</f>
        <v>0.23222045214102738</v>
      </c>
      <c r="I30" s="437"/>
    </row>
    <row r="31" spans="1:9">
      <c r="A31" s="168"/>
      <c r="B31" s="160"/>
      <c r="C31" s="160"/>
      <c r="D31" s="160"/>
      <c r="E31" s="160"/>
      <c r="F31" s="160"/>
      <c r="G31" s="160"/>
      <c r="H31" s="160"/>
      <c r="I31" s="437"/>
    </row>
    <row r="32" spans="1:9">
      <c r="A32" s="804" t="s">
        <v>473</v>
      </c>
      <c r="B32" s="804"/>
      <c r="C32" s="804"/>
      <c r="D32" s="804"/>
      <c r="E32" s="804"/>
      <c r="F32" s="804"/>
      <c r="G32" s="804"/>
      <c r="H32" s="804"/>
      <c r="I32" s="437"/>
    </row>
    <row r="33" spans="1:9" ht="17.25" customHeight="1">
      <c r="A33" s="755" t="s">
        <v>555</v>
      </c>
      <c r="B33" s="685">
        <f>+B20</f>
        <v>88032997</v>
      </c>
      <c r="C33" s="685">
        <f t="shared" ref="C33:G34" si="7">+C20</f>
        <v>82631099</v>
      </c>
      <c r="D33" s="685">
        <f t="shared" si="7"/>
        <v>30369654</v>
      </c>
      <c r="E33" s="685">
        <f t="shared" si="7"/>
        <v>68789923</v>
      </c>
      <c r="F33" s="685">
        <f t="shared" si="7"/>
        <v>105743239</v>
      </c>
      <c r="G33" s="685">
        <f t="shared" si="7"/>
        <v>48651905</v>
      </c>
      <c r="H33" s="685">
        <f>+H20</f>
        <v>424218817</v>
      </c>
      <c r="I33" s="437"/>
    </row>
    <row r="34" spans="1:9">
      <c r="A34" s="754" t="s">
        <v>565</v>
      </c>
      <c r="B34" s="685">
        <f>+B21</f>
        <v>104653542</v>
      </c>
      <c r="C34" s="685">
        <f t="shared" si="7"/>
        <v>79374457</v>
      </c>
      <c r="D34" s="685">
        <f t="shared" si="7"/>
        <v>31193421</v>
      </c>
      <c r="E34" s="685">
        <f t="shared" si="7"/>
        <v>96265179</v>
      </c>
      <c r="F34" s="685">
        <f t="shared" si="7"/>
        <v>92141823</v>
      </c>
      <c r="G34" s="685">
        <f t="shared" si="7"/>
        <v>74104328</v>
      </c>
      <c r="H34" s="685">
        <f>+H21</f>
        <v>477732750</v>
      </c>
      <c r="I34" s="685"/>
    </row>
    <row r="35" spans="1:9">
      <c r="A35" s="174" t="s">
        <v>211</v>
      </c>
      <c r="B35" s="369">
        <f>B34/B33-1</f>
        <v>0.18879903634315665</v>
      </c>
      <c r="C35" s="369">
        <f t="shared" ref="C35:G35" si="8">C34/C33-1</f>
        <v>-3.9411819997698494E-2</v>
      </c>
      <c r="D35" s="369">
        <f t="shared" si="8"/>
        <v>2.7124675177399027E-2</v>
      </c>
      <c r="E35" s="369">
        <f t="shared" si="8"/>
        <v>0.39940815168524035</v>
      </c>
      <c r="F35" s="369">
        <f t="shared" si="8"/>
        <v>-0.12862681461837955</v>
      </c>
      <c r="G35" s="369">
        <f t="shared" si="8"/>
        <v>0.52315367712733951</v>
      </c>
      <c r="H35" s="369">
        <f>H34/H33-1</f>
        <v>0.12614700445972904</v>
      </c>
      <c r="I35" s="437"/>
    </row>
    <row r="36" spans="1:9" s="437" customFormat="1">
      <c r="A36" s="752"/>
      <c r="B36" s="753"/>
      <c r="C36" s="753"/>
      <c r="D36" s="753"/>
      <c r="E36" s="753"/>
      <c r="F36" s="753"/>
      <c r="G36" s="753"/>
      <c r="H36" s="753"/>
    </row>
    <row r="37" spans="1:9" ht="36" customHeight="1">
      <c r="A37" s="805" t="s">
        <v>554</v>
      </c>
      <c r="B37" s="806"/>
      <c r="C37" s="806"/>
      <c r="D37" s="806"/>
      <c r="E37" s="806"/>
      <c r="F37" s="806"/>
      <c r="G37" s="806"/>
      <c r="H37" s="806"/>
      <c r="I37" s="160"/>
    </row>
    <row r="38" spans="1:9">
      <c r="A38" s="168"/>
      <c r="B38" s="160"/>
      <c r="C38" s="160"/>
      <c r="D38" s="160"/>
      <c r="E38" s="160"/>
      <c r="F38" s="160"/>
      <c r="G38" s="160"/>
      <c r="H38" s="160"/>
      <c r="I38" s="160"/>
    </row>
    <row r="39" spans="1:9">
      <c r="A39" s="168"/>
      <c r="B39" s="160"/>
      <c r="C39" s="160"/>
      <c r="D39" s="160"/>
      <c r="E39" s="160"/>
      <c r="F39" s="160"/>
      <c r="G39" s="160"/>
      <c r="H39" s="160"/>
      <c r="I39" s="160"/>
    </row>
    <row r="40" spans="1:9">
      <c r="A40" s="168"/>
      <c r="B40" s="160"/>
      <c r="C40" s="160"/>
      <c r="D40" s="160"/>
      <c r="E40" s="160"/>
      <c r="F40" s="160"/>
      <c r="G40" s="160"/>
      <c r="H40" s="160"/>
      <c r="I40" s="160"/>
    </row>
    <row r="41" spans="1:9" ht="132.75" customHeight="1">
      <c r="A41" s="168"/>
      <c r="B41" s="160"/>
      <c r="C41" s="160"/>
      <c r="D41" s="160"/>
      <c r="E41" s="160"/>
      <c r="F41" s="160"/>
      <c r="G41" s="160"/>
      <c r="H41" s="160"/>
      <c r="I41" s="160"/>
    </row>
    <row r="42" spans="1:9">
      <c r="A42" s="168"/>
      <c r="B42" s="160"/>
      <c r="C42" s="160"/>
      <c r="D42" s="160"/>
      <c r="E42" s="160"/>
      <c r="F42" s="160"/>
      <c r="G42" s="160"/>
      <c r="H42" s="160"/>
      <c r="I42" s="160"/>
    </row>
    <row r="43" spans="1:9">
      <c r="A43" s="168"/>
      <c r="B43" s="160"/>
      <c r="C43" s="160"/>
      <c r="D43" s="160"/>
      <c r="E43" s="160"/>
      <c r="F43" s="160"/>
      <c r="G43" s="160"/>
      <c r="H43" s="160"/>
      <c r="I43" s="160"/>
    </row>
    <row r="44" spans="1:9" ht="15" customHeight="1">
      <c r="A44" s="160"/>
      <c r="B44" s="160"/>
      <c r="C44" s="160"/>
      <c r="D44" s="160"/>
      <c r="E44" s="160"/>
      <c r="F44" s="160"/>
      <c r="G44" s="160"/>
      <c r="H44" s="160"/>
      <c r="I44" s="160"/>
    </row>
    <row r="45" spans="1:9" ht="43.5" customHeight="1">
      <c r="A45" s="803" t="s">
        <v>577</v>
      </c>
      <c r="B45" s="803"/>
      <c r="C45" s="803"/>
      <c r="D45" s="803"/>
      <c r="E45" s="803"/>
      <c r="F45" s="803"/>
      <c r="G45" s="172"/>
      <c r="H45" s="172"/>
      <c r="I45" s="160"/>
    </row>
  </sheetData>
  <mergeCells count="4">
    <mergeCell ref="A45:F45"/>
    <mergeCell ref="A27:H27"/>
    <mergeCell ref="A32:H32"/>
    <mergeCell ref="A37:H37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FF00"/>
  </sheetPr>
  <dimension ref="A1:I89"/>
  <sheetViews>
    <sheetView showGridLines="0" view="pageBreakPreview" zoomScale="85" zoomScaleNormal="100" zoomScaleSheetLayoutView="85" workbookViewId="0">
      <selection activeCell="K21" sqref="K21"/>
    </sheetView>
  </sheetViews>
  <sheetFormatPr baseColWidth="10" defaultColWidth="11.42578125" defaultRowHeight="15"/>
  <cols>
    <col min="1" max="1" width="3.140625" bestFit="1" customWidth="1"/>
    <col min="2" max="2" width="50.7109375" bestFit="1" customWidth="1"/>
    <col min="3" max="4" width="13.28515625" customWidth="1"/>
    <col min="5" max="5" width="11.7109375" customWidth="1"/>
    <col min="6" max="7" width="13.140625" bestFit="1" customWidth="1"/>
    <col min="8" max="8" width="7.5703125" bestFit="1" customWidth="1"/>
    <col min="9" max="9" width="6.7109375" bestFit="1" customWidth="1"/>
    <col min="10" max="10" width="15.28515625" bestFit="1" customWidth="1"/>
    <col min="11" max="11" width="55.28515625" customWidth="1"/>
    <col min="12" max="12" width="11" bestFit="1" customWidth="1"/>
    <col min="13" max="13" width="12.5703125" bestFit="1" customWidth="1"/>
    <col min="16" max="16" width="12.5703125" bestFit="1" customWidth="1"/>
  </cols>
  <sheetData>
    <row r="1" spans="1:9" ht="14.25" customHeight="1">
      <c r="A1" s="163"/>
      <c r="B1" s="247" t="s">
        <v>281</v>
      </c>
      <c r="C1" s="163"/>
      <c r="D1" s="163"/>
      <c r="E1" s="370"/>
      <c r="F1" s="163"/>
      <c r="G1" s="163"/>
      <c r="H1" s="370"/>
      <c r="I1" s="370"/>
    </row>
    <row r="2" spans="1:9" ht="14.25" customHeight="1">
      <c r="A2" s="163"/>
      <c r="B2" s="246" t="s">
        <v>280</v>
      </c>
      <c r="C2" s="163"/>
      <c r="D2" s="163"/>
      <c r="E2" s="370"/>
      <c r="F2" s="163"/>
      <c r="G2" s="163"/>
      <c r="H2" s="370"/>
      <c r="I2" s="370"/>
    </row>
    <row r="3" spans="1:9" ht="14.25" customHeight="1">
      <c r="A3" s="163"/>
      <c r="B3" s="164"/>
      <c r="C3" s="163"/>
      <c r="D3" s="163"/>
      <c r="E3" s="370"/>
      <c r="F3" s="163"/>
      <c r="G3" s="163"/>
      <c r="H3" s="370"/>
      <c r="I3" s="370"/>
    </row>
    <row r="4" spans="1:9" ht="14.25" customHeight="1" thickBot="1">
      <c r="A4" s="163"/>
      <c r="B4" s="165" t="s">
        <v>287</v>
      </c>
      <c r="C4" s="163"/>
      <c r="D4" s="163"/>
      <c r="E4" s="370"/>
      <c r="F4" s="163"/>
      <c r="G4" s="163"/>
      <c r="H4" s="370"/>
      <c r="I4" s="370"/>
    </row>
    <row r="5" spans="1:9" ht="14.25" customHeight="1" thickBot="1">
      <c r="A5" s="163"/>
      <c r="B5" s="241"/>
      <c r="C5" s="769" t="s">
        <v>562</v>
      </c>
      <c r="D5" s="770"/>
      <c r="E5" s="771"/>
      <c r="F5" s="807" t="s">
        <v>578</v>
      </c>
      <c r="G5" s="772"/>
      <c r="H5" s="772"/>
      <c r="I5" s="773"/>
    </row>
    <row r="6" spans="1:9" ht="14.25" customHeight="1" thickBot="1">
      <c r="A6" s="163"/>
      <c r="B6" s="676" t="s">
        <v>302</v>
      </c>
      <c r="C6" s="258">
        <v>2018</v>
      </c>
      <c r="D6" s="259">
        <v>2019</v>
      </c>
      <c r="E6" s="451" t="s">
        <v>211</v>
      </c>
      <c r="F6" s="258">
        <v>2018</v>
      </c>
      <c r="G6" s="259">
        <v>2019</v>
      </c>
      <c r="H6" s="451" t="s">
        <v>211</v>
      </c>
      <c r="I6" s="485" t="s">
        <v>212</v>
      </c>
    </row>
    <row r="7" spans="1:9" ht="14.25" customHeight="1">
      <c r="A7" s="163"/>
      <c r="B7" s="687" t="s">
        <v>35</v>
      </c>
      <c r="C7" s="314">
        <v>64449989.180000022</v>
      </c>
      <c r="D7" s="688">
        <v>100666251</v>
      </c>
      <c r="E7" s="452">
        <f t="shared" ref="E7:E26" si="0">D7/C7-1</f>
        <v>0.56192812878296849</v>
      </c>
      <c r="F7" s="314">
        <v>214269081.18000007</v>
      </c>
      <c r="G7" s="688">
        <v>514927066</v>
      </c>
      <c r="H7" s="452">
        <f t="shared" ref="H7:H27" si="1">G7/F7-1</f>
        <v>1.4031795122480948</v>
      </c>
      <c r="I7" s="452">
        <f t="shared" ref="I7:I30" si="2">+G7/$G$31</f>
        <v>0.2033392611674715</v>
      </c>
    </row>
    <row r="8" spans="1:9" ht="14.25" customHeight="1">
      <c r="A8" s="163"/>
      <c r="B8" s="687" t="s">
        <v>39</v>
      </c>
      <c r="C8" s="314">
        <v>75806648.250000015</v>
      </c>
      <c r="D8" s="688">
        <v>84738007</v>
      </c>
      <c r="E8" s="452">
        <f t="shared" si="0"/>
        <v>0.11781761832478832</v>
      </c>
      <c r="F8" s="314">
        <v>374393087.12</v>
      </c>
      <c r="G8" s="688">
        <v>499621750</v>
      </c>
      <c r="H8" s="452">
        <f t="shared" si="1"/>
        <v>0.33448444212289075</v>
      </c>
      <c r="I8" s="452">
        <f t="shared" si="2"/>
        <v>0.19729535349031188</v>
      </c>
    </row>
    <row r="9" spans="1:9" ht="14.25" customHeight="1">
      <c r="A9" s="163"/>
      <c r="B9" s="687" t="s">
        <v>406</v>
      </c>
      <c r="C9" s="314">
        <v>29772323.990000002</v>
      </c>
      <c r="D9" s="688">
        <v>42247740</v>
      </c>
      <c r="E9" s="452">
        <f t="shared" si="0"/>
        <v>0.41902728232402242</v>
      </c>
      <c r="F9" s="314">
        <v>150904606.28</v>
      </c>
      <c r="G9" s="688">
        <v>256228158</v>
      </c>
      <c r="H9" s="452">
        <f t="shared" si="1"/>
        <v>0.69794789116360434</v>
      </c>
      <c r="I9" s="452">
        <f t="shared" si="2"/>
        <v>0.10118179404075481</v>
      </c>
    </row>
    <row r="10" spans="1:9" ht="14.25" customHeight="1">
      <c r="A10" s="163"/>
      <c r="B10" s="689" t="s">
        <v>34</v>
      </c>
      <c r="C10" s="314">
        <v>35650288.479999982</v>
      </c>
      <c r="D10" s="688">
        <v>34077197</v>
      </c>
      <c r="E10" s="452">
        <f t="shared" si="0"/>
        <v>-4.4125631153938527E-2</v>
      </c>
      <c r="F10" s="314">
        <v>234012066.69999996</v>
      </c>
      <c r="G10" s="688">
        <v>181911766</v>
      </c>
      <c r="H10" s="452">
        <f t="shared" si="1"/>
        <v>-0.22263937682663082</v>
      </c>
      <c r="I10" s="452">
        <f t="shared" si="2"/>
        <v>7.1835035558433749E-2</v>
      </c>
    </row>
    <row r="11" spans="1:9" ht="14.25" customHeight="1">
      <c r="A11" s="163"/>
      <c r="B11" s="687" t="s">
        <v>37</v>
      </c>
      <c r="C11" s="314">
        <v>29253626.679999996</v>
      </c>
      <c r="D11" s="688">
        <v>35281533</v>
      </c>
      <c r="E11" s="452">
        <f t="shared" si="0"/>
        <v>0.20605671857162045</v>
      </c>
      <c r="F11" s="314">
        <v>210839858.87000003</v>
      </c>
      <c r="G11" s="688">
        <v>144442716</v>
      </c>
      <c r="H11" s="452">
        <f t="shared" si="1"/>
        <v>-0.31491741279783003</v>
      </c>
      <c r="I11" s="452">
        <f t="shared" si="2"/>
        <v>5.7038903355029535E-2</v>
      </c>
    </row>
    <row r="12" spans="1:9" ht="14.25" customHeight="1">
      <c r="A12" s="163"/>
      <c r="B12" s="687" t="s">
        <v>40</v>
      </c>
      <c r="C12" s="314">
        <v>32139133.710000001</v>
      </c>
      <c r="D12" s="688">
        <v>34156120</v>
      </c>
      <c r="E12" s="452">
        <f t="shared" si="0"/>
        <v>6.2757954467590915E-2</v>
      </c>
      <c r="F12" s="314">
        <v>136950591.96000001</v>
      </c>
      <c r="G12" s="688">
        <v>144237364</v>
      </c>
      <c r="H12" s="452">
        <f t="shared" si="1"/>
        <v>5.3207305902907454E-2</v>
      </c>
      <c r="I12" s="452">
        <f t="shared" si="2"/>
        <v>5.6957812018573625E-2</v>
      </c>
    </row>
    <row r="13" spans="1:9" ht="14.25" customHeight="1">
      <c r="A13" s="163"/>
      <c r="B13" s="687" t="s">
        <v>404</v>
      </c>
      <c r="C13" s="314">
        <v>18376737.52</v>
      </c>
      <c r="D13" s="688">
        <v>32555106</v>
      </c>
      <c r="E13" s="452">
        <f t="shared" si="0"/>
        <v>0.77153893418618091</v>
      </c>
      <c r="F13" s="314">
        <v>115025792.76000001</v>
      </c>
      <c r="G13" s="688">
        <v>126123355</v>
      </c>
      <c r="H13" s="452">
        <f t="shared" si="1"/>
        <v>9.6478902459337323E-2</v>
      </c>
      <c r="I13" s="452">
        <f t="shared" si="2"/>
        <v>4.9804781133145418E-2</v>
      </c>
    </row>
    <row r="14" spans="1:9" ht="14.25" customHeight="1">
      <c r="A14" s="163"/>
      <c r="B14" s="687" t="s">
        <v>405</v>
      </c>
      <c r="C14" s="314">
        <v>12009156.73</v>
      </c>
      <c r="D14" s="688">
        <v>17105635</v>
      </c>
      <c r="E14" s="452">
        <f t="shared" si="0"/>
        <v>0.42438269268886453</v>
      </c>
      <c r="F14" s="314">
        <v>57103901.870000005</v>
      </c>
      <c r="G14" s="688">
        <v>109660718</v>
      </c>
      <c r="H14" s="452">
        <f t="shared" si="1"/>
        <v>0.92037171557292718</v>
      </c>
      <c r="I14" s="452">
        <f t="shared" si="2"/>
        <v>4.330385961342037E-2</v>
      </c>
    </row>
    <row r="15" spans="1:9" ht="14.25" customHeight="1">
      <c r="A15" s="163"/>
      <c r="B15" s="687" t="s">
        <v>44</v>
      </c>
      <c r="C15" s="314">
        <v>18352302.740000002</v>
      </c>
      <c r="D15" s="688">
        <v>16822531</v>
      </c>
      <c r="E15" s="452">
        <f t="shared" si="0"/>
        <v>-8.3355847038517283E-2</v>
      </c>
      <c r="F15" s="314">
        <v>122171681.81</v>
      </c>
      <c r="G15" s="688">
        <v>108609669</v>
      </c>
      <c r="H15" s="452">
        <f t="shared" si="1"/>
        <v>-0.11100782611056703</v>
      </c>
      <c r="I15" s="452">
        <f t="shared" si="2"/>
        <v>4.2888811461512175E-2</v>
      </c>
    </row>
    <row r="16" spans="1:9" ht="14.25" customHeight="1">
      <c r="A16" s="163"/>
      <c r="B16" s="687" t="s">
        <v>36</v>
      </c>
      <c r="C16" s="314">
        <v>13983107.549999999</v>
      </c>
      <c r="D16" s="688">
        <v>15263866</v>
      </c>
      <c r="E16" s="452">
        <f t="shared" si="0"/>
        <v>9.1593263187051743E-2</v>
      </c>
      <c r="F16" s="314">
        <v>70977224.469999999</v>
      </c>
      <c r="G16" s="688">
        <v>88069458</v>
      </c>
      <c r="H16" s="452">
        <f t="shared" si="1"/>
        <v>0.2408129320022141</v>
      </c>
      <c r="I16" s="452">
        <f t="shared" si="2"/>
        <v>3.4777699024932711E-2</v>
      </c>
    </row>
    <row r="17" spans="1:9" ht="14.25" customHeight="1">
      <c r="A17" s="163"/>
      <c r="B17" s="687" t="s">
        <v>41</v>
      </c>
      <c r="C17" s="314">
        <v>13738344.68</v>
      </c>
      <c r="D17" s="688">
        <v>19795817</v>
      </c>
      <c r="E17" s="452">
        <f t="shared" si="0"/>
        <v>0.4409171891587742</v>
      </c>
      <c r="F17" s="314">
        <v>76914577.700000003</v>
      </c>
      <c r="G17" s="688">
        <v>86843934</v>
      </c>
      <c r="H17" s="452">
        <f t="shared" si="1"/>
        <v>0.12909589569260538</v>
      </c>
      <c r="I17" s="452">
        <f t="shared" si="2"/>
        <v>3.4293752537833504E-2</v>
      </c>
    </row>
    <row r="18" spans="1:9" ht="14.25" customHeight="1">
      <c r="A18" s="163"/>
      <c r="B18" s="687" t="s">
        <v>43</v>
      </c>
      <c r="C18" s="314">
        <v>8704924.3800000008</v>
      </c>
      <c r="D18" s="688">
        <v>13257155</v>
      </c>
      <c r="E18" s="452">
        <f t="shared" si="0"/>
        <v>0.52294889895413421</v>
      </c>
      <c r="F18" s="314">
        <v>50487572.860000007</v>
      </c>
      <c r="G18" s="688">
        <v>72423433</v>
      </c>
      <c r="H18" s="452">
        <f t="shared" si="1"/>
        <v>0.43448038591253435</v>
      </c>
      <c r="I18" s="452">
        <f t="shared" si="2"/>
        <v>2.8599248961273041E-2</v>
      </c>
    </row>
    <row r="19" spans="1:9" ht="14.25" customHeight="1">
      <c r="A19" s="163"/>
      <c r="B19" s="687" t="s">
        <v>38</v>
      </c>
      <c r="C19" s="314">
        <v>15800657.4</v>
      </c>
      <c r="D19" s="688">
        <v>8929412</v>
      </c>
      <c r="E19" s="452">
        <f t="shared" si="0"/>
        <v>-0.4348708554366858</v>
      </c>
      <c r="F19" s="314">
        <v>71451385.210000008</v>
      </c>
      <c r="G19" s="688">
        <v>67648147</v>
      </c>
      <c r="H19" s="452">
        <f t="shared" si="1"/>
        <v>-5.3228334185853154E-2</v>
      </c>
      <c r="I19" s="452">
        <f t="shared" si="2"/>
        <v>2.6713538942869444E-2</v>
      </c>
    </row>
    <row r="20" spans="1:9" ht="14.25" customHeight="1">
      <c r="A20" s="163"/>
      <c r="B20" s="687" t="s">
        <v>45</v>
      </c>
      <c r="C20" s="314">
        <v>8900729.5899999999</v>
      </c>
      <c r="D20" s="688">
        <v>10359363</v>
      </c>
      <c r="E20" s="452">
        <f t="shared" si="0"/>
        <v>0.16387796025606494</v>
      </c>
      <c r="F20" s="314">
        <v>52794145.590000004</v>
      </c>
      <c r="G20" s="688">
        <v>64366801</v>
      </c>
      <c r="H20" s="452">
        <f t="shared" si="1"/>
        <v>0.21920338478196766</v>
      </c>
      <c r="I20" s="452">
        <f t="shared" si="2"/>
        <v>2.5417770055718273E-2</v>
      </c>
    </row>
    <row r="21" spans="1:9" ht="14.25" customHeight="1">
      <c r="A21" s="163"/>
      <c r="B21" s="687" t="s">
        <v>42</v>
      </c>
      <c r="C21" s="314">
        <v>4894398.37</v>
      </c>
      <c r="D21" s="688">
        <v>4361097</v>
      </c>
      <c r="E21" s="452">
        <f t="shared" si="0"/>
        <v>-0.10896157804988815</v>
      </c>
      <c r="F21" s="314">
        <v>40794681.259999998</v>
      </c>
      <c r="G21" s="688">
        <v>25737083</v>
      </c>
      <c r="H21" s="452">
        <f t="shared" si="1"/>
        <v>-0.36910689812802322</v>
      </c>
      <c r="I21" s="452">
        <f t="shared" si="2"/>
        <v>1.0163302314790132E-2</v>
      </c>
    </row>
    <row r="22" spans="1:9" ht="14.25" customHeight="1">
      <c r="A22" s="163"/>
      <c r="B22" s="687" t="s">
        <v>407</v>
      </c>
      <c r="C22" s="314">
        <v>3232122</v>
      </c>
      <c r="D22" s="688">
        <v>4100437</v>
      </c>
      <c r="E22" s="452">
        <f t="shared" si="0"/>
        <v>0.26865167837105153</v>
      </c>
      <c r="F22" s="314">
        <v>14813306.52</v>
      </c>
      <c r="G22" s="688">
        <v>20368252</v>
      </c>
      <c r="H22" s="452">
        <f t="shared" si="1"/>
        <v>0.37499699830689792</v>
      </c>
      <c r="I22" s="452">
        <f t="shared" si="2"/>
        <v>8.0432076432216011E-3</v>
      </c>
    </row>
    <row r="23" spans="1:9" ht="14.25" customHeight="1">
      <c r="A23" s="163"/>
      <c r="B23" s="687" t="s">
        <v>162</v>
      </c>
      <c r="C23" s="314">
        <v>1936667.4800000002</v>
      </c>
      <c r="D23" s="688">
        <v>906948</v>
      </c>
      <c r="E23" s="452">
        <f t="shared" si="0"/>
        <v>-0.53169658221348359</v>
      </c>
      <c r="F23" s="314">
        <v>7617530.5700000003</v>
      </c>
      <c r="G23" s="688">
        <v>10449072</v>
      </c>
      <c r="H23" s="452">
        <f t="shared" si="1"/>
        <v>0.37171382562630129</v>
      </c>
      <c r="I23" s="452">
        <f t="shared" si="2"/>
        <v>4.12622819940429E-3</v>
      </c>
    </row>
    <row r="24" spans="1:9" ht="14.25" customHeight="1">
      <c r="A24" s="163"/>
      <c r="B24" s="687" t="s">
        <v>28</v>
      </c>
      <c r="C24" s="314">
        <v>496547</v>
      </c>
      <c r="D24" s="688">
        <v>2016751</v>
      </c>
      <c r="E24" s="452">
        <f t="shared" si="0"/>
        <v>3.0615510717011682</v>
      </c>
      <c r="F24" s="314">
        <v>3669035.98</v>
      </c>
      <c r="G24" s="688">
        <v>8072809</v>
      </c>
      <c r="H24" s="452">
        <f t="shared" si="1"/>
        <v>1.2002534300576686</v>
      </c>
      <c r="I24" s="452">
        <f t="shared" si="2"/>
        <v>3.1878670320392801E-3</v>
      </c>
    </row>
    <row r="25" spans="1:9" ht="14.25" customHeight="1">
      <c r="A25" s="163"/>
      <c r="B25" s="689" t="s">
        <v>284</v>
      </c>
      <c r="C25" s="314">
        <v>169856</v>
      </c>
      <c r="D25" s="688">
        <v>1011784</v>
      </c>
      <c r="E25" s="452">
        <f t="shared" si="0"/>
        <v>4.9567162773172573</v>
      </c>
      <c r="F25" s="314">
        <v>860454</v>
      </c>
      <c r="G25" s="688">
        <v>1571588</v>
      </c>
      <c r="H25" s="452">
        <f t="shared" si="1"/>
        <v>0.826463704044609</v>
      </c>
      <c r="I25" s="452">
        <f t="shared" si="2"/>
        <v>6.2060350655497338E-4</v>
      </c>
    </row>
    <row r="26" spans="1:9" ht="14.25" customHeight="1">
      <c r="A26" s="163"/>
      <c r="B26" s="687" t="s">
        <v>283</v>
      </c>
      <c r="C26" s="314">
        <v>33000</v>
      </c>
      <c r="D26" s="688">
        <v>80000</v>
      </c>
      <c r="E26" s="452">
        <f t="shared" si="0"/>
        <v>1.4242424242424243</v>
      </c>
      <c r="F26" s="314">
        <v>428100</v>
      </c>
      <c r="G26" s="688">
        <v>1040000</v>
      </c>
      <c r="H26" s="452">
        <f t="shared" si="1"/>
        <v>1.4293389395001168</v>
      </c>
      <c r="I26" s="452">
        <f t="shared" si="2"/>
        <v>4.1068501847632609E-4</v>
      </c>
    </row>
    <row r="27" spans="1:9" ht="14.25" customHeight="1">
      <c r="A27" s="163"/>
      <c r="B27" s="687" t="s">
        <v>409</v>
      </c>
      <c r="C27" s="314">
        <v>50</v>
      </c>
      <c r="D27" s="688"/>
      <c r="E27" s="452" t="s">
        <v>54</v>
      </c>
      <c r="F27" s="314">
        <v>540</v>
      </c>
      <c r="G27" s="688">
        <v>1228</v>
      </c>
      <c r="H27" s="452">
        <f t="shared" si="1"/>
        <v>1.2740740740740741</v>
      </c>
      <c r="I27" s="452">
        <f t="shared" si="2"/>
        <v>4.8492423335473881E-7</v>
      </c>
    </row>
    <row r="28" spans="1:9" ht="14.25" customHeight="1">
      <c r="A28" s="163"/>
      <c r="B28" s="687" t="s">
        <v>286</v>
      </c>
      <c r="C28" s="314">
        <v>0</v>
      </c>
      <c r="D28" s="688"/>
      <c r="E28" s="452" t="s">
        <v>54</v>
      </c>
      <c r="F28" s="314">
        <v>20</v>
      </c>
      <c r="G28" s="688">
        <v>0</v>
      </c>
      <c r="H28" s="452" t="s">
        <v>54</v>
      </c>
      <c r="I28" s="452">
        <f t="shared" si="2"/>
        <v>0</v>
      </c>
    </row>
    <row r="29" spans="1:9" ht="14.25" customHeight="1">
      <c r="A29" s="163"/>
      <c r="B29" s="687" t="s">
        <v>282</v>
      </c>
      <c r="C29" s="314">
        <v>103</v>
      </c>
      <c r="D29" s="688"/>
      <c r="E29" s="452" t="s">
        <v>54</v>
      </c>
      <c r="F29" s="314">
        <v>11359</v>
      </c>
      <c r="G29" s="688"/>
      <c r="H29" s="452" t="s">
        <v>54</v>
      </c>
      <c r="I29" s="452">
        <f t="shared" si="2"/>
        <v>0</v>
      </c>
    </row>
    <row r="30" spans="1:9" ht="14.25" customHeight="1">
      <c r="A30" s="163"/>
      <c r="B30" s="687" t="s">
        <v>285</v>
      </c>
      <c r="C30" s="314"/>
      <c r="D30" s="688"/>
      <c r="E30" s="452" t="s">
        <v>54</v>
      </c>
      <c r="F30" s="314"/>
      <c r="G30" s="688"/>
      <c r="H30" s="452" t="s">
        <v>54</v>
      </c>
      <c r="I30" s="452">
        <f t="shared" si="2"/>
        <v>0</v>
      </c>
    </row>
    <row r="31" spans="1:9" ht="14.25" customHeight="1" thickBot="1">
      <c r="A31" s="163"/>
      <c r="B31" s="260" t="s">
        <v>55</v>
      </c>
      <c r="C31" s="315">
        <f>+SUM(C7:C30)</f>
        <v>387700714.73000008</v>
      </c>
      <c r="D31" s="315">
        <f>+SUM(D7:D30)</f>
        <v>477732750</v>
      </c>
      <c r="E31" s="372">
        <f>D31/C31-1</f>
        <v>0.23222045214102693</v>
      </c>
      <c r="F31" s="315">
        <f>+SUM(F7:F30)</f>
        <v>2006490601.71</v>
      </c>
      <c r="G31" s="315">
        <f>+SUM(G7:G30)</f>
        <v>2532354367</v>
      </c>
      <c r="H31" s="484">
        <f t="shared" ref="H31" si="3">G31/F31-1</f>
        <v>0.26208134981636144</v>
      </c>
      <c r="I31" s="484">
        <f t="shared" ref="I31" si="4">G31/$G$31</f>
        <v>1</v>
      </c>
    </row>
    <row r="32" spans="1:9" ht="14.25" customHeight="1">
      <c r="A32" s="163"/>
      <c r="B32" s="163"/>
      <c r="C32" s="163"/>
      <c r="D32" s="383"/>
      <c r="E32" s="370"/>
      <c r="F32" s="163"/>
      <c r="G32" s="163"/>
      <c r="H32" s="370"/>
      <c r="I32" s="370"/>
    </row>
    <row r="33" spans="1:9" ht="14.25" customHeight="1" thickBot="1">
      <c r="A33" s="163"/>
      <c r="B33" s="165" t="s">
        <v>294</v>
      </c>
      <c r="C33" s="163"/>
      <c r="D33" s="163"/>
      <c r="E33" s="370"/>
      <c r="F33" s="163"/>
      <c r="G33" s="163"/>
      <c r="H33" s="370"/>
      <c r="I33" s="370"/>
    </row>
    <row r="34" spans="1:9" ht="14.25" customHeight="1" thickBot="1">
      <c r="A34" s="163"/>
      <c r="B34" s="163"/>
      <c r="C34" s="769" t="s">
        <v>562</v>
      </c>
      <c r="D34" s="770"/>
      <c r="E34" s="771"/>
      <c r="F34" s="807" t="s">
        <v>578</v>
      </c>
      <c r="G34" s="772"/>
      <c r="H34" s="772"/>
      <c r="I34" s="773"/>
    </row>
    <row r="35" spans="1:9" ht="14.25" customHeight="1" thickBot="1">
      <c r="A35" s="809" t="s">
        <v>400</v>
      </c>
      <c r="B35" s="810"/>
      <c r="C35" s="258">
        <v>2018</v>
      </c>
      <c r="D35" s="259">
        <v>2019</v>
      </c>
      <c r="E35" s="451" t="s">
        <v>211</v>
      </c>
      <c r="F35" s="258">
        <v>2018</v>
      </c>
      <c r="G35" s="259">
        <v>2019</v>
      </c>
      <c r="H35" s="373" t="s">
        <v>211</v>
      </c>
      <c r="I35" s="371" t="s">
        <v>212</v>
      </c>
    </row>
    <row r="36" spans="1:9" ht="14.25" customHeight="1">
      <c r="A36" s="319">
        <v>1</v>
      </c>
      <c r="B36" s="255" t="s">
        <v>289</v>
      </c>
      <c r="C36" s="254">
        <v>53856342</v>
      </c>
      <c r="D36" s="690">
        <v>95487656</v>
      </c>
      <c r="E36" s="354">
        <f>D36/C36-1</f>
        <v>0.77300671478950433</v>
      </c>
      <c r="F36" s="254">
        <v>153276330</v>
      </c>
      <c r="G36" s="690">
        <v>460212197</v>
      </c>
      <c r="H36" s="354">
        <f>G36/F36-1</f>
        <v>2.0025001055283616</v>
      </c>
      <c r="I36" s="363">
        <f>G36/$G$87</f>
        <v>0.18173293714228425</v>
      </c>
    </row>
    <row r="37" spans="1:9" ht="14.25" customHeight="1">
      <c r="A37" s="319">
        <v>2</v>
      </c>
      <c r="B37" s="255" t="s">
        <v>290</v>
      </c>
      <c r="C37" s="254">
        <v>31203354.890000001</v>
      </c>
      <c r="D37" s="690">
        <v>62879977</v>
      </c>
      <c r="E37" s="354">
        <f t="shared" ref="E37:E87" si="5">D37/C37-1</f>
        <v>1.0151671902482406</v>
      </c>
      <c r="F37" s="254">
        <v>73844490.239999995</v>
      </c>
      <c r="G37" s="690">
        <v>342034806</v>
      </c>
      <c r="H37" s="354">
        <f t="shared" ref="H37:H87" si="6">G37/F37-1</f>
        <v>3.6318256770188526</v>
      </c>
      <c r="I37" s="363">
        <f t="shared" ref="I37:I86" si="7">G37/$G$87</f>
        <v>0.13506593329005442</v>
      </c>
    </row>
    <row r="38" spans="1:9" ht="14.25" customHeight="1">
      <c r="A38" s="319">
        <v>3</v>
      </c>
      <c r="B38" s="255" t="s">
        <v>443</v>
      </c>
      <c r="C38" s="254">
        <v>36706444.409999989</v>
      </c>
      <c r="D38" s="690">
        <v>41689444</v>
      </c>
      <c r="E38" s="354">
        <f t="shared" si="5"/>
        <v>0.13575271781547116</v>
      </c>
      <c r="F38" s="254">
        <v>251659020.42999998</v>
      </c>
      <c r="G38" s="690">
        <v>194932273</v>
      </c>
      <c r="H38" s="354">
        <f t="shared" si="6"/>
        <v>-0.22541114295475362</v>
      </c>
      <c r="I38" s="363">
        <f t="shared" si="7"/>
        <v>7.6976696287151189E-2</v>
      </c>
    </row>
    <row r="39" spans="1:9" ht="14.25" customHeight="1">
      <c r="A39" s="319">
        <v>4</v>
      </c>
      <c r="B39" s="255" t="s">
        <v>439</v>
      </c>
      <c r="C39" s="254">
        <v>17978716.899999999</v>
      </c>
      <c r="D39" s="690">
        <v>26708918</v>
      </c>
      <c r="E39" s="354">
        <f t="shared" si="5"/>
        <v>0.48558532561353163</v>
      </c>
      <c r="F39" s="254">
        <v>90591982.789999992</v>
      </c>
      <c r="G39" s="690">
        <v>175722918</v>
      </c>
      <c r="H39" s="354">
        <f t="shared" si="6"/>
        <v>0.93971820229766734</v>
      </c>
      <c r="I39" s="363">
        <f t="shared" si="7"/>
        <v>6.9391124832253778E-2</v>
      </c>
    </row>
    <row r="40" spans="1:9" ht="14.25" customHeight="1">
      <c r="A40" s="319">
        <v>5</v>
      </c>
      <c r="B40" s="255" t="s">
        <v>22</v>
      </c>
      <c r="C40" s="254">
        <v>22067018</v>
      </c>
      <c r="D40" s="690">
        <v>19589870</v>
      </c>
      <c r="E40" s="354">
        <f t="shared" si="5"/>
        <v>-0.11225567496251643</v>
      </c>
      <c r="F40" s="254">
        <v>151379416</v>
      </c>
      <c r="G40" s="690">
        <v>111858171</v>
      </c>
      <c r="H40" s="354">
        <f t="shared" si="6"/>
        <v>-0.26107410138244946</v>
      </c>
      <c r="I40" s="363">
        <f t="shared" si="7"/>
        <v>4.4171610599868308E-2</v>
      </c>
    </row>
    <row r="41" spans="1:9" ht="14.25" customHeight="1">
      <c r="A41" s="319">
        <v>6</v>
      </c>
      <c r="B41" s="255" t="s">
        <v>449</v>
      </c>
      <c r="C41" s="254">
        <v>42389928.75</v>
      </c>
      <c r="D41" s="690">
        <v>11200379</v>
      </c>
      <c r="E41" s="354">
        <f t="shared" si="5"/>
        <v>-0.73577735725729432</v>
      </c>
      <c r="F41" s="254">
        <v>291536427.60000002</v>
      </c>
      <c r="G41" s="690">
        <v>104091562</v>
      </c>
      <c r="H41" s="354">
        <f t="shared" si="6"/>
        <v>-0.64295521195444605</v>
      </c>
      <c r="I41" s="363">
        <f t="shared" si="7"/>
        <v>4.1104658714615036E-2</v>
      </c>
    </row>
    <row r="42" spans="1:9" ht="14.25" customHeight="1">
      <c r="A42" s="319">
        <v>7</v>
      </c>
      <c r="B42" s="255" t="s">
        <v>160</v>
      </c>
      <c r="C42" s="254">
        <v>11436146</v>
      </c>
      <c r="D42" s="690">
        <v>14431435</v>
      </c>
      <c r="E42" s="354">
        <f t="shared" si="5"/>
        <v>0.26191419731787269</v>
      </c>
      <c r="F42" s="254">
        <v>55709867</v>
      </c>
      <c r="G42" s="690">
        <v>101897067</v>
      </c>
      <c r="H42" s="354">
        <f t="shared" si="6"/>
        <v>0.82906677913986049</v>
      </c>
      <c r="I42" s="363">
        <f t="shared" si="7"/>
        <v>4.023807581113311E-2</v>
      </c>
    </row>
    <row r="43" spans="1:9" ht="14.25" customHeight="1">
      <c r="A43" s="319">
        <v>8</v>
      </c>
      <c r="B43" s="255" t="s">
        <v>442</v>
      </c>
      <c r="C43" s="254">
        <v>14126109</v>
      </c>
      <c r="D43" s="690">
        <v>28784194</v>
      </c>
      <c r="E43" s="354">
        <f t="shared" si="5"/>
        <v>1.0376590609629304</v>
      </c>
      <c r="F43" s="254">
        <v>90818220</v>
      </c>
      <c r="G43" s="690">
        <v>100544934</v>
      </c>
      <c r="H43" s="354">
        <f t="shared" si="6"/>
        <v>0.10710090992754528</v>
      </c>
      <c r="I43" s="363">
        <f t="shared" si="7"/>
        <v>3.9704132766818258E-2</v>
      </c>
    </row>
    <row r="44" spans="1:9" ht="14.25" customHeight="1">
      <c r="A44" s="319">
        <v>9</v>
      </c>
      <c r="B44" s="255" t="s">
        <v>24</v>
      </c>
      <c r="C44" s="254">
        <v>9509468.8000000007</v>
      </c>
      <c r="D44" s="690">
        <v>18492590</v>
      </c>
      <c r="E44" s="354">
        <f t="shared" si="5"/>
        <v>0.94465015753561321</v>
      </c>
      <c r="F44" s="254">
        <v>40862121.469999999</v>
      </c>
      <c r="G44" s="690">
        <v>86467359</v>
      </c>
      <c r="H44" s="354">
        <f t="shared" si="6"/>
        <v>1.1160761088599447</v>
      </c>
      <c r="I44" s="363">
        <f t="shared" si="7"/>
        <v>3.414504704664819E-2</v>
      </c>
    </row>
    <row r="45" spans="1:9" ht="14.25" customHeight="1">
      <c r="A45" s="319">
        <v>10</v>
      </c>
      <c r="B45" s="255" t="s">
        <v>444</v>
      </c>
      <c r="C45" s="254">
        <v>11685739.75</v>
      </c>
      <c r="D45" s="690">
        <v>9541054</v>
      </c>
      <c r="E45" s="354">
        <f t="shared" si="5"/>
        <v>-0.18353016547369194</v>
      </c>
      <c r="F45" s="254">
        <v>50958447.620000005</v>
      </c>
      <c r="G45" s="690">
        <v>63113128</v>
      </c>
      <c r="H45" s="354">
        <f t="shared" si="6"/>
        <v>0.23852140219494378</v>
      </c>
      <c r="I45" s="363">
        <f t="shared" si="7"/>
        <v>2.4922707825748781E-2</v>
      </c>
    </row>
    <row r="46" spans="1:9" ht="14.25" customHeight="1">
      <c r="A46" s="319">
        <v>11</v>
      </c>
      <c r="B46" s="255" t="s">
        <v>161</v>
      </c>
      <c r="C46" s="254">
        <v>7597141</v>
      </c>
      <c r="D46" s="690">
        <v>10196975</v>
      </c>
      <c r="E46" s="354">
        <f t="shared" si="5"/>
        <v>0.34221215586231724</v>
      </c>
      <c r="F46" s="254">
        <v>35728465.899999999</v>
      </c>
      <c r="G46" s="690">
        <v>60886913</v>
      </c>
      <c r="H46" s="354">
        <f t="shared" si="6"/>
        <v>0.70415693666824919</v>
      </c>
      <c r="I46" s="363">
        <f t="shared" si="7"/>
        <v>2.4043599029203326E-2</v>
      </c>
    </row>
    <row r="47" spans="1:9" ht="14.25" customHeight="1">
      <c r="A47" s="319">
        <v>12</v>
      </c>
      <c r="B47" s="255" t="s">
        <v>466</v>
      </c>
      <c r="C47" s="254">
        <v>1855289.65</v>
      </c>
      <c r="D47" s="690">
        <v>11863996</v>
      </c>
      <c r="E47" s="354">
        <f t="shared" si="5"/>
        <v>5.3946866733180991</v>
      </c>
      <c r="F47" s="254">
        <v>6493862.0399999991</v>
      </c>
      <c r="G47" s="690">
        <v>55648685</v>
      </c>
      <c r="H47" s="354">
        <f t="shared" si="6"/>
        <v>7.5694282781529498</v>
      </c>
      <c r="I47" s="363">
        <f t="shared" si="7"/>
        <v>2.1975078103277163E-2</v>
      </c>
    </row>
    <row r="48" spans="1:9" ht="14.25" customHeight="1">
      <c r="A48" s="319">
        <v>13</v>
      </c>
      <c r="B48" s="255" t="s">
        <v>441</v>
      </c>
      <c r="C48" s="254">
        <v>6707050</v>
      </c>
      <c r="D48" s="690">
        <v>8070779</v>
      </c>
      <c r="E48" s="354">
        <f t="shared" si="5"/>
        <v>0.20332769250266503</v>
      </c>
      <c r="F48" s="254">
        <v>43013856</v>
      </c>
      <c r="G48" s="690">
        <v>46725573</v>
      </c>
      <c r="H48" s="354">
        <f t="shared" si="6"/>
        <v>8.6291194167758434E-2</v>
      </c>
      <c r="I48" s="363">
        <f t="shared" si="7"/>
        <v>1.845143539502108E-2</v>
      </c>
    </row>
    <row r="49" spans="1:9" ht="14.25" customHeight="1">
      <c r="A49" s="319">
        <v>14</v>
      </c>
      <c r="B49" s="255" t="s">
        <v>445</v>
      </c>
      <c r="C49" s="254">
        <v>6240062</v>
      </c>
      <c r="D49" s="690">
        <v>7377187</v>
      </c>
      <c r="E49" s="354">
        <f t="shared" si="5"/>
        <v>0.18222975989661649</v>
      </c>
      <c r="F49" s="254">
        <v>41527706.210000001</v>
      </c>
      <c r="G49" s="690">
        <v>44958543</v>
      </c>
      <c r="H49" s="354">
        <f t="shared" si="6"/>
        <v>8.2615610230209136E-2</v>
      </c>
      <c r="I49" s="363">
        <f t="shared" si="7"/>
        <v>1.7753653906368943E-2</v>
      </c>
    </row>
    <row r="50" spans="1:9" ht="14.25" customHeight="1">
      <c r="A50" s="319">
        <v>15</v>
      </c>
      <c r="B50" s="255" t="s">
        <v>31</v>
      </c>
      <c r="C50" s="254">
        <v>6620634</v>
      </c>
      <c r="D50" s="690">
        <v>9001655</v>
      </c>
      <c r="E50" s="354">
        <f t="shared" si="5"/>
        <v>0.35963640340184932</v>
      </c>
      <c r="F50" s="254">
        <v>37221336.870000005</v>
      </c>
      <c r="G50" s="690">
        <v>41710555</v>
      </c>
      <c r="H50" s="354">
        <f t="shared" si="6"/>
        <v>0.12060872895777841</v>
      </c>
      <c r="I50" s="363">
        <f t="shared" si="7"/>
        <v>1.6471057741185399E-2</v>
      </c>
    </row>
    <row r="51" spans="1:9" ht="14.25" customHeight="1">
      <c r="A51" s="319">
        <v>16</v>
      </c>
      <c r="B51" s="255" t="s">
        <v>446</v>
      </c>
      <c r="C51" s="254">
        <v>6841199</v>
      </c>
      <c r="D51" s="690">
        <v>7276775</v>
      </c>
      <c r="E51" s="354">
        <f t="shared" si="5"/>
        <v>6.3669540967891791E-2</v>
      </c>
      <c r="F51" s="254">
        <v>29179778.109999999</v>
      </c>
      <c r="G51" s="690">
        <v>31878727</v>
      </c>
      <c r="H51" s="354">
        <f t="shared" si="6"/>
        <v>9.2493811290328631E-2</v>
      </c>
      <c r="I51" s="363">
        <f t="shared" si="7"/>
        <v>1.2588572679804571E-2</v>
      </c>
    </row>
    <row r="52" spans="1:9" ht="14.25" customHeight="1">
      <c r="A52" s="319">
        <v>17</v>
      </c>
      <c r="B52" s="255" t="s">
        <v>125</v>
      </c>
      <c r="C52" s="254">
        <v>3354138.23</v>
      </c>
      <c r="D52" s="690">
        <v>4132681</v>
      </c>
      <c r="E52" s="354">
        <f t="shared" si="5"/>
        <v>0.23211409805254202</v>
      </c>
      <c r="F52" s="254">
        <v>28075725.919999998</v>
      </c>
      <c r="G52" s="690">
        <v>27486262</v>
      </c>
      <c r="H52" s="354">
        <f t="shared" si="6"/>
        <v>-2.099550058579569E-2</v>
      </c>
      <c r="I52" s="363">
        <f t="shared" si="7"/>
        <v>1.0854034632033788E-2</v>
      </c>
    </row>
    <row r="53" spans="1:9" ht="14.25" customHeight="1">
      <c r="A53" s="319">
        <v>18</v>
      </c>
      <c r="B53" s="255" t="s">
        <v>291</v>
      </c>
      <c r="C53" s="254">
        <v>2734142.1900000004</v>
      </c>
      <c r="D53" s="690">
        <v>5530312</v>
      </c>
      <c r="E53" s="354">
        <f t="shared" si="5"/>
        <v>1.0226863183000732</v>
      </c>
      <c r="F53" s="254">
        <v>10922509.289999999</v>
      </c>
      <c r="G53" s="690">
        <v>27378575</v>
      </c>
      <c r="H53" s="354">
        <f t="shared" si="6"/>
        <v>1.5066195205772175</v>
      </c>
      <c r="I53" s="363">
        <f t="shared" si="7"/>
        <v>1.0811510172817769E-2</v>
      </c>
    </row>
    <row r="54" spans="1:9" ht="14.25" customHeight="1">
      <c r="A54" s="319">
        <v>19</v>
      </c>
      <c r="B54" s="255" t="s">
        <v>440</v>
      </c>
      <c r="C54" s="254">
        <v>1972039.8</v>
      </c>
      <c r="D54" s="690">
        <v>5348236</v>
      </c>
      <c r="E54" s="354">
        <f t="shared" si="5"/>
        <v>1.7120324853484195</v>
      </c>
      <c r="F54" s="254">
        <v>19025379.830000002</v>
      </c>
      <c r="G54" s="690">
        <v>23322332</v>
      </c>
      <c r="H54" s="354">
        <f t="shared" si="6"/>
        <v>0.22585368641231462</v>
      </c>
      <c r="I54" s="363">
        <f t="shared" si="7"/>
        <v>9.2097426426259715E-3</v>
      </c>
    </row>
    <row r="55" spans="1:9" ht="14.25" customHeight="1">
      <c r="A55" s="319">
        <v>20</v>
      </c>
      <c r="B55" s="255" t="s">
        <v>288</v>
      </c>
      <c r="C55" s="254">
        <v>13159082.699999999</v>
      </c>
      <c r="D55" s="690">
        <v>6759160</v>
      </c>
      <c r="E55" s="354">
        <f t="shared" si="5"/>
        <v>-0.486350214973571</v>
      </c>
      <c r="F55" s="254">
        <v>57823391.659999996</v>
      </c>
      <c r="G55" s="690">
        <v>22308194</v>
      </c>
      <c r="H55" s="354">
        <f t="shared" si="6"/>
        <v>-0.61420121927175098</v>
      </c>
      <c r="I55" s="363">
        <f t="shared" si="7"/>
        <v>8.8092702548687174E-3</v>
      </c>
    </row>
    <row r="56" spans="1:9" ht="14.25" customHeight="1">
      <c r="A56" s="319">
        <v>21</v>
      </c>
      <c r="B56" s="255" t="s">
        <v>29</v>
      </c>
      <c r="C56" s="254">
        <v>5447425</v>
      </c>
      <c r="D56" s="690">
        <v>3248536</v>
      </c>
      <c r="E56" s="354">
        <f t="shared" si="5"/>
        <v>-0.40365659004024834</v>
      </c>
      <c r="F56" s="254">
        <v>27917861</v>
      </c>
      <c r="G56" s="690">
        <v>21604741</v>
      </c>
      <c r="H56" s="354">
        <f t="shared" si="6"/>
        <v>-0.22613193754349592</v>
      </c>
      <c r="I56" s="363">
        <f t="shared" si="7"/>
        <v>8.531484093039653E-3</v>
      </c>
    </row>
    <row r="57" spans="1:9" ht="14.25" customHeight="1">
      <c r="A57" s="319">
        <v>22</v>
      </c>
      <c r="B57" s="255" t="s">
        <v>447</v>
      </c>
      <c r="C57" s="254">
        <v>3157997</v>
      </c>
      <c r="D57" s="690">
        <v>4076602</v>
      </c>
      <c r="E57" s="354">
        <f t="shared" si="5"/>
        <v>0.29088216359926888</v>
      </c>
      <c r="F57" s="254">
        <v>14377045.870000001</v>
      </c>
      <c r="G57" s="690">
        <v>20301395</v>
      </c>
      <c r="H57" s="354">
        <f t="shared" si="6"/>
        <v>0.41206998875632017</v>
      </c>
      <c r="I57" s="363">
        <f t="shared" si="7"/>
        <v>8.0168065198751859E-3</v>
      </c>
    </row>
    <row r="58" spans="1:9" ht="14.25" customHeight="1">
      <c r="A58" s="319">
        <v>23</v>
      </c>
      <c r="B58" s="255" t="s">
        <v>25</v>
      </c>
      <c r="C58" s="254">
        <v>2320689</v>
      </c>
      <c r="D58" s="690">
        <v>4659617</v>
      </c>
      <c r="E58" s="354">
        <f t="shared" si="5"/>
        <v>1.0078593038532953</v>
      </c>
      <c r="F58" s="254">
        <v>11631714</v>
      </c>
      <c r="G58" s="690">
        <v>18586566</v>
      </c>
      <c r="H58" s="354">
        <f t="shared" si="6"/>
        <v>0.59792151010590522</v>
      </c>
      <c r="I58" s="363">
        <f t="shared" si="7"/>
        <v>7.3396386549244748E-3</v>
      </c>
    </row>
    <row r="59" spans="1:9" ht="14.25" customHeight="1">
      <c r="A59" s="319">
        <v>24</v>
      </c>
      <c r="B59" s="255" t="s">
        <v>383</v>
      </c>
      <c r="C59" s="254">
        <v>2617446</v>
      </c>
      <c r="D59" s="690">
        <v>3075006</v>
      </c>
      <c r="E59" s="354">
        <f t="shared" si="5"/>
        <v>0.17481162935166572</v>
      </c>
      <c r="F59" s="254">
        <v>16824602</v>
      </c>
      <c r="G59" s="690">
        <v>17739872</v>
      </c>
      <c r="H59" s="354">
        <f t="shared" si="6"/>
        <v>5.4400692509694926E-2</v>
      </c>
      <c r="I59" s="363">
        <f t="shared" si="7"/>
        <v>7.0052881346996726E-3</v>
      </c>
    </row>
    <row r="60" spans="1:9" ht="14.25" customHeight="1">
      <c r="A60" s="319">
        <v>25</v>
      </c>
      <c r="B60" s="255" t="s">
        <v>468</v>
      </c>
      <c r="C60" s="254">
        <v>635938.04</v>
      </c>
      <c r="D60" s="690">
        <v>2663248</v>
      </c>
      <c r="E60" s="354">
        <f t="shared" si="5"/>
        <v>3.1879048468306754</v>
      </c>
      <c r="F60" s="254">
        <v>7280948.04</v>
      </c>
      <c r="G60" s="690">
        <v>17529195</v>
      </c>
      <c r="H60" s="354">
        <f t="shared" si="6"/>
        <v>1.4075429331040796</v>
      </c>
      <c r="I60" s="363">
        <f t="shared" si="7"/>
        <v>6.9220940119712714E-3</v>
      </c>
    </row>
    <row r="61" spans="1:9" ht="14.25" customHeight="1">
      <c r="A61" s="319">
        <v>26</v>
      </c>
      <c r="B61" s="255" t="s">
        <v>450</v>
      </c>
      <c r="C61" s="254">
        <v>3337885.37</v>
      </c>
      <c r="D61" s="690">
        <v>2738612</v>
      </c>
      <c r="E61" s="354">
        <f t="shared" si="5"/>
        <v>-0.17953683352523275</v>
      </c>
      <c r="F61" s="254">
        <v>31343769.32</v>
      </c>
      <c r="G61" s="690">
        <v>16490161</v>
      </c>
      <c r="H61" s="354">
        <f t="shared" si="6"/>
        <v>-0.47389349278174175</v>
      </c>
      <c r="I61" s="363">
        <f t="shared" si="7"/>
        <v>6.5117904566948E-3</v>
      </c>
    </row>
    <row r="62" spans="1:9" ht="14.25" customHeight="1">
      <c r="A62" s="319">
        <v>27</v>
      </c>
      <c r="B62" s="255" t="s">
        <v>448</v>
      </c>
      <c r="C62" s="254">
        <v>2877218</v>
      </c>
      <c r="D62" s="690">
        <v>1420391</v>
      </c>
      <c r="E62" s="354">
        <f t="shared" si="5"/>
        <v>-0.50633181079779144</v>
      </c>
      <c r="F62" s="254">
        <v>6962121</v>
      </c>
      <c r="G62" s="690">
        <v>16310542</v>
      </c>
      <c r="H62" s="354">
        <f t="shared" si="6"/>
        <v>1.3427547438488934</v>
      </c>
      <c r="I62" s="363">
        <f t="shared" si="7"/>
        <v>6.4408608102200886E-3</v>
      </c>
    </row>
    <row r="63" spans="1:9" ht="14.25" customHeight="1">
      <c r="A63" s="319">
        <v>28</v>
      </c>
      <c r="B63" s="255" t="s">
        <v>483</v>
      </c>
      <c r="C63" s="254">
        <v>368000</v>
      </c>
      <c r="D63" s="690">
        <v>2597000</v>
      </c>
      <c r="E63" s="354">
        <f t="shared" si="5"/>
        <v>6.0570652173913047</v>
      </c>
      <c r="F63" s="254">
        <v>1840000</v>
      </c>
      <c r="G63" s="690">
        <v>15582000</v>
      </c>
      <c r="H63" s="354">
        <f t="shared" si="6"/>
        <v>7.4684782608695652</v>
      </c>
      <c r="I63" s="363">
        <f t="shared" si="7"/>
        <v>6.1531672672097242E-3</v>
      </c>
    </row>
    <row r="64" spans="1:9" ht="14.25" customHeight="1">
      <c r="A64" s="319">
        <v>29</v>
      </c>
      <c r="B64" s="255" t="s">
        <v>32</v>
      </c>
      <c r="C64" s="254">
        <v>2246226</v>
      </c>
      <c r="D64" s="690">
        <v>3827068</v>
      </c>
      <c r="E64" s="354">
        <f t="shared" si="5"/>
        <v>0.70377691291971511</v>
      </c>
      <c r="F64" s="254">
        <v>13223617</v>
      </c>
      <c r="G64" s="690">
        <v>14888061</v>
      </c>
      <c r="H64" s="354">
        <f t="shared" si="6"/>
        <v>0.12586904173041313</v>
      </c>
      <c r="I64" s="363">
        <f t="shared" si="7"/>
        <v>5.879138083520836E-3</v>
      </c>
    </row>
    <row r="65" spans="1:9" ht="14.25" customHeight="1">
      <c r="A65" s="319">
        <v>30</v>
      </c>
      <c r="B65" s="255" t="s">
        <v>453</v>
      </c>
      <c r="C65" s="254">
        <v>2736925.9800000004</v>
      </c>
      <c r="D65" s="690">
        <v>2673462</v>
      </c>
      <c r="E65" s="354">
        <f t="shared" si="5"/>
        <v>-2.3188051289571354E-2</v>
      </c>
      <c r="F65" s="254">
        <v>11810069.52</v>
      </c>
      <c r="G65" s="690">
        <v>13701292</v>
      </c>
      <c r="H65" s="354">
        <f t="shared" si="6"/>
        <v>0.16013643923071519</v>
      </c>
      <c r="I65" s="363">
        <f t="shared" si="7"/>
        <v>5.4104955367014797E-3</v>
      </c>
    </row>
    <row r="66" spans="1:9" ht="14.25" customHeight="1">
      <c r="A66" s="319">
        <v>31</v>
      </c>
      <c r="B66" s="255" t="s">
        <v>292</v>
      </c>
      <c r="C66" s="254">
        <v>3214137</v>
      </c>
      <c r="D66" s="690">
        <v>2214619</v>
      </c>
      <c r="E66" s="354">
        <f t="shared" si="5"/>
        <v>-0.31097554335736155</v>
      </c>
      <c r="F66" s="254">
        <v>19759859</v>
      </c>
      <c r="G66" s="690">
        <v>12915409</v>
      </c>
      <c r="H66" s="354">
        <f t="shared" si="6"/>
        <v>-0.34638152023250768</v>
      </c>
      <c r="I66" s="363">
        <f t="shared" si="7"/>
        <v>5.1001586382637574E-3</v>
      </c>
    </row>
    <row r="67" spans="1:9" ht="14.25" customHeight="1">
      <c r="A67" s="319">
        <v>32</v>
      </c>
      <c r="B67" s="255" t="s">
        <v>452</v>
      </c>
      <c r="C67" s="254">
        <v>975979</v>
      </c>
      <c r="D67" s="690">
        <v>2218657</v>
      </c>
      <c r="E67" s="354">
        <f t="shared" si="5"/>
        <v>1.2732630517664827</v>
      </c>
      <c r="F67" s="254">
        <v>9482924.6999999993</v>
      </c>
      <c r="G67" s="690">
        <v>12375688</v>
      </c>
      <c r="H67" s="354">
        <f t="shared" si="6"/>
        <v>0.30504969632417311</v>
      </c>
      <c r="I67" s="363">
        <f t="shared" si="7"/>
        <v>4.8870285143627372E-3</v>
      </c>
    </row>
    <row r="68" spans="1:9" ht="14.25" customHeight="1">
      <c r="A68" s="319">
        <v>33</v>
      </c>
      <c r="B68" s="255" t="s">
        <v>401</v>
      </c>
      <c r="C68" s="254">
        <v>1131624.72</v>
      </c>
      <c r="D68" s="690">
        <v>1936492</v>
      </c>
      <c r="E68" s="354">
        <f t="shared" si="5"/>
        <v>0.71124929119611324</v>
      </c>
      <c r="F68" s="254">
        <v>4512531.97</v>
      </c>
      <c r="G68" s="690">
        <v>10655301</v>
      </c>
      <c r="H68" s="354">
        <f t="shared" si="6"/>
        <v>1.3612688111326556</v>
      </c>
      <c r="I68" s="363">
        <f t="shared" si="7"/>
        <v>4.2076658538998226E-3</v>
      </c>
    </row>
    <row r="69" spans="1:9" ht="14.25" customHeight="1">
      <c r="A69" s="319">
        <v>34</v>
      </c>
      <c r="B69" s="255" t="s">
        <v>461</v>
      </c>
      <c r="C69" s="254">
        <v>6735172.8700000001</v>
      </c>
      <c r="D69" s="690">
        <v>2357294</v>
      </c>
      <c r="E69" s="354">
        <f t="shared" si="5"/>
        <v>-0.65000245049389505</v>
      </c>
      <c r="F69" s="254">
        <v>7967849.9400000004</v>
      </c>
      <c r="G69" s="690">
        <v>10238325</v>
      </c>
      <c r="H69" s="354">
        <f t="shared" si="6"/>
        <v>0.28495454571776224</v>
      </c>
      <c r="I69" s="363">
        <f t="shared" si="7"/>
        <v>4.04300643441503E-3</v>
      </c>
    </row>
    <row r="70" spans="1:9" ht="14.25" customHeight="1">
      <c r="A70" s="319">
        <v>35</v>
      </c>
      <c r="B70" s="255" t="s">
        <v>33</v>
      </c>
      <c r="C70" s="254">
        <v>1881885</v>
      </c>
      <c r="D70" s="690">
        <v>743106</v>
      </c>
      <c r="E70" s="354">
        <f t="shared" si="5"/>
        <v>-0.60512677448409447</v>
      </c>
      <c r="F70" s="254">
        <v>10590366.34</v>
      </c>
      <c r="G70" s="690">
        <v>9911328</v>
      </c>
      <c r="H70" s="354">
        <f t="shared" si="6"/>
        <v>-6.4118493940597654E-2</v>
      </c>
      <c r="I70" s="363">
        <f t="shared" si="7"/>
        <v>3.913878771927815E-3</v>
      </c>
    </row>
    <row r="71" spans="1:9" ht="14.25" customHeight="1">
      <c r="A71" s="319">
        <v>36</v>
      </c>
      <c r="B71" s="255" t="s">
        <v>30</v>
      </c>
      <c r="C71" s="254">
        <v>1410170</v>
      </c>
      <c r="D71" s="690">
        <v>1456587</v>
      </c>
      <c r="E71" s="354">
        <f t="shared" si="5"/>
        <v>3.2915889573597479E-2</v>
      </c>
      <c r="F71" s="254">
        <v>23109273.460000001</v>
      </c>
      <c r="G71" s="690">
        <v>9299498</v>
      </c>
      <c r="H71" s="354">
        <f t="shared" si="6"/>
        <v>-0.59758587754407055</v>
      </c>
      <c r="I71" s="363">
        <f t="shared" si="7"/>
        <v>3.6722735653370742E-3</v>
      </c>
    </row>
    <row r="72" spans="1:9" ht="14.25" customHeight="1">
      <c r="A72" s="319">
        <v>37</v>
      </c>
      <c r="B72" s="255" t="s">
        <v>454</v>
      </c>
      <c r="C72" s="254">
        <v>651686.94999999995</v>
      </c>
      <c r="D72" s="690">
        <v>746188</v>
      </c>
      <c r="E72" s="354">
        <f t="shared" si="5"/>
        <v>0.14500988549793736</v>
      </c>
      <c r="F72" s="254">
        <v>4414131.95</v>
      </c>
      <c r="G72" s="690">
        <v>9079334</v>
      </c>
      <c r="H72" s="354">
        <f t="shared" si="6"/>
        <v>1.0568787029576674</v>
      </c>
      <c r="I72" s="363">
        <f t="shared" si="7"/>
        <v>3.5853331264833993E-3</v>
      </c>
    </row>
    <row r="73" spans="1:9" ht="14.25" customHeight="1">
      <c r="A73" s="319">
        <v>38</v>
      </c>
      <c r="B73" s="256" t="s">
        <v>451</v>
      </c>
      <c r="C73" s="254">
        <v>1481095</v>
      </c>
      <c r="D73" s="691">
        <v>1345600</v>
      </c>
      <c r="E73" s="354">
        <f t="shared" si="5"/>
        <v>-9.1482990625179395E-2</v>
      </c>
      <c r="F73" s="254">
        <v>16498057.84</v>
      </c>
      <c r="G73" s="690">
        <v>7637774</v>
      </c>
      <c r="H73" s="354">
        <f t="shared" si="6"/>
        <v>-0.53705011377266454</v>
      </c>
      <c r="I73" s="363">
        <f t="shared" si="7"/>
        <v>3.0160763041423106E-3</v>
      </c>
    </row>
    <row r="74" spans="1:9" ht="14.25" customHeight="1">
      <c r="A74" s="319">
        <v>39</v>
      </c>
      <c r="B74" s="255" t="s">
        <v>469</v>
      </c>
      <c r="C74" s="254">
        <v>1138000</v>
      </c>
      <c r="D74" s="690">
        <v>2003000</v>
      </c>
      <c r="E74" s="354">
        <f t="shared" si="5"/>
        <v>0.76010544815465719</v>
      </c>
      <c r="F74" s="254">
        <v>5520007</v>
      </c>
      <c r="G74" s="690">
        <v>6861000</v>
      </c>
      <c r="H74" s="354">
        <f t="shared" si="6"/>
        <v>0.2429332064252816</v>
      </c>
      <c r="I74" s="363">
        <f t="shared" si="7"/>
        <v>2.709336453621224E-3</v>
      </c>
    </row>
    <row r="75" spans="1:9" ht="14.25" customHeight="1">
      <c r="A75" s="319">
        <v>40</v>
      </c>
      <c r="B75" s="255" t="s">
        <v>531</v>
      </c>
      <c r="C75" s="254">
        <v>577840.74</v>
      </c>
      <c r="D75" s="690">
        <v>889494</v>
      </c>
      <c r="E75" s="354">
        <f t="shared" si="5"/>
        <v>0.5393410994178085</v>
      </c>
      <c r="F75" s="254">
        <v>3570189.3200000003</v>
      </c>
      <c r="G75" s="690">
        <v>6286077</v>
      </c>
      <c r="H75" s="354">
        <f t="shared" si="6"/>
        <v>0.76071251033824705</v>
      </c>
      <c r="I75" s="363">
        <f t="shared" si="7"/>
        <v>2.4823054316236619E-3</v>
      </c>
    </row>
    <row r="76" spans="1:9" ht="14.25" customHeight="1">
      <c r="A76" s="319">
        <v>41</v>
      </c>
      <c r="B76" s="255" t="s">
        <v>486</v>
      </c>
      <c r="C76" s="254"/>
      <c r="D76" s="690">
        <v>1744222</v>
      </c>
      <c r="E76" s="354" t="s">
        <v>64</v>
      </c>
      <c r="F76" s="254"/>
      <c r="G76" s="690">
        <v>6251955</v>
      </c>
      <c r="H76" s="354" t="s">
        <v>64</v>
      </c>
      <c r="I76" s="363">
        <f t="shared" si="7"/>
        <v>2.4688310141232298E-3</v>
      </c>
    </row>
    <row r="77" spans="1:9" ht="14.25" customHeight="1">
      <c r="A77" s="319">
        <v>42</v>
      </c>
      <c r="B77" s="255" t="s">
        <v>509</v>
      </c>
      <c r="C77" s="254">
        <v>863182.09000000008</v>
      </c>
      <c r="D77" s="690">
        <v>1079365</v>
      </c>
      <c r="E77" s="354">
        <f t="shared" si="5"/>
        <v>0.25044879001138676</v>
      </c>
      <c r="F77" s="254">
        <v>8241671.0299999993</v>
      </c>
      <c r="G77" s="690">
        <v>5711528</v>
      </c>
      <c r="H77" s="354">
        <f t="shared" si="6"/>
        <v>-0.30699393615568749</v>
      </c>
      <c r="I77" s="363">
        <f t="shared" si="7"/>
        <v>2.2554220982769746E-3</v>
      </c>
    </row>
    <row r="78" spans="1:9" ht="14.25" customHeight="1">
      <c r="A78" s="319">
        <v>43</v>
      </c>
      <c r="B78" s="255" t="s">
        <v>532</v>
      </c>
      <c r="C78" s="254">
        <v>858240</v>
      </c>
      <c r="D78" s="690">
        <v>583402</v>
      </c>
      <c r="E78" s="354">
        <f t="shared" si="5"/>
        <v>-0.32023443325876211</v>
      </c>
      <c r="F78" s="254">
        <v>2312820.54</v>
      </c>
      <c r="G78" s="690">
        <v>5005421</v>
      </c>
      <c r="H78" s="354">
        <f t="shared" si="6"/>
        <v>1.1642063936357121</v>
      </c>
      <c r="I78" s="363">
        <f t="shared" si="7"/>
        <v>1.9765878998719141E-3</v>
      </c>
    </row>
    <row r="79" spans="1:9" ht="14.25" customHeight="1">
      <c r="A79" s="319">
        <v>44</v>
      </c>
      <c r="B79" s="255" t="s">
        <v>293</v>
      </c>
      <c r="C79" s="254">
        <v>1407927.3900000001</v>
      </c>
      <c r="D79" s="690">
        <v>369542</v>
      </c>
      <c r="E79" s="354">
        <f t="shared" si="5"/>
        <v>-0.73752765758751249</v>
      </c>
      <c r="F79" s="254">
        <v>6361412.3599999994</v>
      </c>
      <c r="G79" s="690">
        <v>4826431</v>
      </c>
      <c r="H79" s="354">
        <f t="shared" si="6"/>
        <v>-0.24129568610452401</v>
      </c>
      <c r="I79" s="363">
        <f t="shared" si="7"/>
        <v>1.9059066388554932E-3</v>
      </c>
    </row>
    <row r="80" spans="1:9" ht="14.25" customHeight="1">
      <c r="A80" s="319">
        <v>45</v>
      </c>
      <c r="B80" s="255" t="s">
        <v>484</v>
      </c>
      <c r="C80" s="254">
        <v>371691.95999999996</v>
      </c>
      <c r="D80" s="690">
        <v>925396</v>
      </c>
      <c r="E80" s="354">
        <f t="shared" si="5"/>
        <v>1.4896852759473198</v>
      </c>
      <c r="F80" s="254">
        <v>1138340.6299999999</v>
      </c>
      <c r="G80" s="690">
        <v>4640064</v>
      </c>
      <c r="H80" s="354">
        <f t="shared" si="6"/>
        <v>3.0761647943638808</v>
      </c>
      <c r="I80" s="363">
        <f t="shared" si="7"/>
        <v>1.8323122784339764E-3</v>
      </c>
    </row>
    <row r="81" spans="1:9" ht="14.25" customHeight="1">
      <c r="A81" s="319">
        <v>46</v>
      </c>
      <c r="B81" s="255" t="s">
        <v>522</v>
      </c>
      <c r="C81" s="254"/>
      <c r="D81" s="690">
        <v>426004</v>
      </c>
      <c r="E81" s="354" t="s">
        <v>64</v>
      </c>
      <c r="F81" s="254"/>
      <c r="G81" s="690">
        <v>4501666</v>
      </c>
      <c r="H81" s="354" t="s">
        <v>64</v>
      </c>
      <c r="I81" s="363">
        <f t="shared" si="7"/>
        <v>1.7776603696002392E-3</v>
      </c>
    </row>
    <row r="82" spans="1:9" ht="14.25" customHeight="1">
      <c r="A82" s="319">
        <v>47</v>
      </c>
      <c r="B82" s="255" t="s">
        <v>467</v>
      </c>
      <c r="C82" s="254">
        <v>1012691</v>
      </c>
      <c r="D82" s="690">
        <v>272109</v>
      </c>
      <c r="E82" s="354">
        <f t="shared" si="5"/>
        <v>-0.73130105826950176</v>
      </c>
      <c r="F82" s="254">
        <v>8533309.7899999991</v>
      </c>
      <c r="G82" s="690">
        <v>4423920</v>
      </c>
      <c r="H82" s="354">
        <f t="shared" si="6"/>
        <v>-0.48157044466095722</v>
      </c>
      <c r="I82" s="363">
        <f t="shared" si="7"/>
        <v>1.7469592951324889E-3</v>
      </c>
    </row>
    <row r="83" spans="1:9" ht="14.25" customHeight="1">
      <c r="A83" s="319">
        <v>48</v>
      </c>
      <c r="B83" s="255" t="s">
        <v>579</v>
      </c>
      <c r="C83" s="254">
        <v>1910690</v>
      </c>
      <c r="D83" s="690">
        <v>1657075</v>
      </c>
      <c r="E83" s="354">
        <f t="shared" si="5"/>
        <v>-0.1327347712083069</v>
      </c>
      <c r="F83" s="254">
        <v>4936829.07</v>
      </c>
      <c r="G83" s="690">
        <v>4386278</v>
      </c>
      <c r="H83" s="354">
        <f t="shared" si="6"/>
        <v>-0.11151916790993943</v>
      </c>
      <c r="I83" s="363">
        <f t="shared" si="7"/>
        <v>1.7320948668002908E-3</v>
      </c>
    </row>
    <row r="84" spans="1:9" ht="14.25" customHeight="1">
      <c r="A84" s="319">
        <v>49</v>
      </c>
      <c r="B84" s="255" t="s">
        <v>485</v>
      </c>
      <c r="C84" s="254">
        <v>223899</v>
      </c>
      <c r="D84" s="690">
        <v>139831</v>
      </c>
      <c r="E84" s="354">
        <f t="shared" si="5"/>
        <v>-0.37547286946346348</v>
      </c>
      <c r="F84" s="254">
        <v>2756158.06</v>
      </c>
      <c r="G84" s="690">
        <v>4316582</v>
      </c>
      <c r="H84" s="354">
        <f t="shared" si="6"/>
        <v>0.56615909030993672</v>
      </c>
      <c r="I84" s="363">
        <f t="shared" si="7"/>
        <v>1.7045726523313236E-3</v>
      </c>
    </row>
    <row r="85" spans="1:9" ht="14.25" customHeight="1">
      <c r="A85" s="319">
        <v>50</v>
      </c>
      <c r="B85" s="255" t="s">
        <v>552</v>
      </c>
      <c r="C85" s="254">
        <v>683030</v>
      </c>
      <c r="D85" s="690">
        <v>253151</v>
      </c>
      <c r="E85" s="354">
        <f t="shared" si="5"/>
        <v>-0.62937059865598877</v>
      </c>
      <c r="F85" s="254">
        <v>4294810.0600000005</v>
      </c>
      <c r="G85" s="690">
        <v>4102707</v>
      </c>
      <c r="H85" s="354">
        <f t="shared" si="6"/>
        <v>-4.4729116611969655E-2</v>
      </c>
      <c r="I85" s="363">
        <f t="shared" si="7"/>
        <v>1.6201156731711079E-3</v>
      </c>
    </row>
    <row r="86" spans="1:9" ht="25.5">
      <c r="A86" s="320"/>
      <c r="B86" s="257" t="s">
        <v>580</v>
      </c>
      <c r="C86" s="453">
        <f>+C87-SUM(C36:C85)</f>
        <v>27385974.549999952</v>
      </c>
      <c r="D86" s="690">
        <f>+D87-SUM(D36:D85)</f>
        <v>19028801</v>
      </c>
      <c r="E86" s="354">
        <f t="shared" si="5"/>
        <v>-0.30516253985199027</v>
      </c>
      <c r="F86" s="254">
        <f>+F87-SUM(F36:F85)</f>
        <v>159629975.91999912</v>
      </c>
      <c r="G86" s="690">
        <f>+G87-SUM(G36:G85)</f>
        <v>93015482</v>
      </c>
      <c r="H86" s="354">
        <f t="shared" si="6"/>
        <v>-0.41730566916444278</v>
      </c>
      <c r="I86" s="363">
        <f t="shared" si="7"/>
        <v>3.6730831676686899E-2</v>
      </c>
    </row>
    <row r="87" spans="1:9" ht="14.25" customHeight="1" thickBot="1">
      <c r="A87" s="321"/>
      <c r="B87" s="454" t="s">
        <v>55</v>
      </c>
      <c r="C87" s="309">
        <v>387700714.72999996</v>
      </c>
      <c r="D87" s="309">
        <v>477732750</v>
      </c>
      <c r="E87" s="455">
        <f t="shared" si="5"/>
        <v>0.23222045214102738</v>
      </c>
      <c r="F87" s="309">
        <v>2006490601.7099986</v>
      </c>
      <c r="G87" s="309">
        <v>2532354367</v>
      </c>
      <c r="H87" s="455">
        <f t="shared" si="6"/>
        <v>0.26208134981636233</v>
      </c>
      <c r="I87" s="455">
        <f>+G87/$G$87</f>
        <v>1</v>
      </c>
    </row>
    <row r="88" spans="1:9">
      <c r="A88" s="160"/>
      <c r="B88" s="160"/>
      <c r="C88" s="308"/>
      <c r="D88" s="308"/>
      <c r="E88" s="374"/>
      <c r="F88" s="308"/>
      <c r="G88" s="308"/>
      <c r="H88" s="374"/>
      <c r="I88" s="374"/>
    </row>
    <row r="89" spans="1:9" ht="55.15" customHeight="1">
      <c r="A89" s="808" t="s">
        <v>577</v>
      </c>
      <c r="B89" s="808"/>
      <c r="C89" s="808"/>
      <c r="D89" s="808"/>
      <c r="E89" s="808"/>
      <c r="F89" s="172"/>
      <c r="G89" s="172"/>
      <c r="H89" s="456"/>
      <c r="I89" s="456"/>
    </row>
  </sheetData>
  <mergeCells count="6">
    <mergeCell ref="C5:E5"/>
    <mergeCell ref="F5:I5"/>
    <mergeCell ref="A89:E89"/>
    <mergeCell ref="A35:B35"/>
    <mergeCell ref="C34:E34"/>
    <mergeCell ref="F34:I34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FF00"/>
  </sheetPr>
  <dimension ref="A1:H258"/>
  <sheetViews>
    <sheetView showGridLines="0" view="pageBreakPreview" zoomScale="85" zoomScaleNormal="60" zoomScaleSheetLayoutView="85" workbookViewId="0">
      <selection activeCell="J35" sqref="J35"/>
    </sheetView>
  </sheetViews>
  <sheetFormatPr baseColWidth="10" defaultColWidth="11.5703125" defaultRowHeight="15"/>
  <cols>
    <col min="1" max="1" width="54.85546875" style="159" bestFit="1" customWidth="1"/>
    <col min="2" max="2" width="16.85546875" style="159" customWidth="1"/>
    <col min="3" max="3" width="14" style="159" customWidth="1"/>
    <col min="4" max="4" width="7.7109375" style="159" bestFit="1" customWidth="1"/>
    <col min="5" max="5" width="13.7109375" style="159" customWidth="1"/>
    <col min="6" max="6" width="13.140625" style="437" bestFit="1" customWidth="1"/>
    <col min="7" max="8" width="7.7109375" style="437" bestFit="1" customWidth="1"/>
    <col min="9" max="16384" width="11.5703125" style="437"/>
  </cols>
  <sheetData>
    <row r="1" spans="1:8">
      <c r="A1" s="245" t="s">
        <v>304</v>
      </c>
      <c r="B1" s="243"/>
      <c r="C1" s="243"/>
      <c r="D1" s="243"/>
      <c r="E1" s="243"/>
      <c r="F1" s="243"/>
      <c r="G1" s="243"/>
      <c r="H1" s="243"/>
    </row>
    <row r="2" spans="1:8" ht="15.75">
      <c r="A2" s="246" t="s">
        <v>280</v>
      </c>
      <c r="B2" s="243"/>
      <c r="C2" s="243"/>
      <c r="D2" s="243"/>
      <c r="E2" s="243"/>
      <c r="F2" s="243"/>
      <c r="G2" s="243"/>
      <c r="H2" s="243"/>
    </row>
    <row r="3" spans="1:8">
      <c r="A3" s="164"/>
      <c r="B3" s="243"/>
      <c r="C3" s="243"/>
      <c r="D3" s="243"/>
      <c r="E3" s="243"/>
      <c r="F3" s="243"/>
      <c r="G3" s="243"/>
      <c r="H3" s="243"/>
    </row>
    <row r="4" spans="1:8" ht="15.75" thickBot="1">
      <c r="A4" s="1" t="s">
        <v>300</v>
      </c>
      <c r="B4" s="457"/>
      <c r="C4" s="243"/>
      <c r="D4" s="243"/>
      <c r="E4" s="243"/>
      <c r="F4" s="243"/>
      <c r="G4" s="243"/>
      <c r="H4" s="243"/>
    </row>
    <row r="5" spans="1:8" ht="15.75" thickBot="1">
      <c r="A5" s="692"/>
      <c r="B5" s="769" t="s">
        <v>562</v>
      </c>
      <c r="C5" s="770"/>
      <c r="D5" s="771"/>
      <c r="E5" s="807" t="s">
        <v>578</v>
      </c>
      <c r="F5" s="772"/>
      <c r="G5" s="772"/>
      <c r="H5" s="773"/>
    </row>
    <row r="6" spans="1:8">
      <c r="A6" s="693" t="s">
        <v>301</v>
      </c>
      <c r="B6" s="492">
        <v>2018</v>
      </c>
      <c r="C6" s="491">
        <v>2019</v>
      </c>
      <c r="D6" s="490" t="s">
        <v>211</v>
      </c>
      <c r="E6" s="491">
        <v>2018</v>
      </c>
      <c r="F6" s="491">
        <v>2019</v>
      </c>
      <c r="G6" s="490" t="s">
        <v>211</v>
      </c>
      <c r="H6" s="489" t="s">
        <v>212</v>
      </c>
    </row>
    <row r="7" spans="1:8">
      <c r="A7" s="488" t="s">
        <v>382</v>
      </c>
      <c r="B7" s="487">
        <f>+SUM(B8:B18)</f>
        <v>121753580.71000001</v>
      </c>
      <c r="C7" s="487">
        <f>+SUM(C8:C18)</f>
        <v>104653542</v>
      </c>
      <c r="D7" s="486">
        <f t="shared" ref="D7:D70" si="0">C7/B7-1</f>
        <v>-0.14044793270376099</v>
      </c>
      <c r="E7" s="487">
        <f>+SUM(E8:E18)</f>
        <v>563278630.73000026</v>
      </c>
      <c r="F7" s="487">
        <f>+SUM(F8:F18)</f>
        <v>546550655</v>
      </c>
      <c r="G7" s="486">
        <f>F7/E7-1</f>
        <v>-2.9697515256918328E-2</v>
      </c>
      <c r="H7" s="694">
        <f>F7/F7</f>
        <v>1</v>
      </c>
    </row>
    <row r="8" spans="1:8">
      <c r="A8" s="326" t="s">
        <v>439</v>
      </c>
      <c r="B8" s="327">
        <v>16307733.810000001</v>
      </c>
      <c r="C8" s="695">
        <v>19063571</v>
      </c>
      <c r="D8" s="354">
        <f t="shared" si="0"/>
        <v>0.16898958629739846</v>
      </c>
      <c r="E8" s="695">
        <v>71130418.549999997</v>
      </c>
      <c r="F8" s="695">
        <v>141751087</v>
      </c>
      <c r="G8" s="354">
        <f t="shared" ref="G8:G71" si="1">F8/E8-1</f>
        <v>0.99283358497825125</v>
      </c>
      <c r="H8" s="354">
        <f>+F8/$F$7</f>
        <v>0.2593558084748796</v>
      </c>
    </row>
    <row r="9" spans="1:8">
      <c r="A9" s="326" t="s">
        <v>443</v>
      </c>
      <c r="B9" s="327">
        <v>28618006.93</v>
      </c>
      <c r="C9" s="695">
        <v>33430506</v>
      </c>
      <c r="D9" s="354">
        <f t="shared" si="0"/>
        <v>0.16816332044965376</v>
      </c>
      <c r="E9" s="695">
        <v>179281393.36000001</v>
      </c>
      <c r="F9" s="695">
        <v>125214900</v>
      </c>
      <c r="G9" s="354">
        <f t="shared" si="1"/>
        <v>-0.30157336657593681</v>
      </c>
      <c r="H9" s="354">
        <f t="shared" ref="H9:H18" si="2">+F9/$F$7</f>
        <v>0.22910026518950929</v>
      </c>
    </row>
    <row r="10" spans="1:8">
      <c r="A10" s="326" t="s">
        <v>442</v>
      </c>
      <c r="B10" s="327">
        <v>9950668</v>
      </c>
      <c r="C10" s="695">
        <v>17002265</v>
      </c>
      <c r="D10" s="354">
        <f t="shared" si="0"/>
        <v>0.7086556400032642</v>
      </c>
      <c r="E10" s="695">
        <v>37969432</v>
      </c>
      <c r="F10" s="695">
        <v>57505803</v>
      </c>
      <c r="G10" s="354">
        <f t="shared" si="1"/>
        <v>0.5145289242146156</v>
      </c>
      <c r="H10" s="354">
        <f t="shared" si="2"/>
        <v>0.10521587061312734</v>
      </c>
    </row>
    <row r="11" spans="1:8">
      <c r="A11" s="696" t="s">
        <v>160</v>
      </c>
      <c r="B11" s="327">
        <v>5685015</v>
      </c>
      <c r="C11" s="695">
        <v>7182511</v>
      </c>
      <c r="D11" s="354">
        <f t="shared" si="0"/>
        <v>0.26341109038410626</v>
      </c>
      <c r="E11" s="695">
        <v>26750041</v>
      </c>
      <c r="F11" s="695">
        <v>48309218</v>
      </c>
      <c r="G11" s="354">
        <f t="shared" si="1"/>
        <v>0.80594930676928689</v>
      </c>
      <c r="H11" s="354">
        <f t="shared" si="2"/>
        <v>8.8389278391771395E-2</v>
      </c>
    </row>
    <row r="12" spans="1:8">
      <c r="A12" s="696" t="s">
        <v>22</v>
      </c>
      <c r="B12" s="327">
        <v>6728649</v>
      </c>
      <c r="C12" s="695">
        <v>3347694</v>
      </c>
      <c r="D12" s="354">
        <f t="shared" si="0"/>
        <v>-0.50247159570962907</v>
      </c>
      <c r="E12" s="695">
        <v>22570726</v>
      </c>
      <c r="F12" s="695">
        <v>31906523</v>
      </c>
      <c r="G12" s="354">
        <f t="shared" si="1"/>
        <v>0.41362413419931632</v>
      </c>
      <c r="H12" s="354">
        <f t="shared" si="2"/>
        <v>5.8377979622035218E-2</v>
      </c>
    </row>
    <row r="13" spans="1:8">
      <c r="A13" s="696" t="s">
        <v>449</v>
      </c>
      <c r="B13" s="327">
        <v>23672300.109999999</v>
      </c>
      <c r="C13" s="695">
        <v>155009</v>
      </c>
      <c r="D13" s="354" t="s">
        <v>54</v>
      </c>
      <c r="E13" s="695">
        <v>122821734.86999999</v>
      </c>
      <c r="F13" s="695">
        <v>22130697</v>
      </c>
      <c r="G13" s="354">
        <f t="shared" si="1"/>
        <v>-0.81981448948409563</v>
      </c>
      <c r="H13" s="354">
        <f t="shared" si="2"/>
        <v>4.0491575295980568E-2</v>
      </c>
    </row>
    <row r="14" spans="1:8">
      <c r="A14" s="696" t="s">
        <v>161</v>
      </c>
      <c r="B14" s="327">
        <v>148552</v>
      </c>
      <c r="C14" s="695">
        <v>1127875</v>
      </c>
      <c r="D14" s="354">
        <f t="shared" si="0"/>
        <v>6.5924592062038885</v>
      </c>
      <c r="E14" s="695">
        <v>6363237.3999999994</v>
      </c>
      <c r="F14" s="695">
        <v>18355849</v>
      </c>
      <c r="G14" s="354">
        <f t="shared" si="1"/>
        <v>1.8846714095563999</v>
      </c>
      <c r="H14" s="354">
        <f t="shared" si="2"/>
        <v>3.3584899829641593E-2</v>
      </c>
    </row>
    <row r="15" spans="1:8">
      <c r="A15" s="696" t="s">
        <v>288</v>
      </c>
      <c r="B15" s="327">
        <v>7211153</v>
      </c>
      <c r="C15" s="695">
        <v>6106746</v>
      </c>
      <c r="D15" s="354">
        <f t="shared" si="0"/>
        <v>-0.15315262344315816</v>
      </c>
      <c r="E15" s="695">
        <v>20662437.539999999</v>
      </c>
      <c r="F15" s="695">
        <v>16460582</v>
      </c>
      <c r="G15" s="354">
        <f t="shared" si="1"/>
        <v>-0.20335720467954044</v>
      </c>
      <c r="H15" s="354">
        <f t="shared" si="2"/>
        <v>3.0117212099947076E-2</v>
      </c>
    </row>
    <row r="16" spans="1:8">
      <c r="A16" s="696" t="s">
        <v>440</v>
      </c>
      <c r="B16" s="327">
        <v>1601215.79</v>
      </c>
      <c r="C16" s="695">
        <v>4661685</v>
      </c>
      <c r="D16" s="354">
        <f t="shared" si="0"/>
        <v>1.9113408880385823</v>
      </c>
      <c r="E16" s="695">
        <v>7245388.5700000003</v>
      </c>
      <c r="F16" s="695">
        <v>15314077</v>
      </c>
      <c r="G16" s="354">
        <f t="shared" si="1"/>
        <v>1.1136308773567958</v>
      </c>
      <c r="H16" s="354">
        <f t="shared" si="2"/>
        <v>2.8019501687359609E-2</v>
      </c>
    </row>
    <row r="17" spans="1:8">
      <c r="A17" s="696" t="s">
        <v>450</v>
      </c>
      <c r="B17" s="327">
        <v>1099023.56</v>
      </c>
      <c r="C17" s="695">
        <v>2737841</v>
      </c>
      <c r="D17" s="354" t="s">
        <v>64</v>
      </c>
      <c r="E17" s="695">
        <v>3264597.47</v>
      </c>
      <c r="F17" s="695">
        <v>11046384</v>
      </c>
      <c r="G17" s="354">
        <f t="shared" si="1"/>
        <v>2.3836894445672652</v>
      </c>
      <c r="H17" s="354">
        <f t="shared" si="2"/>
        <v>2.0211089125856046E-2</v>
      </c>
    </row>
    <row r="18" spans="1:8">
      <c r="A18" s="696" t="s">
        <v>581</v>
      </c>
      <c r="B18" s="327">
        <v>20731263.50999999</v>
      </c>
      <c r="C18" s="695">
        <v>9837839</v>
      </c>
      <c r="D18" s="354">
        <f t="shared" si="0"/>
        <v>-0.52545878377096544</v>
      </c>
      <c r="E18" s="695">
        <v>65219223.970000207</v>
      </c>
      <c r="F18" s="695">
        <v>58555535</v>
      </c>
      <c r="G18" s="354">
        <f t="shared" si="1"/>
        <v>-0.10217369303666346</v>
      </c>
      <c r="H18" s="354">
        <f t="shared" si="2"/>
        <v>0.10713651966989227</v>
      </c>
    </row>
    <row r="19" spans="1:8">
      <c r="A19" s="324" t="s">
        <v>296</v>
      </c>
      <c r="B19" s="325">
        <f>+SUM(B20:B30)</f>
        <v>30147570.830000002</v>
      </c>
      <c r="C19" s="325">
        <f>+SUM(C20:C30)</f>
        <v>79374457</v>
      </c>
      <c r="D19" s="359">
        <f t="shared" si="0"/>
        <v>1.6328641019731536</v>
      </c>
      <c r="E19" s="325">
        <f>+SUM(E20:E30)</f>
        <v>238316419.16000003</v>
      </c>
      <c r="F19" s="325">
        <f>+SUM(F20:F30)</f>
        <v>470364801</v>
      </c>
      <c r="G19" s="359">
        <f>F19/E19-1</f>
        <v>0.97369867614622119</v>
      </c>
      <c r="H19" s="697">
        <f>F19/F19</f>
        <v>1</v>
      </c>
    </row>
    <row r="20" spans="1:8">
      <c r="A20" s="326" t="s">
        <v>289</v>
      </c>
      <c r="B20" s="327">
        <v>0</v>
      </c>
      <c r="C20" s="695">
        <v>10942508</v>
      </c>
      <c r="D20" s="354" t="s">
        <v>64</v>
      </c>
      <c r="E20" s="327">
        <v>0</v>
      </c>
      <c r="F20" s="695">
        <v>122375423</v>
      </c>
      <c r="G20" s="354" t="s">
        <v>64</v>
      </c>
      <c r="H20" s="354">
        <f t="shared" ref="H20:H30" si="3">+F20/$F$19</f>
        <v>0.26017130265663735</v>
      </c>
    </row>
    <row r="21" spans="1:8">
      <c r="A21" s="326" t="s">
        <v>290</v>
      </c>
      <c r="B21" s="327">
        <v>0</v>
      </c>
      <c r="C21" s="695">
        <v>24788370</v>
      </c>
      <c r="D21" s="354" t="s">
        <v>64</v>
      </c>
      <c r="E21" s="327">
        <v>49250.49</v>
      </c>
      <c r="F21" s="695">
        <v>97560520</v>
      </c>
      <c r="G21" s="354" t="s">
        <v>64</v>
      </c>
      <c r="H21" s="354">
        <f t="shared" si="3"/>
        <v>0.20741458500420401</v>
      </c>
    </row>
    <row r="22" spans="1:8">
      <c r="A22" s="326" t="s">
        <v>443</v>
      </c>
      <c r="B22" s="327">
        <v>4042353.6</v>
      </c>
      <c r="C22" s="695">
        <v>7089110</v>
      </c>
      <c r="D22" s="354">
        <f t="shared" si="0"/>
        <v>0.75370853257369652</v>
      </c>
      <c r="E22" s="327">
        <v>33886973.920000002</v>
      </c>
      <c r="F22" s="695">
        <v>43538008</v>
      </c>
      <c r="G22" s="354">
        <f t="shared" si="1"/>
        <v>0.28480070550955805</v>
      </c>
      <c r="H22" s="354">
        <f t="shared" si="3"/>
        <v>9.256221534315022E-2</v>
      </c>
    </row>
    <row r="23" spans="1:8">
      <c r="A23" s="696" t="s">
        <v>22</v>
      </c>
      <c r="B23" s="327">
        <v>7860487</v>
      </c>
      <c r="C23" s="695">
        <v>3719450</v>
      </c>
      <c r="D23" s="354">
        <f t="shared" si="0"/>
        <v>-0.52681684989746813</v>
      </c>
      <c r="E23" s="327">
        <v>83131219</v>
      </c>
      <c r="F23" s="695">
        <v>33620712</v>
      </c>
      <c r="G23" s="354">
        <f t="shared" si="1"/>
        <v>-0.59557056417036303</v>
      </c>
      <c r="H23" s="354">
        <f t="shared" si="3"/>
        <v>7.1477950579044283E-2</v>
      </c>
    </row>
    <row r="24" spans="1:8">
      <c r="A24" s="696" t="s">
        <v>160</v>
      </c>
      <c r="B24" s="327">
        <v>2288161</v>
      </c>
      <c r="C24" s="695">
        <v>4285730</v>
      </c>
      <c r="D24" s="354">
        <f t="shared" si="0"/>
        <v>0.8730019434821239</v>
      </c>
      <c r="E24" s="327">
        <v>11240673</v>
      </c>
      <c r="F24" s="695">
        <v>20718054</v>
      </c>
      <c r="G24" s="354">
        <f t="shared" si="1"/>
        <v>0.84313288003307285</v>
      </c>
      <c r="H24" s="354">
        <f t="shared" si="3"/>
        <v>4.404677806662663E-2</v>
      </c>
    </row>
    <row r="25" spans="1:8">
      <c r="A25" s="696" t="s">
        <v>442</v>
      </c>
      <c r="B25" s="327">
        <v>799861</v>
      </c>
      <c r="C25" s="695">
        <v>6195368</v>
      </c>
      <c r="D25" s="354" t="s">
        <v>64</v>
      </c>
      <c r="E25" s="327">
        <v>20040479</v>
      </c>
      <c r="F25" s="695">
        <v>19801723</v>
      </c>
      <c r="G25" s="354">
        <f t="shared" si="1"/>
        <v>-1.1913687292604114E-2</v>
      </c>
      <c r="H25" s="354">
        <f t="shared" si="3"/>
        <v>4.2098649724429525E-2</v>
      </c>
    </row>
    <row r="26" spans="1:8">
      <c r="A26" s="696" t="s">
        <v>444</v>
      </c>
      <c r="B26" s="327">
        <v>258398.93</v>
      </c>
      <c r="C26" s="695">
        <v>109888</v>
      </c>
      <c r="D26" s="354">
        <f t="shared" si="0"/>
        <v>-0.57473508113984839</v>
      </c>
      <c r="E26" s="327">
        <v>8321112.4099999992</v>
      </c>
      <c r="F26" s="695">
        <v>18673057</v>
      </c>
      <c r="G26" s="354">
        <f t="shared" si="1"/>
        <v>1.244057774962807</v>
      </c>
      <c r="H26" s="354">
        <f t="shared" si="3"/>
        <v>3.9699095171026627E-2</v>
      </c>
    </row>
    <row r="27" spans="1:8">
      <c r="A27" s="696" t="s">
        <v>439</v>
      </c>
      <c r="B27" s="327">
        <v>958553</v>
      </c>
      <c r="C27" s="695">
        <v>2615493</v>
      </c>
      <c r="D27" s="354">
        <f t="shared" si="0"/>
        <v>1.7285846479015765</v>
      </c>
      <c r="E27" s="327">
        <v>5805914.0899999999</v>
      </c>
      <c r="F27" s="695">
        <v>16279239</v>
      </c>
      <c r="G27" s="354">
        <f t="shared" si="1"/>
        <v>1.8039062837734825</v>
      </c>
      <c r="H27" s="354">
        <f t="shared" si="3"/>
        <v>3.4609815541873423E-2</v>
      </c>
    </row>
    <row r="28" spans="1:8">
      <c r="A28" s="696" t="s">
        <v>466</v>
      </c>
      <c r="B28" s="327">
        <v>637500</v>
      </c>
      <c r="C28" s="695">
        <v>2419358</v>
      </c>
      <c r="D28" s="354" t="s">
        <v>64</v>
      </c>
      <c r="E28" s="327">
        <v>1832645.96</v>
      </c>
      <c r="F28" s="695">
        <v>13062715</v>
      </c>
      <c r="G28" s="354">
        <f t="shared" si="1"/>
        <v>6.1277897013998279</v>
      </c>
      <c r="H28" s="354">
        <f t="shared" si="3"/>
        <v>2.7771455202916004E-2</v>
      </c>
    </row>
    <row r="29" spans="1:8">
      <c r="A29" s="696" t="s">
        <v>440</v>
      </c>
      <c r="B29" s="327">
        <v>370824.01</v>
      </c>
      <c r="C29" s="695">
        <v>492012</v>
      </c>
      <c r="D29" s="354">
        <f t="shared" si="0"/>
        <v>0.32680729060666813</v>
      </c>
      <c r="E29" s="327">
        <v>3685573.58</v>
      </c>
      <c r="F29" s="695">
        <v>6798443</v>
      </c>
      <c r="G29" s="354">
        <f t="shared" si="1"/>
        <v>0.84460921819392887</v>
      </c>
      <c r="H29" s="354">
        <f t="shared" si="3"/>
        <v>1.4453553891673965E-2</v>
      </c>
    </row>
    <row r="30" spans="1:8">
      <c r="A30" s="696" t="s">
        <v>582</v>
      </c>
      <c r="B30" s="327">
        <v>12931432.289999999</v>
      </c>
      <c r="C30" s="695">
        <v>16717170</v>
      </c>
      <c r="D30" s="354">
        <f t="shared" si="0"/>
        <v>0.29275471000436259</v>
      </c>
      <c r="E30" s="695">
        <v>70322577.710000008</v>
      </c>
      <c r="F30" s="695">
        <v>77936907</v>
      </c>
      <c r="G30" s="354">
        <f t="shared" si="1"/>
        <v>0.10827716414777022</v>
      </c>
      <c r="H30" s="354">
        <f t="shared" si="3"/>
        <v>0.16569459881841797</v>
      </c>
    </row>
    <row r="31" spans="1:8">
      <c r="A31" s="324" t="s">
        <v>297</v>
      </c>
      <c r="B31" s="325">
        <f>+SUM(B32:B42)</f>
        <v>33735052.25999999</v>
      </c>
      <c r="C31" s="325">
        <f>+SUM(C32:C42)</f>
        <v>31193421</v>
      </c>
      <c r="D31" s="359">
        <f>C31/B31-1</f>
        <v>-7.5340961099195636E-2</v>
      </c>
      <c r="E31" s="325">
        <f>+SUM(E32:E42)</f>
        <v>191418550.94999999</v>
      </c>
      <c r="F31" s="325">
        <f>+SUM(F32:F42)</f>
        <v>158226872</v>
      </c>
      <c r="G31" s="359">
        <f>F31/E31-1</f>
        <v>-0.17339844432669382</v>
      </c>
      <c r="H31" s="697">
        <f>F31/F31</f>
        <v>1</v>
      </c>
    </row>
    <row r="32" spans="1:8">
      <c r="A32" s="326" t="s">
        <v>445</v>
      </c>
      <c r="B32" s="327">
        <v>3709684</v>
      </c>
      <c r="C32" s="695">
        <v>3490943</v>
      </c>
      <c r="D32" s="354">
        <f t="shared" si="0"/>
        <v>-5.8964860618855974E-2</v>
      </c>
      <c r="E32" s="695">
        <v>23151943</v>
      </c>
      <c r="F32" s="695">
        <v>20497684</v>
      </c>
      <c r="G32" s="354">
        <f t="shared" si="1"/>
        <v>-0.11464519414202079</v>
      </c>
      <c r="H32" s="354">
        <f>+F32/$F$31</f>
        <v>0.12954616204509181</v>
      </c>
    </row>
    <row r="33" spans="1:8">
      <c r="A33" s="326" t="s">
        <v>453</v>
      </c>
      <c r="B33" s="327">
        <v>2736925.9800000004</v>
      </c>
      <c r="C33" s="695">
        <v>2673462</v>
      </c>
      <c r="D33" s="354">
        <f t="shared" si="0"/>
        <v>-2.3188051289571354E-2</v>
      </c>
      <c r="E33" s="695">
        <v>11810069.52</v>
      </c>
      <c r="F33" s="695">
        <v>13701292</v>
      </c>
      <c r="G33" s="354">
        <f t="shared" si="1"/>
        <v>0.16013643923071519</v>
      </c>
      <c r="H33" s="354">
        <f t="shared" ref="H33:H42" si="4">+F33/$F$31</f>
        <v>8.6592699626900291E-2</v>
      </c>
    </row>
    <row r="34" spans="1:8">
      <c r="A34" s="326" t="s">
        <v>125</v>
      </c>
      <c r="B34" s="327">
        <v>523929.89</v>
      </c>
      <c r="C34" s="695">
        <v>1413296</v>
      </c>
      <c r="D34" s="354">
        <f t="shared" si="0"/>
        <v>1.6974906890691042</v>
      </c>
      <c r="E34" s="695">
        <v>9826335.0500000007</v>
      </c>
      <c r="F34" s="695">
        <v>12342911</v>
      </c>
      <c r="G34" s="354">
        <f t="shared" si="1"/>
        <v>0.2561052454648387</v>
      </c>
      <c r="H34" s="354">
        <f t="shared" si="4"/>
        <v>7.8007678746249878E-2</v>
      </c>
    </row>
    <row r="35" spans="1:8">
      <c r="A35" s="696" t="s">
        <v>446</v>
      </c>
      <c r="B35" s="327">
        <v>811197</v>
      </c>
      <c r="C35" s="695">
        <v>3863638</v>
      </c>
      <c r="D35" s="354">
        <f t="shared" si="0"/>
        <v>3.7628849712215402</v>
      </c>
      <c r="E35" s="695">
        <v>5236316.8499999996</v>
      </c>
      <c r="F35" s="695">
        <v>11630459</v>
      </c>
      <c r="G35" s="354">
        <f t="shared" si="1"/>
        <v>1.2211144461206547</v>
      </c>
      <c r="H35" s="354">
        <f t="shared" si="4"/>
        <v>7.3504954329123059E-2</v>
      </c>
    </row>
    <row r="36" spans="1:8">
      <c r="A36" s="696" t="s">
        <v>29</v>
      </c>
      <c r="B36" s="327">
        <v>3101897</v>
      </c>
      <c r="C36" s="695">
        <v>1267466</v>
      </c>
      <c r="D36" s="354">
        <f t="shared" si="0"/>
        <v>-0.59139004293179309</v>
      </c>
      <c r="E36" s="695">
        <v>14390629</v>
      </c>
      <c r="F36" s="695">
        <v>9885314</v>
      </c>
      <c r="G36" s="354">
        <f t="shared" si="1"/>
        <v>-0.31307283371699735</v>
      </c>
      <c r="H36" s="354">
        <f t="shared" si="4"/>
        <v>6.2475569889291621E-2</v>
      </c>
    </row>
    <row r="37" spans="1:8">
      <c r="A37" s="696" t="s">
        <v>31</v>
      </c>
      <c r="B37" s="327">
        <v>1065040</v>
      </c>
      <c r="C37" s="695">
        <v>1290974</v>
      </c>
      <c r="D37" s="354">
        <f t="shared" si="0"/>
        <v>0.21213663336588295</v>
      </c>
      <c r="E37" s="695">
        <v>5516781.5999999996</v>
      </c>
      <c r="F37" s="695">
        <v>7833236</v>
      </c>
      <c r="G37" s="354">
        <f t="shared" si="1"/>
        <v>0.41989235172913153</v>
      </c>
      <c r="H37" s="354">
        <f t="shared" si="4"/>
        <v>4.9506356922735605E-2</v>
      </c>
    </row>
    <row r="38" spans="1:8">
      <c r="A38" s="696" t="s">
        <v>442</v>
      </c>
      <c r="B38" s="327">
        <v>1166778</v>
      </c>
      <c r="C38" s="695">
        <v>2133243</v>
      </c>
      <c r="D38" s="354">
        <f t="shared" si="0"/>
        <v>0.82831952607951131</v>
      </c>
      <c r="E38" s="695">
        <v>5887478</v>
      </c>
      <c r="F38" s="695">
        <v>6959447</v>
      </c>
      <c r="G38" s="354">
        <f t="shared" si="1"/>
        <v>0.18207609438200878</v>
      </c>
      <c r="H38" s="354">
        <f t="shared" si="4"/>
        <v>4.39839763753909E-2</v>
      </c>
    </row>
    <row r="39" spans="1:8">
      <c r="A39" s="696" t="s">
        <v>383</v>
      </c>
      <c r="B39" s="327">
        <v>985941</v>
      </c>
      <c r="C39" s="695">
        <v>777135</v>
      </c>
      <c r="D39" s="354">
        <f t="shared" si="0"/>
        <v>-0.21178346371638868</v>
      </c>
      <c r="E39" s="695">
        <v>7544265</v>
      </c>
      <c r="F39" s="695">
        <v>5551453</v>
      </c>
      <c r="G39" s="354">
        <f t="shared" si="1"/>
        <v>-0.26414925774744125</v>
      </c>
      <c r="H39" s="354">
        <f t="shared" si="4"/>
        <v>3.5085399400425488E-2</v>
      </c>
    </row>
    <row r="40" spans="1:8">
      <c r="A40" s="696" t="s">
        <v>448</v>
      </c>
      <c r="B40" s="327">
        <v>620596</v>
      </c>
      <c r="C40" s="695">
        <v>373775</v>
      </c>
      <c r="D40" s="354">
        <f t="shared" si="0"/>
        <v>-0.39771606649092162</v>
      </c>
      <c r="E40" s="695">
        <v>1816081</v>
      </c>
      <c r="F40" s="695">
        <v>3834371</v>
      </c>
      <c r="G40" s="354">
        <f t="shared" si="1"/>
        <v>1.1113436019648901</v>
      </c>
      <c r="H40" s="354">
        <f t="shared" si="4"/>
        <v>2.4233374214716195E-2</v>
      </c>
    </row>
    <row r="41" spans="1:8">
      <c r="A41" s="696" t="s">
        <v>466</v>
      </c>
      <c r="B41" s="327">
        <v>200929</v>
      </c>
      <c r="C41" s="695">
        <v>1401703</v>
      </c>
      <c r="D41" s="354" t="s">
        <v>64</v>
      </c>
      <c r="E41" s="695">
        <v>1039680</v>
      </c>
      <c r="F41" s="695">
        <v>3681208</v>
      </c>
      <c r="G41" s="354" t="s">
        <v>64</v>
      </c>
      <c r="H41" s="354">
        <f t="shared" si="4"/>
        <v>2.326537808318678E-2</v>
      </c>
    </row>
    <row r="42" spans="1:8">
      <c r="A42" s="696" t="s">
        <v>583</v>
      </c>
      <c r="B42" s="327">
        <v>18812134.389999989</v>
      </c>
      <c r="C42" s="695">
        <v>12507786</v>
      </c>
      <c r="D42" s="354">
        <f t="shared" si="0"/>
        <v>-0.3351213774738504</v>
      </c>
      <c r="E42" s="695">
        <v>105198971.92999999</v>
      </c>
      <c r="F42" s="695">
        <v>62309497</v>
      </c>
      <c r="G42" s="354">
        <f t="shared" si="1"/>
        <v>-0.40769861285848785</v>
      </c>
      <c r="H42" s="354">
        <f t="shared" si="4"/>
        <v>0.39379845036688838</v>
      </c>
    </row>
    <row r="43" spans="1:8">
      <c r="A43" s="324" t="s">
        <v>299</v>
      </c>
      <c r="B43" s="325">
        <f>+SUM(B44:B54)</f>
        <v>107664072.69999999</v>
      </c>
      <c r="C43" s="325">
        <f>+SUM(C44:C54)</f>
        <v>96265179</v>
      </c>
      <c r="D43" s="359">
        <f t="shared" si="0"/>
        <v>-0.10587462850084051</v>
      </c>
      <c r="E43" s="325">
        <f>+SUM(E44:E54)</f>
        <v>529409490.79999995</v>
      </c>
      <c r="F43" s="325">
        <f>+SUM(F44:F54)</f>
        <v>432284594</v>
      </c>
      <c r="G43" s="359">
        <f>F43/E43-1</f>
        <v>-0.1834589263846268</v>
      </c>
      <c r="H43" s="697">
        <f>F43/F43</f>
        <v>1</v>
      </c>
    </row>
    <row r="44" spans="1:8">
      <c r="A44" s="326" t="s">
        <v>289</v>
      </c>
      <c r="B44" s="327">
        <v>28488864</v>
      </c>
      <c r="C44" s="695">
        <v>34752324</v>
      </c>
      <c r="D44" s="354">
        <f t="shared" si="0"/>
        <v>0.21985643232387231</v>
      </c>
      <c r="E44" s="327">
        <v>71731261</v>
      </c>
      <c r="F44" s="695">
        <v>103873610</v>
      </c>
      <c r="G44" s="354">
        <f t="shared" si="1"/>
        <v>0.44809401858974707</v>
      </c>
      <c r="H44" s="354">
        <f>+F44/$F$43</f>
        <v>0.24028987255557852</v>
      </c>
    </row>
    <row r="45" spans="1:8">
      <c r="A45" s="326" t="s">
        <v>22</v>
      </c>
      <c r="B45" s="327">
        <v>4925315</v>
      </c>
      <c r="C45" s="695">
        <v>9535025</v>
      </c>
      <c r="D45" s="354">
        <f t="shared" si="0"/>
        <v>0.93592186489595086</v>
      </c>
      <c r="E45" s="327">
        <v>31229682</v>
      </c>
      <c r="F45" s="695">
        <v>36109865</v>
      </c>
      <c r="G45" s="354">
        <f t="shared" si="1"/>
        <v>0.15626745735035019</v>
      </c>
      <c r="H45" s="354">
        <f t="shared" ref="H45:H54" si="5">+F45/$F$43</f>
        <v>8.3532620642039354E-2</v>
      </c>
    </row>
    <row r="46" spans="1:8">
      <c r="A46" s="326" t="s">
        <v>444</v>
      </c>
      <c r="B46" s="327">
        <v>1526884.67</v>
      </c>
      <c r="C46" s="695">
        <v>8754962</v>
      </c>
      <c r="D46" s="354">
        <f t="shared" si="0"/>
        <v>4.7338724869115367</v>
      </c>
      <c r="E46" s="327">
        <v>16290942.749999998</v>
      </c>
      <c r="F46" s="695">
        <v>35434846</v>
      </c>
      <c r="G46" s="354">
        <f t="shared" si="1"/>
        <v>1.1751255617174152</v>
      </c>
      <c r="H46" s="354">
        <f t="shared" si="5"/>
        <v>8.1971105359354993E-2</v>
      </c>
    </row>
    <row r="47" spans="1:8">
      <c r="A47" s="696" t="s">
        <v>290</v>
      </c>
      <c r="B47" s="327">
        <v>31066692.620000001</v>
      </c>
      <c r="C47" s="695">
        <v>4099645</v>
      </c>
      <c r="D47" s="354">
        <f t="shared" si="0"/>
        <v>-0.86803728835425675</v>
      </c>
      <c r="E47" s="327">
        <v>48864716.150000006</v>
      </c>
      <c r="F47" s="695">
        <v>29753894</v>
      </c>
      <c r="G47" s="354">
        <f t="shared" si="1"/>
        <v>-0.39109655505488905</v>
      </c>
      <c r="H47" s="354">
        <f t="shared" si="5"/>
        <v>6.8829411024534451E-2</v>
      </c>
    </row>
    <row r="48" spans="1:8">
      <c r="A48" s="696" t="s">
        <v>443</v>
      </c>
      <c r="B48" s="327">
        <v>3314940.54</v>
      </c>
      <c r="C48" s="695">
        <v>238533</v>
      </c>
      <c r="D48" s="354">
        <f t="shared" si="0"/>
        <v>-0.92804305322471936</v>
      </c>
      <c r="E48" s="327">
        <v>34317100.399999999</v>
      </c>
      <c r="F48" s="695">
        <v>23359177</v>
      </c>
      <c r="G48" s="354">
        <f t="shared" si="1"/>
        <v>-0.31931379027582407</v>
      </c>
      <c r="H48" s="354">
        <f t="shared" si="5"/>
        <v>5.4036570639387625E-2</v>
      </c>
    </row>
    <row r="49" spans="1:8">
      <c r="A49" s="696" t="s">
        <v>160</v>
      </c>
      <c r="B49" s="327">
        <v>1180112</v>
      </c>
      <c r="C49" s="695">
        <v>2214282</v>
      </c>
      <c r="D49" s="354">
        <f t="shared" si="0"/>
        <v>0.87633207695540771</v>
      </c>
      <c r="E49" s="327">
        <v>7024596</v>
      </c>
      <c r="F49" s="695">
        <v>20176213</v>
      </c>
      <c r="G49" s="354">
        <f t="shared" si="1"/>
        <v>1.872223968467368</v>
      </c>
      <c r="H49" s="354">
        <f t="shared" si="5"/>
        <v>4.6673449112091189E-2</v>
      </c>
    </row>
    <row r="50" spans="1:8">
      <c r="A50" s="696" t="s">
        <v>439</v>
      </c>
      <c r="B50" s="327">
        <v>568461.66999999993</v>
      </c>
      <c r="C50" s="695">
        <v>4883933</v>
      </c>
      <c r="D50" s="354">
        <f t="shared" si="0"/>
        <v>7.5914904341747445</v>
      </c>
      <c r="E50" s="327">
        <v>9522511.9600000009</v>
      </c>
      <c r="F50" s="695">
        <v>17129241</v>
      </c>
      <c r="G50" s="354">
        <f t="shared" si="1"/>
        <v>0.79881538316282663</v>
      </c>
      <c r="H50" s="354">
        <f t="shared" si="5"/>
        <v>3.9624916635358977E-2</v>
      </c>
    </row>
    <row r="51" spans="1:8">
      <c r="A51" s="696" t="s">
        <v>25</v>
      </c>
      <c r="B51" s="327">
        <v>2089503</v>
      </c>
      <c r="C51" s="695">
        <v>4312307</v>
      </c>
      <c r="D51" s="354">
        <f t="shared" si="0"/>
        <v>1.0637955532966452</v>
      </c>
      <c r="E51" s="327">
        <v>10960379</v>
      </c>
      <c r="F51" s="695">
        <v>16902197</v>
      </c>
      <c r="G51" s="354">
        <f t="shared" si="1"/>
        <v>0.54211793223573745</v>
      </c>
      <c r="H51" s="354">
        <f t="shared" si="5"/>
        <v>3.9099697825456164E-2</v>
      </c>
    </row>
    <row r="52" spans="1:8">
      <c r="A52" s="696" t="s">
        <v>466</v>
      </c>
      <c r="B52" s="327">
        <v>270865.69</v>
      </c>
      <c r="C52" s="695">
        <v>2026388</v>
      </c>
      <c r="D52" s="354" t="s">
        <v>64</v>
      </c>
      <c r="E52" s="327">
        <v>1165886.52</v>
      </c>
      <c r="F52" s="695">
        <v>11129581</v>
      </c>
      <c r="G52" s="354">
        <f t="shared" si="1"/>
        <v>8.5460242562886819</v>
      </c>
      <c r="H52" s="354">
        <f t="shared" si="5"/>
        <v>2.5745957997291017E-2</v>
      </c>
    </row>
    <row r="53" spans="1:8">
      <c r="A53" s="696" t="s">
        <v>442</v>
      </c>
      <c r="B53" s="327">
        <v>1948385</v>
      </c>
      <c r="C53" s="695">
        <v>2195600</v>
      </c>
      <c r="D53" s="354">
        <f t="shared" si="0"/>
        <v>0.12688200740613387</v>
      </c>
      <c r="E53" s="327">
        <v>21381074</v>
      </c>
      <c r="F53" s="695">
        <v>11100775</v>
      </c>
      <c r="G53" s="354">
        <f t="shared" si="1"/>
        <v>-0.48081303118823682</v>
      </c>
      <c r="H53" s="354">
        <f t="shared" si="5"/>
        <v>2.5679321340792451E-2</v>
      </c>
    </row>
    <row r="54" spans="1:8">
      <c r="A54" s="696" t="s">
        <v>584</v>
      </c>
      <c r="B54" s="327">
        <v>32284048.509999976</v>
      </c>
      <c r="C54" s="695">
        <v>23252180</v>
      </c>
      <c r="D54" s="354">
        <f t="shared" si="0"/>
        <v>-0.27976257399075455</v>
      </c>
      <c r="E54" s="695">
        <v>276921341.01999992</v>
      </c>
      <c r="F54" s="695">
        <v>127315195</v>
      </c>
      <c r="G54" s="354">
        <f t="shared" si="1"/>
        <v>-0.54024780274769435</v>
      </c>
      <c r="H54" s="354">
        <f t="shared" si="5"/>
        <v>0.29451707686811529</v>
      </c>
    </row>
    <row r="55" spans="1:8">
      <c r="A55" s="324" t="s">
        <v>397</v>
      </c>
      <c r="B55" s="325">
        <f>+SUM(B56:B66)</f>
        <v>55335968.899999984</v>
      </c>
      <c r="C55" s="325">
        <f>+SUM(C56:C66)</f>
        <v>92141823</v>
      </c>
      <c r="D55" s="359">
        <f t="shared" si="0"/>
        <v>0.665134357121558</v>
      </c>
      <c r="E55" s="325">
        <f>+SUM(E56:E66)</f>
        <v>301328707.4600001</v>
      </c>
      <c r="F55" s="325">
        <f>+SUM(F56:F66)</f>
        <v>555522672</v>
      </c>
      <c r="G55" s="359">
        <f t="shared" si="1"/>
        <v>0.8435769916603213</v>
      </c>
      <c r="H55" s="698">
        <f>F55/F55</f>
        <v>1</v>
      </c>
    </row>
    <row r="56" spans="1:8">
      <c r="A56" s="326" t="s">
        <v>290</v>
      </c>
      <c r="B56" s="327">
        <v>0</v>
      </c>
      <c r="C56" s="695">
        <v>33991962</v>
      </c>
      <c r="D56" s="354" t="s">
        <v>64</v>
      </c>
      <c r="E56" s="695">
        <v>5778041.7800000003</v>
      </c>
      <c r="F56" s="695">
        <v>214720392</v>
      </c>
      <c r="G56" s="354" t="s">
        <v>64</v>
      </c>
      <c r="H56" s="354">
        <f t="shared" ref="H56:H66" si="6">+F56/$F$55</f>
        <v>0.38651958384877583</v>
      </c>
    </row>
    <row r="57" spans="1:8">
      <c r="A57" s="326" t="s">
        <v>24</v>
      </c>
      <c r="B57" s="327">
        <v>9231984.8000000007</v>
      </c>
      <c r="C57" s="695">
        <v>12610915</v>
      </c>
      <c r="D57" s="354">
        <f t="shared" si="0"/>
        <v>0.36600257400770397</v>
      </c>
      <c r="E57" s="695">
        <v>29927548.470000003</v>
      </c>
      <c r="F57" s="695">
        <v>65053272</v>
      </c>
      <c r="G57" s="354">
        <f t="shared" si="1"/>
        <v>1.1736919769827039</v>
      </c>
      <c r="H57" s="354">
        <f t="shared" si="6"/>
        <v>0.11710282096281392</v>
      </c>
    </row>
    <row r="58" spans="1:8">
      <c r="A58" s="696" t="s">
        <v>449</v>
      </c>
      <c r="B58" s="327">
        <v>14296230.539999999</v>
      </c>
      <c r="C58" s="695">
        <v>9154476</v>
      </c>
      <c r="D58" s="354">
        <f t="shared" si="0"/>
        <v>-0.35965805990702771</v>
      </c>
      <c r="E58" s="695">
        <v>76225440.180000007</v>
      </c>
      <c r="F58" s="695">
        <v>63834263</v>
      </c>
      <c r="G58" s="354">
        <f t="shared" si="1"/>
        <v>-0.16255960150232363</v>
      </c>
      <c r="H58" s="354">
        <f t="shared" si="6"/>
        <v>0.11490847487859146</v>
      </c>
    </row>
    <row r="59" spans="1:8">
      <c r="A59" s="326" t="s">
        <v>441</v>
      </c>
      <c r="B59" s="327">
        <v>4668573</v>
      </c>
      <c r="C59" s="695">
        <v>4852063</v>
      </c>
      <c r="D59" s="354">
        <f t="shared" si="0"/>
        <v>3.9303230344689855E-2</v>
      </c>
      <c r="E59" s="695">
        <v>31309520</v>
      </c>
      <c r="F59" s="695">
        <v>30288249</v>
      </c>
      <c r="G59" s="354">
        <f t="shared" si="1"/>
        <v>-3.2618545413663269E-2</v>
      </c>
      <c r="H59" s="354">
        <f t="shared" si="6"/>
        <v>5.4522075383450774E-2</v>
      </c>
    </row>
    <row r="60" spans="1:8">
      <c r="A60" s="696" t="s">
        <v>31</v>
      </c>
      <c r="B60" s="327">
        <v>3906471</v>
      </c>
      <c r="C60" s="695">
        <v>3363731</v>
      </c>
      <c r="D60" s="354">
        <f t="shared" si="0"/>
        <v>-0.13893357969379527</v>
      </c>
      <c r="E60" s="695">
        <v>22575115.16</v>
      </c>
      <c r="F60" s="695">
        <v>22483783</v>
      </c>
      <c r="G60" s="354">
        <f t="shared" si="1"/>
        <v>-4.0457007351983876E-3</v>
      </c>
      <c r="H60" s="354">
        <f t="shared" si="6"/>
        <v>4.0473205025194726E-2</v>
      </c>
    </row>
    <row r="61" spans="1:8">
      <c r="A61" s="696" t="s">
        <v>291</v>
      </c>
      <c r="B61" s="327">
        <v>2089128.85</v>
      </c>
      <c r="C61" s="695">
        <v>4301177</v>
      </c>
      <c r="D61" s="354">
        <f t="shared" si="0"/>
        <v>1.0588375867768995</v>
      </c>
      <c r="E61" s="695">
        <v>7386094.4399999995</v>
      </c>
      <c r="F61" s="695">
        <v>22014268</v>
      </c>
      <c r="G61" s="354">
        <f t="shared" si="1"/>
        <v>1.9805018306806272</v>
      </c>
      <c r="H61" s="354">
        <f t="shared" si="6"/>
        <v>3.9628027998828461E-2</v>
      </c>
    </row>
    <row r="62" spans="1:8">
      <c r="A62" s="696" t="s">
        <v>466</v>
      </c>
      <c r="B62" s="327">
        <v>0</v>
      </c>
      <c r="C62" s="695">
        <v>2872132</v>
      </c>
      <c r="D62" s="354" t="s">
        <v>64</v>
      </c>
      <c r="E62" s="695">
        <v>0</v>
      </c>
      <c r="F62" s="695">
        <v>15211314</v>
      </c>
      <c r="G62" s="354" t="s">
        <v>64</v>
      </c>
      <c r="H62" s="354">
        <f t="shared" si="6"/>
        <v>2.7381985950701217E-2</v>
      </c>
    </row>
    <row r="63" spans="1:8">
      <c r="A63" s="696" t="s">
        <v>445</v>
      </c>
      <c r="B63" s="327">
        <v>1197667</v>
      </c>
      <c r="C63" s="695">
        <v>2203783</v>
      </c>
      <c r="D63" s="354">
        <f t="shared" si="0"/>
        <v>0.84006322291588553</v>
      </c>
      <c r="E63" s="695">
        <v>8156286</v>
      </c>
      <c r="F63" s="695">
        <v>12514635</v>
      </c>
      <c r="G63" s="354">
        <f t="shared" si="1"/>
        <v>0.53435460698656234</v>
      </c>
      <c r="H63" s="354">
        <f t="shared" si="6"/>
        <v>2.25276764221785E-2</v>
      </c>
    </row>
    <row r="64" spans="1:8">
      <c r="A64" s="696" t="s">
        <v>446</v>
      </c>
      <c r="B64" s="327">
        <v>4453463</v>
      </c>
      <c r="C64" s="695">
        <v>2134880</v>
      </c>
      <c r="D64" s="354">
        <f t="shared" si="0"/>
        <v>-0.52062473630071704</v>
      </c>
      <c r="E64" s="695">
        <v>17175027.07</v>
      </c>
      <c r="F64" s="695">
        <v>11818156</v>
      </c>
      <c r="G64" s="354">
        <f t="shared" si="1"/>
        <v>-0.31189884290528813</v>
      </c>
      <c r="H64" s="354">
        <f t="shared" si="6"/>
        <v>2.1273940013018945E-2</v>
      </c>
    </row>
    <row r="65" spans="1:8">
      <c r="A65" s="696" t="s">
        <v>447</v>
      </c>
      <c r="B65" s="327">
        <v>1487027</v>
      </c>
      <c r="C65" s="695">
        <v>1823574</v>
      </c>
      <c r="D65" s="354">
        <f t="shared" si="0"/>
        <v>0.22632205064198563</v>
      </c>
      <c r="E65" s="695">
        <v>6704841.2300000004</v>
      </c>
      <c r="F65" s="695">
        <v>9944125</v>
      </c>
      <c r="G65" s="354">
        <f t="shared" si="1"/>
        <v>0.48312609633561743</v>
      </c>
      <c r="H65" s="354">
        <f t="shared" si="6"/>
        <v>1.7900484536839928E-2</v>
      </c>
    </row>
    <row r="66" spans="1:8">
      <c r="A66" s="696" t="s">
        <v>585</v>
      </c>
      <c r="B66" s="327">
        <v>14005423.709999986</v>
      </c>
      <c r="C66" s="695">
        <v>14833130</v>
      </c>
      <c r="D66" s="354">
        <f t="shared" si="0"/>
        <v>5.9098982446994741E-2</v>
      </c>
      <c r="E66" s="695">
        <v>96090793.130000114</v>
      </c>
      <c r="F66" s="695">
        <v>87640215</v>
      </c>
      <c r="G66" s="354">
        <f t="shared" si="1"/>
        <v>-8.7943681748650193E-2</v>
      </c>
      <c r="H66" s="354">
        <f t="shared" si="6"/>
        <v>0.15776172497960622</v>
      </c>
    </row>
    <row r="67" spans="1:8">
      <c r="A67" s="324" t="s">
        <v>26</v>
      </c>
      <c r="B67" s="325">
        <f>+SUM(B68:B78)</f>
        <v>39064469.329999998</v>
      </c>
      <c r="C67" s="325">
        <f>+SUM(C68:C78)</f>
        <v>74104328</v>
      </c>
      <c r="D67" s="359">
        <f t="shared" si="0"/>
        <v>0.89697516108559427</v>
      </c>
      <c r="E67" s="325">
        <f>+SUM(E68:E78)</f>
        <v>182738802.61000004</v>
      </c>
      <c r="F67" s="325">
        <f>+SUM(F68:F78)</f>
        <v>369404773</v>
      </c>
      <c r="G67" s="359">
        <f t="shared" si="1"/>
        <v>1.0214906069423102</v>
      </c>
      <c r="H67" s="697">
        <f>F67/F67</f>
        <v>1</v>
      </c>
    </row>
    <row r="68" spans="1:8">
      <c r="A68" s="326" t="s">
        <v>289</v>
      </c>
      <c r="B68" s="327">
        <v>25367478</v>
      </c>
      <c r="C68" s="695">
        <v>49792824</v>
      </c>
      <c r="D68" s="354">
        <f t="shared" si="0"/>
        <v>0.96286063596862093</v>
      </c>
      <c r="E68" s="327">
        <v>81545069</v>
      </c>
      <c r="F68" s="695">
        <v>233963164</v>
      </c>
      <c r="G68" s="354">
        <f t="shared" si="1"/>
        <v>1.8691270590500082</v>
      </c>
      <c r="H68" s="354">
        <f t="shared" ref="H68:H78" si="7">+F68/$F$67</f>
        <v>0.63335176234986001</v>
      </c>
    </row>
    <row r="69" spans="1:8">
      <c r="A69" s="326" t="s">
        <v>161</v>
      </c>
      <c r="B69" s="327">
        <v>39046</v>
      </c>
      <c r="C69" s="695">
        <v>5366601</v>
      </c>
      <c r="D69" s="354" t="s">
        <v>64</v>
      </c>
      <c r="E69" s="327">
        <v>438864.17</v>
      </c>
      <c r="F69" s="695">
        <v>26479988</v>
      </c>
      <c r="G69" s="354" t="s">
        <v>64</v>
      </c>
      <c r="H69" s="354">
        <f t="shared" si="7"/>
        <v>7.168285289047957E-2</v>
      </c>
    </row>
    <row r="70" spans="1:8">
      <c r="A70" s="326" t="s">
        <v>24</v>
      </c>
      <c r="B70" s="327">
        <v>127634</v>
      </c>
      <c r="C70" s="695">
        <v>3101955</v>
      </c>
      <c r="D70" s="354">
        <f t="shared" si="0"/>
        <v>23.303516304432989</v>
      </c>
      <c r="E70" s="327">
        <v>5024935</v>
      </c>
      <c r="F70" s="695">
        <v>13565401</v>
      </c>
      <c r="G70" s="354">
        <f t="shared" si="1"/>
        <v>1.6996172089788226</v>
      </c>
      <c r="H70" s="354">
        <f t="shared" si="7"/>
        <v>3.672232193924576E-2</v>
      </c>
    </row>
    <row r="71" spans="1:8">
      <c r="A71" s="696" t="s">
        <v>160</v>
      </c>
      <c r="B71" s="327">
        <v>2282858</v>
      </c>
      <c r="C71" s="695">
        <v>748912</v>
      </c>
      <c r="D71" s="354">
        <f t="shared" ref="D71" si="8">C71/B71-1</f>
        <v>-0.67194104933377374</v>
      </c>
      <c r="E71" s="327">
        <v>10694557</v>
      </c>
      <c r="F71" s="695">
        <v>12693582</v>
      </c>
      <c r="G71" s="354">
        <f t="shared" si="1"/>
        <v>0.18691985091107566</v>
      </c>
      <c r="H71" s="354">
        <f t="shared" si="7"/>
        <v>3.4362257685284427E-2</v>
      </c>
    </row>
    <row r="72" spans="1:8">
      <c r="A72" s="696" t="s">
        <v>401</v>
      </c>
      <c r="B72" s="327">
        <v>1131624.72</v>
      </c>
      <c r="C72" s="695">
        <v>1936492</v>
      </c>
      <c r="D72" s="354" t="s">
        <v>54</v>
      </c>
      <c r="E72" s="327">
        <v>4508561.38</v>
      </c>
      <c r="F72" s="695">
        <v>10655301</v>
      </c>
      <c r="G72" s="354">
        <f t="shared" ref="G72:G79" si="9">F72/E72-1</f>
        <v>1.3633483281977634</v>
      </c>
      <c r="H72" s="354">
        <f t="shared" si="7"/>
        <v>2.8844513603509935E-2</v>
      </c>
    </row>
    <row r="73" spans="1:8">
      <c r="A73" s="696" t="s">
        <v>22</v>
      </c>
      <c r="B73" s="327">
        <v>2552567</v>
      </c>
      <c r="C73" s="695">
        <v>2987701</v>
      </c>
      <c r="D73" s="354">
        <f t="shared" ref="D73:D79" si="10">C73/B73-1</f>
        <v>0.17046917867386058</v>
      </c>
      <c r="E73" s="327">
        <v>14447789</v>
      </c>
      <c r="F73" s="695">
        <v>10221071</v>
      </c>
      <c r="G73" s="354">
        <f t="shared" si="9"/>
        <v>-0.29255119935652441</v>
      </c>
      <c r="H73" s="354">
        <f t="shared" si="7"/>
        <v>2.7669027979776536E-2</v>
      </c>
    </row>
    <row r="74" spans="1:8">
      <c r="A74" s="696" t="s">
        <v>447</v>
      </c>
      <c r="B74" s="327">
        <v>465045</v>
      </c>
      <c r="C74" s="695">
        <v>1813232</v>
      </c>
      <c r="D74" s="354">
        <f t="shared" si="10"/>
        <v>2.8990463288498964</v>
      </c>
      <c r="E74" s="327">
        <v>3440938.65</v>
      </c>
      <c r="F74" s="695">
        <v>8216312</v>
      </c>
      <c r="G74" s="354">
        <f t="shared" si="9"/>
        <v>1.3878112444695869</v>
      </c>
      <c r="H74" s="354">
        <f t="shared" si="7"/>
        <v>2.2242029883030232E-2</v>
      </c>
    </row>
    <row r="75" spans="1:8">
      <c r="A75" s="696" t="s">
        <v>383</v>
      </c>
      <c r="B75" s="327">
        <v>728739</v>
      </c>
      <c r="C75" s="695">
        <v>875581</v>
      </c>
      <c r="D75" s="354">
        <f t="shared" si="10"/>
        <v>0.2015014977927625</v>
      </c>
      <c r="E75" s="327">
        <v>2046676</v>
      </c>
      <c r="F75" s="695">
        <v>5648009</v>
      </c>
      <c r="G75" s="354">
        <f t="shared" si="9"/>
        <v>1.759600933415939</v>
      </c>
      <c r="H75" s="354">
        <f t="shared" si="7"/>
        <v>1.5289485715443097E-2</v>
      </c>
    </row>
    <row r="76" spans="1:8">
      <c r="A76" s="696" t="s">
        <v>442</v>
      </c>
      <c r="B76" s="327">
        <v>260417</v>
      </c>
      <c r="C76" s="695">
        <v>1257718</v>
      </c>
      <c r="D76" s="354">
        <f t="shared" si="10"/>
        <v>3.8296309380723992</v>
      </c>
      <c r="E76" s="327">
        <v>5539757</v>
      </c>
      <c r="F76" s="695">
        <v>5177186</v>
      </c>
      <c r="G76" s="354">
        <f t="shared" si="9"/>
        <v>-6.5448899653901771E-2</v>
      </c>
      <c r="H76" s="354">
        <f t="shared" si="7"/>
        <v>1.4014940732777158E-2</v>
      </c>
    </row>
    <row r="77" spans="1:8">
      <c r="A77" s="696" t="s">
        <v>531</v>
      </c>
      <c r="B77" s="327">
        <v>338024.04</v>
      </c>
      <c r="C77" s="695">
        <v>439625</v>
      </c>
      <c r="D77" s="354">
        <f t="shared" si="10"/>
        <v>0.30057317816803808</v>
      </c>
      <c r="E77" s="327">
        <v>1831370.28</v>
      </c>
      <c r="F77" s="695">
        <v>3386809</v>
      </c>
      <c r="G77" s="354">
        <f t="shared" si="9"/>
        <v>0.8493305460870535</v>
      </c>
      <c r="H77" s="354">
        <f t="shared" si="7"/>
        <v>9.1682870594636309E-3</v>
      </c>
    </row>
    <row r="78" spans="1:8">
      <c r="A78" s="696" t="s">
        <v>586</v>
      </c>
      <c r="B78" s="327">
        <v>5771036.5700000003</v>
      </c>
      <c r="C78" s="695">
        <v>5783687</v>
      </c>
      <c r="D78" s="354">
        <f t="shared" si="10"/>
        <v>2.1920550747782652E-3</v>
      </c>
      <c r="E78" s="695">
        <v>53220285.13000004</v>
      </c>
      <c r="F78" s="695">
        <v>39397950</v>
      </c>
      <c r="G78" s="354">
        <f t="shared" si="9"/>
        <v>-0.25971929868914678</v>
      </c>
      <c r="H78" s="354">
        <f t="shared" si="7"/>
        <v>0.1066525201611296</v>
      </c>
    </row>
    <row r="79" spans="1:8" s="159" customFormat="1" ht="16.5" customHeight="1">
      <c r="A79" s="324" t="s">
        <v>55</v>
      </c>
      <c r="B79" s="325">
        <f>+B67+B55+B43+B31+B19+B7</f>
        <v>387700714.73000002</v>
      </c>
      <c r="C79" s="325">
        <f>+C67+C55+C43+C31+C19+C7</f>
        <v>477732750</v>
      </c>
      <c r="D79" s="359">
        <f t="shared" si="10"/>
        <v>0.23222045214102716</v>
      </c>
      <c r="E79" s="325">
        <f>+E67+E55+E43+E31+E19+E7</f>
        <v>2006490601.7100005</v>
      </c>
      <c r="F79" s="325">
        <f>+F67+F55+F43+F31+F19+F7</f>
        <v>2532354367</v>
      </c>
      <c r="G79" s="359">
        <f t="shared" si="9"/>
        <v>0.262081349816361</v>
      </c>
      <c r="H79" s="697">
        <f>F79/F79</f>
        <v>1</v>
      </c>
    </row>
    <row r="80" spans="1:8" s="159" customFormat="1">
      <c r="B80" s="243"/>
      <c r="C80" s="243"/>
      <c r="D80" s="243"/>
      <c r="E80" s="243"/>
      <c r="F80" s="243"/>
      <c r="G80" s="243"/>
      <c r="H80" s="243"/>
    </row>
    <row r="81" spans="1:8" s="159" customFormat="1" ht="45.75" customHeight="1">
      <c r="A81" s="808" t="s">
        <v>577</v>
      </c>
      <c r="B81" s="808"/>
      <c r="C81" s="808"/>
      <c r="D81" s="808"/>
      <c r="E81" s="808"/>
      <c r="F81" s="244"/>
      <c r="G81" s="244"/>
      <c r="H81" s="244"/>
    </row>
    <row r="82" spans="1:8" s="159" customFormat="1">
      <c r="B82" s="699"/>
      <c r="C82" s="699"/>
      <c r="D82" s="699"/>
      <c r="E82" s="699"/>
      <c r="F82" s="699"/>
      <c r="G82" s="699"/>
      <c r="H82" s="699"/>
    </row>
    <row r="83" spans="1:8" s="159" customFormat="1"/>
    <row r="84" spans="1:8" s="159" customFormat="1"/>
    <row r="85" spans="1:8" s="159" customFormat="1"/>
    <row r="86" spans="1:8" s="159" customFormat="1"/>
    <row r="87" spans="1:8" s="159" customFormat="1"/>
    <row r="88" spans="1:8" s="159" customFormat="1"/>
    <row r="89" spans="1:8" s="159" customFormat="1"/>
    <row r="90" spans="1:8" s="159" customFormat="1"/>
    <row r="91" spans="1:8" s="159" customFormat="1"/>
    <row r="92" spans="1:8" s="159" customFormat="1"/>
    <row r="93" spans="1:8" s="159" customFormat="1"/>
    <row r="94" spans="1:8" s="159" customFormat="1"/>
    <row r="95" spans="1:8" s="159" customFormat="1"/>
    <row r="96" spans="1:8" s="159" customFormat="1"/>
    <row r="97" s="159" customFormat="1"/>
    <row r="98" s="159" customFormat="1"/>
    <row r="99" s="159" customFormat="1"/>
    <row r="100" s="159" customFormat="1"/>
    <row r="101" s="159" customFormat="1"/>
    <row r="102" s="159" customFormat="1"/>
    <row r="103" s="159" customFormat="1"/>
    <row r="104" s="159" customFormat="1"/>
    <row r="105" s="159" customFormat="1"/>
    <row r="106" s="159" customFormat="1"/>
    <row r="107" s="159" customFormat="1"/>
    <row r="108" s="159" customFormat="1"/>
    <row r="109" s="159" customFormat="1"/>
    <row r="110" s="159" customFormat="1"/>
    <row r="111" s="159" customFormat="1"/>
    <row r="112" s="159" customFormat="1"/>
    <row r="113" s="159" customFormat="1"/>
    <row r="114" s="159" customFormat="1"/>
    <row r="115" s="159" customFormat="1"/>
    <row r="116" s="159" customFormat="1"/>
    <row r="117" s="159" customFormat="1"/>
    <row r="118" s="159" customFormat="1"/>
    <row r="119" s="159" customFormat="1"/>
    <row r="120" s="159" customFormat="1"/>
    <row r="121" s="159" customFormat="1"/>
    <row r="122" s="159" customFormat="1"/>
    <row r="123" s="159" customFormat="1"/>
    <row r="124" s="159" customFormat="1"/>
    <row r="125" s="159" customFormat="1"/>
    <row r="126" s="159" customFormat="1"/>
    <row r="127" s="159" customFormat="1"/>
    <row r="128" s="159" customFormat="1"/>
    <row r="129" s="159" customFormat="1"/>
    <row r="130" s="159" customFormat="1"/>
    <row r="131" s="159" customFormat="1"/>
    <row r="132" s="159" customFormat="1"/>
    <row r="133" s="159" customFormat="1"/>
    <row r="134" s="159" customFormat="1"/>
    <row r="135" s="159" customFormat="1"/>
    <row r="136" s="159" customFormat="1"/>
    <row r="137" s="159" customFormat="1"/>
    <row r="138" s="159" customFormat="1"/>
    <row r="139" s="159" customFormat="1"/>
    <row r="140" s="159" customFormat="1"/>
    <row r="141" s="159" customFormat="1"/>
    <row r="142" s="159" customFormat="1"/>
    <row r="143" s="159" customFormat="1"/>
    <row r="144" s="159" customFormat="1"/>
    <row r="145" s="159" customFormat="1"/>
    <row r="146" s="159" customFormat="1"/>
    <row r="147" s="159" customFormat="1"/>
    <row r="148" s="159" customFormat="1"/>
    <row r="149" s="159" customFormat="1"/>
    <row r="150" s="159" customFormat="1"/>
    <row r="151" s="159" customFormat="1"/>
    <row r="152" s="159" customFormat="1"/>
    <row r="153" s="159" customFormat="1"/>
    <row r="154" s="159" customFormat="1"/>
    <row r="155" s="159" customFormat="1"/>
    <row r="156" s="159" customFormat="1"/>
    <row r="157" s="159" customFormat="1"/>
    <row r="158" s="159" customFormat="1"/>
    <row r="159" s="159" customFormat="1"/>
    <row r="160" s="159" customFormat="1"/>
    <row r="161" spans="6:7" s="159" customFormat="1"/>
    <row r="162" spans="6:7" s="159" customFormat="1"/>
    <row r="163" spans="6:7" s="159" customFormat="1"/>
    <row r="164" spans="6:7" s="159" customFormat="1"/>
    <row r="165" spans="6:7" s="159" customFormat="1"/>
    <row r="166" spans="6:7" s="159" customFormat="1"/>
    <row r="167" spans="6:7" s="159" customFormat="1"/>
    <row r="168" spans="6:7" s="159" customFormat="1"/>
    <row r="169" spans="6:7" s="159" customFormat="1"/>
    <row r="170" spans="6:7" s="159" customFormat="1"/>
    <row r="171" spans="6:7" s="159" customFormat="1"/>
    <row r="172" spans="6:7" s="159" customFormat="1"/>
    <row r="173" spans="6:7" s="159" customFormat="1">
      <c r="F173" s="437"/>
      <c r="G173" s="437"/>
    </row>
    <row r="174" spans="6:7" s="159" customFormat="1">
      <c r="F174" s="437"/>
      <c r="G174" s="437"/>
    </row>
    <row r="175" spans="6:7" s="159" customFormat="1">
      <c r="F175" s="437"/>
      <c r="G175" s="437"/>
    </row>
    <row r="176" spans="6:7" s="159" customFormat="1">
      <c r="F176" s="437"/>
      <c r="G176" s="437"/>
    </row>
    <row r="177" spans="6:7" s="159" customFormat="1">
      <c r="F177" s="437"/>
      <c r="G177" s="437"/>
    </row>
    <row r="178" spans="6:7" s="159" customFormat="1">
      <c r="F178" s="437"/>
      <c r="G178" s="437"/>
    </row>
    <row r="179" spans="6:7" s="159" customFormat="1">
      <c r="F179" s="437"/>
      <c r="G179" s="437"/>
    </row>
    <row r="180" spans="6:7" s="159" customFormat="1">
      <c r="F180" s="437"/>
      <c r="G180" s="437"/>
    </row>
    <row r="181" spans="6:7" s="159" customFormat="1">
      <c r="F181" s="437"/>
      <c r="G181" s="437"/>
    </row>
    <row r="182" spans="6:7" s="159" customFormat="1">
      <c r="F182" s="437"/>
      <c r="G182" s="437"/>
    </row>
    <row r="183" spans="6:7" s="159" customFormat="1">
      <c r="F183" s="437"/>
      <c r="G183" s="437"/>
    </row>
    <row r="184" spans="6:7" s="159" customFormat="1">
      <c r="F184" s="437"/>
      <c r="G184" s="437"/>
    </row>
    <row r="185" spans="6:7" s="159" customFormat="1">
      <c r="F185" s="437"/>
      <c r="G185" s="437"/>
    </row>
    <row r="186" spans="6:7" s="159" customFormat="1">
      <c r="F186" s="437"/>
      <c r="G186" s="437"/>
    </row>
    <row r="187" spans="6:7" s="159" customFormat="1">
      <c r="F187" s="437"/>
      <c r="G187" s="437"/>
    </row>
    <row r="188" spans="6:7" s="159" customFormat="1">
      <c r="F188" s="437"/>
      <c r="G188" s="437"/>
    </row>
    <row r="189" spans="6:7" s="159" customFormat="1">
      <c r="F189" s="437"/>
      <c r="G189" s="437"/>
    </row>
    <row r="190" spans="6:7" s="159" customFormat="1">
      <c r="F190" s="437"/>
      <c r="G190" s="437"/>
    </row>
    <row r="191" spans="6:7" s="159" customFormat="1">
      <c r="F191" s="437"/>
      <c r="G191" s="437"/>
    </row>
    <row r="192" spans="6:7" s="159" customFormat="1">
      <c r="F192" s="437"/>
      <c r="G192" s="437"/>
    </row>
    <row r="193" spans="6:7" s="159" customFormat="1">
      <c r="F193" s="437"/>
      <c r="G193" s="437"/>
    </row>
    <row r="194" spans="6:7" s="159" customFormat="1">
      <c r="F194" s="437"/>
      <c r="G194" s="437"/>
    </row>
    <row r="195" spans="6:7" s="159" customFormat="1">
      <c r="F195" s="437"/>
      <c r="G195" s="437"/>
    </row>
    <row r="196" spans="6:7" s="159" customFormat="1">
      <c r="F196" s="437"/>
      <c r="G196" s="437"/>
    </row>
    <row r="197" spans="6:7" s="159" customFormat="1">
      <c r="F197" s="437"/>
      <c r="G197" s="437"/>
    </row>
    <row r="198" spans="6:7" s="159" customFormat="1">
      <c r="F198" s="437"/>
      <c r="G198" s="437"/>
    </row>
    <row r="199" spans="6:7" s="159" customFormat="1">
      <c r="F199" s="437"/>
      <c r="G199" s="437"/>
    </row>
    <row r="200" spans="6:7" s="159" customFormat="1">
      <c r="F200" s="437"/>
      <c r="G200" s="437"/>
    </row>
    <row r="201" spans="6:7" s="159" customFormat="1">
      <c r="F201" s="437"/>
      <c r="G201" s="437"/>
    </row>
    <row r="202" spans="6:7" s="159" customFormat="1">
      <c r="F202" s="437"/>
      <c r="G202" s="437"/>
    </row>
    <row r="203" spans="6:7" s="159" customFormat="1">
      <c r="F203" s="437"/>
      <c r="G203" s="437"/>
    </row>
    <row r="204" spans="6:7" s="159" customFormat="1">
      <c r="F204" s="437"/>
      <c r="G204" s="437"/>
    </row>
    <row r="205" spans="6:7" s="159" customFormat="1">
      <c r="F205" s="437"/>
      <c r="G205" s="437"/>
    </row>
    <row r="206" spans="6:7" s="159" customFormat="1">
      <c r="F206" s="437"/>
      <c r="G206" s="437"/>
    </row>
    <row r="207" spans="6:7" s="159" customFormat="1">
      <c r="F207" s="437"/>
      <c r="G207" s="437"/>
    </row>
    <row r="208" spans="6:7" s="159" customFormat="1">
      <c r="F208" s="437"/>
      <c r="G208" s="437"/>
    </row>
    <row r="209" spans="6:7" s="159" customFormat="1">
      <c r="F209" s="437"/>
      <c r="G209" s="437"/>
    </row>
    <row r="210" spans="6:7" s="159" customFormat="1">
      <c r="F210" s="437"/>
      <c r="G210" s="437"/>
    </row>
    <row r="211" spans="6:7" s="159" customFormat="1">
      <c r="F211" s="437"/>
      <c r="G211" s="437"/>
    </row>
    <row r="212" spans="6:7" s="159" customFormat="1">
      <c r="F212" s="437"/>
      <c r="G212" s="437"/>
    </row>
    <row r="213" spans="6:7" s="159" customFormat="1">
      <c r="F213" s="437"/>
      <c r="G213" s="437"/>
    </row>
    <row r="214" spans="6:7" s="159" customFormat="1">
      <c r="F214" s="437"/>
      <c r="G214" s="437"/>
    </row>
    <row r="215" spans="6:7" s="159" customFormat="1">
      <c r="F215" s="437"/>
      <c r="G215" s="437"/>
    </row>
    <row r="216" spans="6:7" s="159" customFormat="1">
      <c r="F216" s="437"/>
      <c r="G216" s="437"/>
    </row>
    <row r="217" spans="6:7" s="159" customFormat="1">
      <c r="F217" s="437"/>
      <c r="G217" s="437"/>
    </row>
    <row r="218" spans="6:7" s="159" customFormat="1">
      <c r="F218" s="437"/>
      <c r="G218" s="437"/>
    </row>
    <row r="219" spans="6:7" s="159" customFormat="1">
      <c r="F219" s="437"/>
      <c r="G219" s="437"/>
    </row>
    <row r="220" spans="6:7" s="159" customFormat="1">
      <c r="F220" s="437"/>
      <c r="G220" s="437"/>
    </row>
    <row r="221" spans="6:7" s="159" customFormat="1">
      <c r="F221" s="437"/>
      <c r="G221" s="437"/>
    </row>
    <row r="222" spans="6:7" s="159" customFormat="1">
      <c r="F222" s="437"/>
      <c r="G222" s="437"/>
    </row>
    <row r="223" spans="6:7" s="159" customFormat="1">
      <c r="F223" s="437"/>
      <c r="G223" s="437"/>
    </row>
    <row r="224" spans="6:7" s="159" customFormat="1">
      <c r="F224" s="437"/>
      <c r="G224" s="437"/>
    </row>
    <row r="225" spans="6:7" s="159" customFormat="1">
      <c r="F225" s="437"/>
      <c r="G225" s="437"/>
    </row>
    <row r="226" spans="6:7" s="159" customFormat="1">
      <c r="F226" s="437"/>
      <c r="G226" s="437"/>
    </row>
    <row r="227" spans="6:7" s="159" customFormat="1">
      <c r="F227" s="437"/>
      <c r="G227" s="437"/>
    </row>
    <row r="228" spans="6:7" s="159" customFormat="1">
      <c r="F228" s="437"/>
      <c r="G228" s="437"/>
    </row>
    <row r="229" spans="6:7" s="159" customFormat="1">
      <c r="F229" s="437"/>
      <c r="G229" s="437"/>
    </row>
    <row r="230" spans="6:7" s="159" customFormat="1">
      <c r="F230" s="437"/>
      <c r="G230" s="437"/>
    </row>
    <row r="231" spans="6:7" s="159" customFormat="1">
      <c r="F231" s="437"/>
      <c r="G231" s="437"/>
    </row>
    <row r="232" spans="6:7" s="159" customFormat="1">
      <c r="F232" s="437"/>
      <c r="G232" s="437"/>
    </row>
    <row r="233" spans="6:7" s="159" customFormat="1">
      <c r="F233" s="437"/>
      <c r="G233" s="437"/>
    </row>
    <row r="234" spans="6:7" s="159" customFormat="1">
      <c r="F234" s="437"/>
      <c r="G234" s="437"/>
    </row>
    <row r="235" spans="6:7" s="159" customFormat="1">
      <c r="F235" s="437"/>
      <c r="G235" s="437"/>
    </row>
    <row r="236" spans="6:7" s="159" customFormat="1">
      <c r="F236" s="437"/>
      <c r="G236" s="437"/>
    </row>
    <row r="237" spans="6:7" s="159" customFormat="1">
      <c r="F237" s="437"/>
      <c r="G237" s="437"/>
    </row>
    <row r="238" spans="6:7" s="159" customFormat="1">
      <c r="F238" s="437"/>
      <c r="G238" s="437"/>
    </row>
    <row r="239" spans="6:7" s="159" customFormat="1">
      <c r="F239" s="437"/>
      <c r="G239" s="437"/>
    </row>
    <row r="240" spans="6:7" s="159" customFormat="1">
      <c r="F240" s="437"/>
      <c r="G240" s="437"/>
    </row>
    <row r="241" spans="6:7" s="159" customFormat="1">
      <c r="F241" s="437"/>
      <c r="G241" s="437"/>
    </row>
    <row r="242" spans="6:7" s="159" customFormat="1">
      <c r="F242" s="437"/>
      <c r="G242" s="437"/>
    </row>
    <row r="243" spans="6:7" s="159" customFormat="1">
      <c r="F243" s="437"/>
      <c r="G243" s="437"/>
    </row>
    <row r="244" spans="6:7" s="159" customFormat="1">
      <c r="F244" s="437"/>
      <c r="G244" s="437"/>
    </row>
    <row r="245" spans="6:7" s="159" customFormat="1">
      <c r="F245" s="437"/>
      <c r="G245" s="437"/>
    </row>
    <row r="246" spans="6:7" s="159" customFormat="1">
      <c r="F246" s="437"/>
      <c r="G246" s="437"/>
    </row>
    <row r="247" spans="6:7" s="159" customFormat="1">
      <c r="F247" s="437"/>
      <c r="G247" s="437"/>
    </row>
    <row r="248" spans="6:7" s="159" customFormat="1">
      <c r="F248" s="437"/>
      <c r="G248" s="437"/>
    </row>
    <row r="249" spans="6:7" s="159" customFormat="1">
      <c r="F249" s="437"/>
      <c r="G249" s="437"/>
    </row>
    <row r="250" spans="6:7" s="159" customFormat="1">
      <c r="F250" s="437"/>
      <c r="G250" s="437"/>
    </row>
    <row r="251" spans="6:7" s="159" customFormat="1">
      <c r="F251" s="437"/>
      <c r="G251" s="437"/>
    </row>
    <row r="252" spans="6:7" s="159" customFormat="1">
      <c r="F252" s="437"/>
      <c r="G252" s="437"/>
    </row>
    <row r="253" spans="6:7" s="159" customFormat="1">
      <c r="F253" s="437"/>
      <c r="G253" s="437"/>
    </row>
    <row r="254" spans="6:7" s="159" customFormat="1">
      <c r="F254" s="437"/>
      <c r="G254" s="437"/>
    </row>
    <row r="255" spans="6:7" s="159" customFormat="1">
      <c r="F255" s="437"/>
      <c r="G255" s="437"/>
    </row>
    <row r="256" spans="6:7" s="159" customFormat="1">
      <c r="F256" s="437"/>
      <c r="G256" s="437"/>
    </row>
    <row r="257" spans="6:7" s="159" customFormat="1">
      <c r="F257" s="437"/>
      <c r="G257" s="437"/>
    </row>
    <row r="258" spans="6:7" s="159" customFormat="1">
      <c r="F258" s="437"/>
      <c r="G258" s="437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51" orientation="portrait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FF00"/>
  </sheetPr>
  <dimension ref="A1:N58"/>
  <sheetViews>
    <sheetView showGridLines="0" view="pageBreakPreview" topLeftCell="A25" zoomScaleNormal="90" zoomScaleSheetLayoutView="100" workbookViewId="0">
      <selection activeCell="R49" sqref="R49"/>
    </sheetView>
  </sheetViews>
  <sheetFormatPr baseColWidth="10" defaultColWidth="11.42578125" defaultRowHeight="12.75"/>
  <cols>
    <col min="1" max="2" width="13.85546875" style="700" customWidth="1"/>
    <col min="3" max="5" width="13.5703125" style="700" customWidth="1"/>
    <col min="6" max="6" width="21.28515625" style="700" bestFit="1" customWidth="1"/>
    <col min="7" max="9" width="13.5703125" style="700" customWidth="1"/>
    <col min="10" max="10" width="15.28515625" style="700" bestFit="1" customWidth="1"/>
    <col min="11" max="11" width="14.42578125" style="700" bestFit="1" customWidth="1"/>
    <col min="12" max="12" width="12" style="700" bestFit="1" customWidth="1"/>
    <col min="13" max="16384" width="11.42578125" style="700"/>
  </cols>
  <sheetData>
    <row r="1" spans="1:13">
      <c r="A1" s="206" t="s">
        <v>374</v>
      </c>
      <c r="B1" s="724"/>
      <c r="C1" s="724"/>
      <c r="D1" s="723"/>
      <c r="E1" s="721"/>
      <c r="F1" s="232"/>
      <c r="G1" s="720"/>
      <c r="H1" s="720"/>
    </row>
    <row r="2" spans="1:13" ht="15.75">
      <c r="A2" s="812" t="s">
        <v>305</v>
      </c>
      <c r="B2" s="812"/>
      <c r="C2" s="812"/>
      <c r="D2" s="812"/>
      <c r="E2" s="721"/>
      <c r="F2" s="232"/>
      <c r="G2" s="720"/>
      <c r="H2" s="720"/>
    </row>
    <row r="3" spans="1:13">
      <c r="A3" s="722"/>
      <c r="B3" s="722"/>
      <c r="C3" s="722"/>
      <c r="D3" s="722"/>
      <c r="E3" s="721"/>
      <c r="F3" s="232"/>
      <c r="G3" s="720"/>
      <c r="H3" s="720"/>
    </row>
    <row r="4" spans="1:13" ht="15" customHeight="1">
      <c r="A4" s="813" t="s">
        <v>380</v>
      </c>
      <c r="B4" s="813"/>
      <c r="C4" s="813"/>
      <c r="D4" s="813"/>
      <c r="F4" s="813" t="s">
        <v>590</v>
      </c>
      <c r="G4" s="813"/>
      <c r="H4" s="813"/>
      <c r="J4" s="437"/>
    </row>
    <row r="5" spans="1:13" ht="21.75" customHeight="1">
      <c r="A5" s="719" t="s">
        <v>248</v>
      </c>
      <c r="B5" s="719" t="s">
        <v>402</v>
      </c>
      <c r="C5" s="719" t="s">
        <v>403</v>
      </c>
      <c r="D5" s="719" t="s">
        <v>55</v>
      </c>
      <c r="F5" s="718" t="s">
        <v>302</v>
      </c>
      <c r="G5" s="717" t="s">
        <v>303</v>
      </c>
      <c r="H5" s="717" t="s">
        <v>295</v>
      </c>
      <c r="I5" s="709"/>
      <c r="J5" s="437"/>
      <c r="K5" s="437"/>
      <c r="L5" s="437"/>
      <c r="M5" s="437"/>
    </row>
    <row r="6" spans="1:13" ht="15">
      <c r="A6" s="711">
        <v>2009</v>
      </c>
      <c r="B6" s="714">
        <v>58910</v>
      </c>
      <c r="C6" s="714">
        <v>61379</v>
      </c>
      <c r="D6" s="714">
        <v>120289</v>
      </c>
      <c r="F6" s="700" t="s">
        <v>34</v>
      </c>
      <c r="G6" s="709">
        <v>30320</v>
      </c>
      <c r="H6" s="708">
        <f t="shared" ref="H6:H30" si="0">G6/$G$30</f>
        <v>0.14613597586250107</v>
      </c>
      <c r="I6" s="704"/>
      <c r="J6" s="437"/>
      <c r="K6" s="437"/>
      <c r="L6" s="437"/>
      <c r="M6" s="437"/>
    </row>
    <row r="7" spans="1:13" ht="15">
      <c r="A7" s="711">
        <v>2010</v>
      </c>
      <c r="B7" s="714">
        <v>67549</v>
      </c>
      <c r="C7" s="714">
        <v>92309</v>
      </c>
      <c r="D7" s="714">
        <v>159858</v>
      </c>
      <c r="F7" s="700" t="s">
        <v>524</v>
      </c>
      <c r="G7" s="709">
        <v>20358</v>
      </c>
      <c r="H7" s="708">
        <f t="shared" si="0"/>
        <v>9.8121246589999905E-2</v>
      </c>
      <c r="I7" s="704"/>
      <c r="J7" s="707"/>
      <c r="K7" s="706"/>
      <c r="L7" s="706"/>
      <c r="M7" s="706"/>
    </row>
    <row r="8" spans="1:13" ht="15">
      <c r="A8" s="711">
        <v>2011</v>
      </c>
      <c r="B8" s="714">
        <v>73646</v>
      </c>
      <c r="C8" s="714">
        <v>96558</v>
      </c>
      <c r="D8" s="714">
        <v>170204</v>
      </c>
      <c r="F8" s="700" t="s">
        <v>41</v>
      </c>
      <c r="G8" s="709">
        <v>16312</v>
      </c>
      <c r="H8" s="708">
        <f t="shared" si="0"/>
        <v>7.8620383847926051E-2</v>
      </c>
      <c r="I8" s="704"/>
      <c r="J8" s="707"/>
      <c r="K8" s="706"/>
      <c r="L8" s="706"/>
      <c r="M8" s="706"/>
    </row>
    <row r="9" spans="1:13" ht="15">
      <c r="A9" s="711">
        <v>2012</v>
      </c>
      <c r="B9" s="714">
        <v>85523</v>
      </c>
      <c r="C9" s="714">
        <v>128433</v>
      </c>
      <c r="D9" s="714">
        <v>213956</v>
      </c>
      <c r="F9" s="700" t="s">
        <v>44</v>
      </c>
      <c r="G9" s="709">
        <v>15901</v>
      </c>
      <c r="H9" s="708">
        <f t="shared" si="0"/>
        <v>7.6639450929737132E-2</v>
      </c>
      <c r="I9" s="704"/>
      <c r="J9" s="707"/>
      <c r="K9" s="706"/>
      <c r="L9" s="706"/>
      <c r="M9" s="706"/>
    </row>
    <row r="10" spans="1:13" ht="15">
      <c r="A10" s="711">
        <v>2013</v>
      </c>
      <c r="B10" s="714">
        <v>81595</v>
      </c>
      <c r="C10" s="714">
        <v>101656</v>
      </c>
      <c r="D10" s="714">
        <v>183251</v>
      </c>
      <c r="F10" s="700" t="s">
        <v>39</v>
      </c>
      <c r="G10" s="709">
        <v>14898</v>
      </c>
      <c r="H10" s="708">
        <f t="shared" si="0"/>
        <v>7.1805203443256638E-2</v>
      </c>
      <c r="I10" s="704"/>
      <c r="J10" s="707"/>
      <c r="K10" s="706"/>
      <c r="L10" s="706"/>
      <c r="M10" s="706"/>
    </row>
    <row r="11" spans="1:13" ht="15">
      <c r="A11" s="711">
        <v>2014</v>
      </c>
      <c r="B11" s="714">
        <v>81065</v>
      </c>
      <c r="C11" s="714">
        <v>93148</v>
      </c>
      <c r="D11" s="714">
        <v>174213</v>
      </c>
      <c r="F11" s="700" t="s">
        <v>40</v>
      </c>
      <c r="G11" s="709">
        <v>14865</v>
      </c>
      <c r="H11" s="708">
        <f t="shared" si="0"/>
        <v>7.1646150435226874E-2</v>
      </c>
      <c r="I11" s="704"/>
      <c r="J11" s="707"/>
      <c r="K11" s="706"/>
      <c r="L11" s="706"/>
      <c r="M11" s="706"/>
    </row>
    <row r="12" spans="1:13" ht="15">
      <c r="A12" s="711">
        <v>2015</v>
      </c>
      <c r="B12" s="714">
        <v>74593</v>
      </c>
      <c r="C12" s="714">
        <v>109359</v>
      </c>
      <c r="D12" s="714">
        <v>183952</v>
      </c>
      <c r="F12" s="700" t="s">
        <v>35</v>
      </c>
      <c r="G12" s="709">
        <v>14836</v>
      </c>
      <c r="H12" s="708">
        <f t="shared" si="0"/>
        <v>7.150637657968556E-2</v>
      </c>
      <c r="I12" s="704"/>
      <c r="J12" s="707"/>
      <c r="K12" s="706"/>
      <c r="L12" s="706"/>
      <c r="M12" s="706"/>
    </row>
    <row r="13" spans="1:13" ht="15">
      <c r="A13" s="711">
        <v>2016</v>
      </c>
      <c r="B13" s="714">
        <v>75422</v>
      </c>
      <c r="C13" s="714">
        <v>96559</v>
      </c>
      <c r="D13" s="714">
        <v>171981</v>
      </c>
      <c r="F13" s="700" t="s">
        <v>38</v>
      </c>
      <c r="G13" s="709">
        <v>14577</v>
      </c>
      <c r="H13" s="708">
        <f t="shared" si="0"/>
        <v>7.0258051456057985E-2</v>
      </c>
      <c r="I13" s="704"/>
      <c r="J13" s="707"/>
      <c r="K13" s="706"/>
      <c r="L13" s="706"/>
      <c r="M13" s="706"/>
    </row>
    <row r="14" spans="1:13" ht="15">
      <c r="A14" s="716">
        <v>2017</v>
      </c>
      <c r="B14" s="704">
        <v>65777.583333333328</v>
      </c>
      <c r="C14" s="714">
        <v>124184.08333333334</v>
      </c>
      <c r="D14" s="714">
        <v>189961.66666666669</v>
      </c>
      <c r="F14" s="700" t="s">
        <v>463</v>
      </c>
      <c r="G14" s="709">
        <v>14451</v>
      </c>
      <c r="H14" s="708">
        <f t="shared" si="0"/>
        <v>6.9650758152671605E-2</v>
      </c>
      <c r="I14" s="704"/>
      <c r="J14" s="707"/>
      <c r="K14" s="706"/>
      <c r="L14" s="706"/>
      <c r="M14" s="706"/>
    </row>
    <row r="15" spans="1:13" ht="15">
      <c r="A15" s="716">
        <v>2018</v>
      </c>
      <c r="B15" s="704">
        <v>66356.666666666672</v>
      </c>
      <c r="C15" s="714">
        <v>135190.58333333334</v>
      </c>
      <c r="D15" s="714">
        <v>201547.25</v>
      </c>
      <c r="F15" s="700" t="s">
        <v>36</v>
      </c>
      <c r="G15" s="709">
        <v>11071</v>
      </c>
      <c r="H15" s="708">
        <f t="shared" si="0"/>
        <v>5.3359874299925773E-2</v>
      </c>
      <c r="I15" s="704"/>
      <c r="J15" s="707"/>
      <c r="K15" s="706"/>
      <c r="L15" s="706"/>
      <c r="M15" s="706"/>
    </row>
    <row r="16" spans="1:13" ht="15">
      <c r="A16" s="174">
        <v>2019</v>
      </c>
      <c r="B16" s="242">
        <f>+AVERAGE(B17:B22)</f>
        <v>66875.333333333328</v>
      </c>
      <c r="C16" s="242">
        <f>+AVERAGE(C17:C22)</f>
        <v>136869.16666666666</v>
      </c>
      <c r="D16" s="242">
        <f>+AVERAGE(D17:D22)</f>
        <v>203744.5</v>
      </c>
      <c r="F16" s="700" t="s">
        <v>459</v>
      </c>
      <c r="G16" s="709">
        <v>8738</v>
      </c>
      <c r="H16" s="708">
        <f t="shared" si="0"/>
        <v>4.2115308611033457E-2</v>
      </c>
      <c r="I16" s="704"/>
      <c r="J16" s="707"/>
      <c r="K16" s="706"/>
      <c r="L16" s="706"/>
      <c r="M16" s="706"/>
    </row>
    <row r="17" spans="1:13" ht="15">
      <c r="A17" s="712" t="s">
        <v>379</v>
      </c>
      <c r="B17" s="710">
        <v>66655</v>
      </c>
      <c r="C17" s="714">
        <v>135720</v>
      </c>
      <c r="D17" s="710">
        <f t="shared" ref="D17:D22" si="1">+SUM(B17:C17)</f>
        <v>202375</v>
      </c>
      <c r="E17" s="684"/>
      <c r="F17" s="700" t="s">
        <v>45</v>
      </c>
      <c r="G17" s="709">
        <v>7753</v>
      </c>
      <c r="H17" s="708">
        <f t="shared" si="0"/>
        <v>3.736781731075102E-2</v>
      </c>
      <c r="I17" s="704"/>
      <c r="J17" s="707"/>
      <c r="K17" s="706"/>
      <c r="L17" s="706"/>
      <c r="M17" s="706"/>
    </row>
    <row r="18" spans="1:13" ht="15">
      <c r="A18" s="712" t="s">
        <v>230</v>
      </c>
      <c r="B18" s="710">
        <v>67938</v>
      </c>
      <c r="C18" s="714">
        <v>131432</v>
      </c>
      <c r="D18" s="710">
        <f t="shared" si="1"/>
        <v>199370</v>
      </c>
      <c r="E18" s="684"/>
      <c r="F18" s="700" t="s">
        <v>43</v>
      </c>
      <c r="G18" s="709">
        <v>6763</v>
      </c>
      <c r="H18" s="708">
        <f t="shared" si="0"/>
        <v>3.2596227069858007E-2</v>
      </c>
      <c r="I18" s="704"/>
      <c r="J18" s="707"/>
      <c r="K18" s="706"/>
      <c r="L18" s="706"/>
      <c r="M18" s="706"/>
    </row>
    <row r="19" spans="1:13" ht="15">
      <c r="A19" s="712" t="s">
        <v>523</v>
      </c>
      <c r="B19" s="710">
        <v>66992</v>
      </c>
      <c r="C19" s="714">
        <v>137536</v>
      </c>
      <c r="D19" s="710">
        <f t="shared" si="1"/>
        <v>204528</v>
      </c>
      <c r="E19" s="684"/>
      <c r="F19" s="700" t="s">
        <v>37</v>
      </c>
      <c r="G19" s="715">
        <v>5385</v>
      </c>
      <c r="H19" s="708">
        <f t="shared" si="0"/>
        <v>2.5954559037584708E-2</v>
      </c>
      <c r="I19" s="704"/>
      <c r="J19" s="707"/>
      <c r="K19" s="706"/>
      <c r="L19" s="706"/>
      <c r="M19" s="706"/>
    </row>
    <row r="20" spans="1:13" ht="15">
      <c r="A20" s="712" t="s">
        <v>120</v>
      </c>
      <c r="B20" s="710">
        <v>65647</v>
      </c>
      <c r="C20" s="714">
        <v>136164</v>
      </c>
      <c r="D20" s="710">
        <f t="shared" si="1"/>
        <v>201811</v>
      </c>
      <c r="F20" s="700" t="s">
        <v>42</v>
      </c>
      <c r="G20" s="709">
        <v>4139</v>
      </c>
      <c r="H20" s="708">
        <f t="shared" si="0"/>
        <v>1.9949103037430475E-2</v>
      </c>
      <c r="I20" s="704"/>
      <c r="J20" s="707"/>
      <c r="K20" s="706"/>
      <c r="L20" s="706"/>
      <c r="M20" s="706"/>
    </row>
    <row r="21" spans="1:13" ht="15">
      <c r="A21" s="712" t="s">
        <v>558</v>
      </c>
      <c r="B21" s="710">
        <v>67530</v>
      </c>
      <c r="C21" s="714">
        <v>139375</v>
      </c>
      <c r="D21" s="710">
        <f t="shared" si="1"/>
        <v>206905</v>
      </c>
      <c r="F21" s="700" t="s">
        <v>525</v>
      </c>
      <c r="G21" s="709">
        <v>2527</v>
      </c>
      <c r="H21" s="708">
        <f t="shared" si="0"/>
        <v>1.2179604584582462E-2</v>
      </c>
      <c r="I21" s="704"/>
      <c r="J21" s="707"/>
      <c r="K21" s="706"/>
      <c r="L21" s="706"/>
      <c r="M21" s="706"/>
    </row>
    <row r="22" spans="1:13" ht="15">
      <c r="A22" s="712" t="s">
        <v>589</v>
      </c>
      <c r="B22" s="710">
        <v>66490</v>
      </c>
      <c r="C22" s="714">
        <v>140988</v>
      </c>
      <c r="D22" s="710">
        <f t="shared" si="1"/>
        <v>207478</v>
      </c>
      <c r="F22" s="700" t="s">
        <v>162</v>
      </c>
      <c r="G22" s="709">
        <v>2290</v>
      </c>
      <c r="H22" s="708">
        <f t="shared" si="0"/>
        <v>1.1037314799641408E-2</v>
      </c>
      <c r="I22" s="704"/>
      <c r="J22" s="707"/>
      <c r="K22" s="706"/>
      <c r="L22" s="706"/>
      <c r="M22" s="706"/>
    </row>
    <row r="23" spans="1:13" ht="15.75" customHeight="1">
      <c r="A23" s="712"/>
      <c r="B23" s="710"/>
      <c r="C23" s="710"/>
      <c r="D23" s="710"/>
      <c r="E23" s="713"/>
      <c r="F23" s="700" t="s">
        <v>28</v>
      </c>
      <c r="G23" s="709">
        <v>1116</v>
      </c>
      <c r="H23" s="708">
        <f t="shared" si="0"/>
        <v>5.3788835442793934E-3</v>
      </c>
      <c r="I23" s="704"/>
      <c r="J23" s="707"/>
      <c r="K23" s="706"/>
      <c r="L23" s="706"/>
      <c r="M23" s="706"/>
    </row>
    <row r="24" spans="1:13" ht="15">
      <c r="A24" s="712"/>
      <c r="B24" s="710"/>
      <c r="C24" s="710"/>
      <c r="D24" s="710"/>
      <c r="F24" s="700" t="s">
        <v>283</v>
      </c>
      <c r="G24" s="709">
        <v>922</v>
      </c>
      <c r="H24" s="708">
        <f t="shared" si="0"/>
        <v>4.443844648589248E-3</v>
      </c>
      <c r="I24" s="704"/>
      <c r="J24" s="707"/>
      <c r="K24" s="706"/>
      <c r="L24" s="706"/>
      <c r="M24" s="706"/>
    </row>
    <row r="25" spans="1:13" ht="15">
      <c r="A25" s="712"/>
      <c r="B25" s="710"/>
      <c r="C25" s="710"/>
      <c r="D25" s="710"/>
      <c r="F25" s="700" t="s">
        <v>284</v>
      </c>
      <c r="G25" s="709">
        <v>127</v>
      </c>
      <c r="H25" s="708">
        <f t="shared" si="0"/>
        <v>6.1211309150849724E-4</v>
      </c>
      <c r="I25" s="704"/>
      <c r="J25" s="707"/>
      <c r="K25" s="706"/>
      <c r="L25" s="706"/>
      <c r="M25" s="706"/>
    </row>
    <row r="26" spans="1:13" ht="15">
      <c r="A26" s="712"/>
      <c r="B26" s="710"/>
      <c r="C26" s="710"/>
      <c r="D26" s="710"/>
      <c r="F26" s="700" t="s">
        <v>465</v>
      </c>
      <c r="G26" s="709">
        <v>79</v>
      </c>
      <c r="H26" s="708">
        <f t="shared" si="0"/>
        <v>3.8076326164701802E-4</v>
      </c>
      <c r="I26" s="704"/>
      <c r="J26" s="707"/>
      <c r="K26" s="706"/>
      <c r="L26" s="706"/>
      <c r="M26" s="706"/>
    </row>
    <row r="27" spans="1:13" ht="15">
      <c r="A27" s="813" t="s">
        <v>588</v>
      </c>
      <c r="B27" s="813"/>
      <c r="C27" s="813"/>
      <c r="D27" s="813"/>
      <c r="F27" s="700" t="s">
        <v>282</v>
      </c>
      <c r="G27" s="709">
        <v>41</v>
      </c>
      <c r="H27" s="708">
        <f t="shared" si="0"/>
        <v>1.9761131300668022E-4</v>
      </c>
      <c r="I27" s="704"/>
      <c r="J27" s="707"/>
      <c r="K27" s="706"/>
      <c r="L27" s="706"/>
      <c r="M27" s="706"/>
    </row>
    <row r="28" spans="1:13" ht="18" customHeight="1">
      <c r="A28" s="711" t="s">
        <v>564</v>
      </c>
      <c r="B28" s="710">
        <v>64914</v>
      </c>
      <c r="C28" s="710">
        <v>133871</v>
      </c>
      <c r="D28" s="710">
        <f>+SUM(B28:C28)</f>
        <v>198785</v>
      </c>
      <c r="F28" s="700" t="s">
        <v>286</v>
      </c>
      <c r="G28" s="709">
        <v>5</v>
      </c>
      <c r="H28" s="708">
        <f t="shared" si="0"/>
        <v>2.4098940610570761E-5</v>
      </c>
      <c r="I28" s="704"/>
      <c r="J28" s="707"/>
      <c r="K28" s="706"/>
      <c r="L28" s="706"/>
      <c r="M28" s="706"/>
    </row>
    <row r="29" spans="1:13" ht="15">
      <c r="A29" s="711" t="s">
        <v>565</v>
      </c>
      <c r="B29" s="710">
        <f>+B22</f>
        <v>66490</v>
      </c>
      <c r="C29" s="710">
        <f>+C22</f>
        <v>140988</v>
      </c>
      <c r="D29" s="710">
        <f>+D22</f>
        <v>207478</v>
      </c>
      <c r="F29" s="700" t="s">
        <v>285</v>
      </c>
      <c r="G29" s="709">
        <v>4</v>
      </c>
      <c r="H29" s="708">
        <f t="shared" si="0"/>
        <v>1.9279152488456608E-5</v>
      </c>
      <c r="I29" s="704"/>
      <c r="J29" s="707"/>
      <c r="K29" s="706"/>
      <c r="L29" s="706"/>
      <c r="M29" s="706"/>
    </row>
    <row r="30" spans="1:13" ht="15">
      <c r="A30" s="233" t="s">
        <v>249</v>
      </c>
      <c r="B30" s="397">
        <f>+B29/B28-1</f>
        <v>2.4278275872693156E-2</v>
      </c>
      <c r="C30" s="397">
        <f>+C29/C28-1</f>
        <v>5.3163119719730201E-2</v>
      </c>
      <c r="D30" s="397">
        <f>+D29/D28-1</f>
        <v>4.3730663782478585E-2</v>
      </c>
      <c r="F30" s="203" t="s">
        <v>55</v>
      </c>
      <c r="G30" s="234">
        <f>+SUM(G6:G29)</f>
        <v>207478</v>
      </c>
      <c r="H30" s="493">
        <f t="shared" si="0"/>
        <v>1</v>
      </c>
      <c r="I30" s="704"/>
      <c r="J30" s="707"/>
      <c r="K30" s="706"/>
      <c r="L30" s="706"/>
      <c r="M30" s="706"/>
    </row>
    <row r="31" spans="1:13" ht="12.75" customHeight="1">
      <c r="E31" s="705"/>
      <c r="I31" s="704"/>
      <c r="J31" s="437"/>
      <c r="K31" s="437"/>
    </row>
    <row r="32" spans="1:13" ht="52.5" customHeight="1">
      <c r="A32" s="811" t="s">
        <v>587</v>
      </c>
      <c r="B32" s="811"/>
      <c r="C32" s="811"/>
      <c r="D32" s="811"/>
      <c r="E32" s="811"/>
      <c r="F32" s="811"/>
      <c r="G32" s="811"/>
      <c r="H32" s="811"/>
      <c r="I32" s="811"/>
      <c r="J32" s="811"/>
    </row>
    <row r="34" spans="1:14">
      <c r="A34" s="814" t="s">
        <v>317</v>
      </c>
      <c r="B34" s="814"/>
      <c r="C34" s="814"/>
      <c r="D34" s="814"/>
      <c r="E34" s="814"/>
      <c r="F34" s="814"/>
      <c r="G34" s="814"/>
      <c r="H34" s="814"/>
      <c r="I34" s="814"/>
      <c r="J34" s="814"/>
      <c r="K34" s="814"/>
      <c r="L34" s="814"/>
      <c r="M34" s="814"/>
      <c r="N34" s="814"/>
    </row>
    <row r="35" spans="1:14">
      <c r="A35" s="815"/>
      <c r="B35" s="816"/>
      <c r="C35" s="816"/>
      <c r="D35" s="816"/>
      <c r="E35" s="816"/>
      <c r="F35" s="816"/>
      <c r="G35" s="816"/>
      <c r="H35" s="816"/>
      <c r="I35" s="816"/>
      <c r="J35" s="816"/>
      <c r="K35" s="816"/>
      <c r="L35" s="816"/>
      <c r="M35" s="816"/>
      <c r="N35" s="816"/>
    </row>
    <row r="36" spans="1:14" ht="25.5">
      <c r="A36" s="703" t="s">
        <v>306</v>
      </c>
      <c r="B36" s="703" t="s">
        <v>307</v>
      </c>
      <c r="C36" s="703" t="s">
        <v>308</v>
      </c>
      <c r="D36" s="703" t="s">
        <v>309</v>
      </c>
      <c r="E36" s="703" t="s">
        <v>310</v>
      </c>
      <c r="F36" s="703" t="s">
        <v>311</v>
      </c>
      <c r="G36" s="703" t="s">
        <v>312</v>
      </c>
      <c r="H36" s="703" t="s">
        <v>313</v>
      </c>
      <c r="I36" s="703" t="s">
        <v>314</v>
      </c>
      <c r="J36" s="703" t="s">
        <v>315</v>
      </c>
      <c r="K36" s="703" t="s">
        <v>316</v>
      </c>
      <c r="L36" s="703" t="s">
        <v>278</v>
      </c>
    </row>
    <row r="37" spans="1:14">
      <c r="A37" s="725">
        <v>2000</v>
      </c>
      <c r="B37" s="701">
        <v>6</v>
      </c>
      <c r="C37" s="701">
        <v>4</v>
      </c>
      <c r="D37" s="701">
        <v>2</v>
      </c>
      <c r="E37" s="701">
        <v>3</v>
      </c>
      <c r="F37" s="701">
        <v>3</v>
      </c>
      <c r="G37" s="701">
        <v>6</v>
      </c>
      <c r="H37" s="701">
        <v>8</v>
      </c>
      <c r="I37" s="701">
        <v>0</v>
      </c>
      <c r="J37" s="701">
        <v>0</v>
      </c>
      <c r="K37" s="701">
        <v>7</v>
      </c>
      <c r="L37" s="701">
        <v>54</v>
      </c>
    </row>
    <row r="38" spans="1:14">
      <c r="A38" s="725">
        <v>2001</v>
      </c>
      <c r="B38" s="701">
        <v>2</v>
      </c>
      <c r="C38" s="701">
        <v>9</v>
      </c>
      <c r="D38" s="701">
        <v>5</v>
      </c>
      <c r="E38" s="701">
        <v>5</v>
      </c>
      <c r="F38" s="701">
        <v>8</v>
      </c>
      <c r="G38" s="701">
        <v>3</v>
      </c>
      <c r="H38" s="701">
        <v>8</v>
      </c>
      <c r="I38" s="701">
        <v>8</v>
      </c>
      <c r="J38" s="701">
        <v>4</v>
      </c>
      <c r="K38" s="701">
        <v>5</v>
      </c>
      <c r="L38" s="701">
        <v>66</v>
      </c>
    </row>
    <row r="39" spans="1:14">
      <c r="A39" s="725">
        <v>2002</v>
      </c>
      <c r="B39" s="701">
        <v>20</v>
      </c>
      <c r="C39" s="701">
        <v>2</v>
      </c>
      <c r="D39" s="701">
        <v>4</v>
      </c>
      <c r="E39" s="701">
        <v>6</v>
      </c>
      <c r="F39" s="701">
        <v>5</v>
      </c>
      <c r="G39" s="701">
        <v>5</v>
      </c>
      <c r="H39" s="701">
        <v>4</v>
      </c>
      <c r="I39" s="701">
        <v>6</v>
      </c>
      <c r="J39" s="701">
        <v>4</v>
      </c>
      <c r="K39" s="701">
        <v>1</v>
      </c>
      <c r="L39" s="701">
        <v>73</v>
      </c>
    </row>
    <row r="40" spans="1:14">
      <c r="A40" s="725">
        <v>2003</v>
      </c>
      <c r="B40" s="701">
        <v>4</v>
      </c>
      <c r="C40" s="701">
        <v>8</v>
      </c>
      <c r="D40" s="701">
        <v>5</v>
      </c>
      <c r="E40" s="701">
        <v>7</v>
      </c>
      <c r="F40" s="701">
        <v>5</v>
      </c>
      <c r="G40" s="701">
        <v>3</v>
      </c>
      <c r="H40" s="701">
        <v>4</v>
      </c>
      <c r="I40" s="701">
        <v>5</v>
      </c>
      <c r="J40" s="701">
        <v>3</v>
      </c>
      <c r="K40" s="701">
        <v>3</v>
      </c>
      <c r="L40" s="701">
        <v>54</v>
      </c>
    </row>
    <row r="41" spans="1:14">
      <c r="A41" s="725">
        <v>2004</v>
      </c>
      <c r="B41" s="701">
        <v>2</v>
      </c>
      <c r="C41" s="701">
        <v>9</v>
      </c>
      <c r="D41" s="701">
        <v>8</v>
      </c>
      <c r="E41" s="701">
        <v>5</v>
      </c>
      <c r="F41" s="701">
        <v>2</v>
      </c>
      <c r="G41" s="701">
        <v>9</v>
      </c>
      <c r="H41" s="701">
        <v>1</v>
      </c>
      <c r="I41" s="701">
        <v>3</v>
      </c>
      <c r="J41" s="701">
        <v>4</v>
      </c>
      <c r="K41" s="701">
        <v>1</v>
      </c>
      <c r="L41" s="701">
        <v>56</v>
      </c>
    </row>
    <row r="42" spans="1:14">
      <c r="A42" s="725">
        <v>2005</v>
      </c>
      <c r="B42" s="701">
        <v>3</v>
      </c>
      <c r="C42" s="701">
        <v>8</v>
      </c>
      <c r="D42" s="701">
        <v>6</v>
      </c>
      <c r="E42" s="701">
        <v>6</v>
      </c>
      <c r="F42" s="701">
        <v>6</v>
      </c>
      <c r="G42" s="701">
        <v>3</v>
      </c>
      <c r="H42" s="701">
        <v>5</v>
      </c>
      <c r="I42" s="701">
        <v>3</v>
      </c>
      <c r="J42" s="701">
        <v>7</v>
      </c>
      <c r="K42" s="701">
        <v>9</v>
      </c>
      <c r="L42" s="701">
        <v>69</v>
      </c>
    </row>
    <row r="43" spans="1:14">
      <c r="A43" s="725">
        <v>2006</v>
      </c>
      <c r="B43" s="701">
        <v>6</v>
      </c>
      <c r="C43" s="701">
        <v>7</v>
      </c>
      <c r="D43" s="701">
        <v>6</v>
      </c>
      <c r="E43" s="701">
        <v>3</v>
      </c>
      <c r="F43" s="701">
        <v>6</v>
      </c>
      <c r="G43" s="701">
        <v>5</v>
      </c>
      <c r="H43" s="701">
        <v>6</v>
      </c>
      <c r="I43" s="701">
        <v>5</v>
      </c>
      <c r="J43" s="701">
        <v>4</v>
      </c>
      <c r="K43" s="701">
        <v>4</v>
      </c>
      <c r="L43" s="701">
        <v>65</v>
      </c>
    </row>
    <row r="44" spans="1:14">
      <c r="A44" s="725">
        <v>2007</v>
      </c>
      <c r="B44" s="701">
        <v>5</v>
      </c>
      <c r="C44" s="701">
        <v>6</v>
      </c>
      <c r="D44" s="701">
        <v>7</v>
      </c>
      <c r="E44" s="701">
        <v>3</v>
      </c>
      <c r="F44" s="701">
        <v>7</v>
      </c>
      <c r="G44" s="701">
        <v>6</v>
      </c>
      <c r="H44" s="701">
        <v>4</v>
      </c>
      <c r="I44" s="701">
        <v>6</v>
      </c>
      <c r="J44" s="701">
        <v>5</v>
      </c>
      <c r="K44" s="701">
        <v>2</v>
      </c>
      <c r="L44" s="701">
        <v>62</v>
      </c>
    </row>
    <row r="45" spans="1:14">
      <c r="A45" s="725">
        <v>2008</v>
      </c>
      <c r="B45" s="701">
        <v>12</v>
      </c>
      <c r="C45" s="701">
        <v>5</v>
      </c>
      <c r="D45" s="701">
        <v>7</v>
      </c>
      <c r="E45" s="701">
        <v>6</v>
      </c>
      <c r="F45" s="701">
        <v>3</v>
      </c>
      <c r="G45" s="701">
        <v>5</v>
      </c>
      <c r="H45" s="701">
        <v>6</v>
      </c>
      <c r="I45" s="701">
        <v>6</v>
      </c>
      <c r="J45" s="701">
        <v>5</v>
      </c>
      <c r="K45" s="701">
        <v>3</v>
      </c>
      <c r="L45" s="701">
        <v>64</v>
      </c>
    </row>
    <row r="46" spans="1:14">
      <c r="A46" s="725">
        <v>2009</v>
      </c>
      <c r="B46" s="701">
        <v>4</v>
      </c>
      <c r="C46" s="701">
        <v>14</v>
      </c>
      <c r="D46" s="701">
        <v>6</v>
      </c>
      <c r="E46" s="701">
        <v>2</v>
      </c>
      <c r="F46" s="701">
        <v>3</v>
      </c>
      <c r="G46" s="701">
        <v>8</v>
      </c>
      <c r="H46" s="701">
        <v>6</v>
      </c>
      <c r="I46" s="701">
        <v>4</v>
      </c>
      <c r="J46" s="701">
        <v>2</v>
      </c>
      <c r="K46" s="701">
        <v>2</v>
      </c>
      <c r="L46" s="701">
        <v>56</v>
      </c>
    </row>
    <row r="47" spans="1:14">
      <c r="A47" s="725">
        <v>2010</v>
      </c>
      <c r="B47" s="701">
        <v>5</v>
      </c>
      <c r="C47" s="701">
        <v>13</v>
      </c>
      <c r="D47" s="701">
        <v>1</v>
      </c>
      <c r="E47" s="701">
        <v>6</v>
      </c>
      <c r="F47" s="701">
        <v>5</v>
      </c>
      <c r="G47" s="701">
        <v>9</v>
      </c>
      <c r="H47" s="701">
        <v>6</v>
      </c>
      <c r="I47" s="701">
        <v>4</v>
      </c>
      <c r="J47" s="701">
        <v>3</v>
      </c>
      <c r="K47" s="701">
        <v>6</v>
      </c>
      <c r="L47" s="701">
        <v>66</v>
      </c>
    </row>
    <row r="48" spans="1:14">
      <c r="A48" s="725">
        <v>2011</v>
      </c>
      <c r="B48" s="701">
        <v>4</v>
      </c>
      <c r="C48" s="701">
        <v>8</v>
      </c>
      <c r="D48" s="701">
        <v>2</v>
      </c>
      <c r="E48" s="701">
        <v>5</v>
      </c>
      <c r="F48" s="701">
        <v>6</v>
      </c>
      <c r="G48" s="701">
        <v>5</v>
      </c>
      <c r="H48" s="701">
        <v>4</v>
      </c>
      <c r="I48" s="701">
        <v>5</v>
      </c>
      <c r="J48" s="701">
        <v>4</v>
      </c>
      <c r="K48" s="701">
        <v>3</v>
      </c>
      <c r="L48" s="701">
        <v>52</v>
      </c>
    </row>
    <row r="49" spans="1:12">
      <c r="A49" s="702">
        <v>2012</v>
      </c>
      <c r="B49" s="701">
        <v>2</v>
      </c>
      <c r="C49" s="701">
        <v>6</v>
      </c>
      <c r="D49" s="701">
        <v>8</v>
      </c>
      <c r="E49" s="701">
        <v>2</v>
      </c>
      <c r="F49" s="701">
        <v>4</v>
      </c>
      <c r="G49" s="701">
        <v>2</v>
      </c>
      <c r="H49" s="701">
        <v>5</v>
      </c>
      <c r="I49" s="701">
        <v>5</v>
      </c>
      <c r="J49" s="701">
        <v>3</v>
      </c>
      <c r="K49" s="701">
        <v>4</v>
      </c>
      <c r="L49" s="701">
        <v>53</v>
      </c>
    </row>
    <row r="50" spans="1:12">
      <c r="A50" s="702">
        <v>2013</v>
      </c>
      <c r="B50" s="701">
        <v>4</v>
      </c>
      <c r="C50" s="701">
        <v>6</v>
      </c>
      <c r="D50" s="701">
        <v>5</v>
      </c>
      <c r="E50" s="701">
        <v>6</v>
      </c>
      <c r="F50" s="701">
        <v>1</v>
      </c>
      <c r="G50" s="701">
        <v>4</v>
      </c>
      <c r="H50" s="701">
        <v>4</v>
      </c>
      <c r="I50" s="701">
        <v>4</v>
      </c>
      <c r="J50" s="701">
        <v>5</v>
      </c>
      <c r="K50" s="701">
        <v>2</v>
      </c>
      <c r="L50" s="701">
        <v>47</v>
      </c>
    </row>
    <row r="51" spans="1:12">
      <c r="A51" s="702">
        <v>2014</v>
      </c>
      <c r="B51" s="701">
        <v>6</v>
      </c>
      <c r="C51" s="701">
        <v>1</v>
      </c>
      <c r="D51" s="701">
        <v>1</v>
      </c>
      <c r="E51" s="701">
        <v>1</v>
      </c>
      <c r="F51" s="701">
        <v>1</v>
      </c>
      <c r="G51" s="701">
        <v>3</v>
      </c>
      <c r="H51" s="701">
        <v>7</v>
      </c>
      <c r="I51" s="701">
        <v>2</v>
      </c>
      <c r="J51" s="701">
        <v>2</v>
      </c>
      <c r="K51" s="701">
        <v>7</v>
      </c>
      <c r="L51" s="701">
        <v>32</v>
      </c>
    </row>
    <row r="52" spans="1:12">
      <c r="A52" s="702">
        <v>2015</v>
      </c>
      <c r="B52" s="701">
        <v>5</v>
      </c>
      <c r="C52" s="701">
        <v>2</v>
      </c>
      <c r="D52" s="701">
        <v>7</v>
      </c>
      <c r="E52" s="701">
        <v>2</v>
      </c>
      <c r="F52" s="701">
        <v>0</v>
      </c>
      <c r="G52" s="701">
        <v>2</v>
      </c>
      <c r="H52" s="701">
        <v>1</v>
      </c>
      <c r="I52" s="701">
        <v>2</v>
      </c>
      <c r="J52" s="701">
        <v>2</v>
      </c>
      <c r="K52" s="701">
        <v>0</v>
      </c>
      <c r="L52" s="701">
        <v>29</v>
      </c>
    </row>
    <row r="53" spans="1:12">
      <c r="A53" s="702">
        <v>2016</v>
      </c>
      <c r="B53" s="701">
        <v>4</v>
      </c>
      <c r="C53" s="701">
        <v>3</v>
      </c>
      <c r="D53" s="701">
        <v>3</v>
      </c>
      <c r="E53" s="701">
        <v>1</v>
      </c>
      <c r="F53" s="701">
        <v>6</v>
      </c>
      <c r="G53" s="701">
        <v>2</v>
      </c>
      <c r="H53" s="701">
        <v>2</v>
      </c>
      <c r="I53" s="701">
        <v>3</v>
      </c>
      <c r="J53" s="701">
        <v>4</v>
      </c>
      <c r="K53" s="701">
        <v>3</v>
      </c>
      <c r="L53" s="701">
        <v>34</v>
      </c>
    </row>
    <row r="54" spans="1:12">
      <c r="A54" s="702">
        <v>2017</v>
      </c>
      <c r="B54" s="701">
        <v>5</v>
      </c>
      <c r="C54" s="701">
        <v>5</v>
      </c>
      <c r="D54" s="701">
        <v>3</v>
      </c>
      <c r="E54" s="701">
        <v>2</v>
      </c>
      <c r="F54" s="701">
        <v>6</v>
      </c>
      <c r="G54" s="701">
        <v>1</v>
      </c>
      <c r="H54" s="701">
        <v>3</v>
      </c>
      <c r="I54" s="701">
        <v>4</v>
      </c>
      <c r="J54" s="701">
        <v>2</v>
      </c>
      <c r="K54" s="701">
        <v>2</v>
      </c>
      <c r="L54" s="701">
        <v>41</v>
      </c>
    </row>
    <row r="55" spans="1:12">
      <c r="A55" s="702">
        <v>2018</v>
      </c>
      <c r="B55" s="701">
        <v>2</v>
      </c>
      <c r="C55" s="701">
        <v>1</v>
      </c>
      <c r="D55" s="701">
        <v>2</v>
      </c>
      <c r="E55" s="701">
        <v>5</v>
      </c>
      <c r="F55" s="701">
        <v>3</v>
      </c>
      <c r="G55" s="701">
        <v>2</v>
      </c>
      <c r="H55" s="701">
        <v>1</v>
      </c>
      <c r="I55" s="701">
        <v>3</v>
      </c>
      <c r="J55" s="701">
        <v>2</v>
      </c>
      <c r="K55" s="701">
        <v>1</v>
      </c>
      <c r="L55" s="701">
        <v>27</v>
      </c>
    </row>
    <row r="56" spans="1:12">
      <c r="A56" s="235">
        <v>2019</v>
      </c>
      <c r="B56" s="236">
        <v>4</v>
      </c>
      <c r="C56" s="236">
        <v>2</v>
      </c>
      <c r="D56" s="236">
        <v>0</v>
      </c>
      <c r="E56" s="236">
        <v>4</v>
      </c>
      <c r="F56" s="236">
        <v>3</v>
      </c>
      <c r="G56" s="236"/>
      <c r="H56" s="236"/>
      <c r="I56" s="236"/>
      <c r="J56" s="236"/>
      <c r="K56" s="236"/>
      <c r="L56" s="236">
        <f>+SUM(B56:K56)</f>
        <v>13</v>
      </c>
    </row>
    <row r="58" spans="1:12" ht="32.25" customHeight="1">
      <c r="A58" s="811" t="s">
        <v>550</v>
      </c>
      <c r="B58" s="811"/>
      <c r="C58" s="811"/>
      <c r="D58" s="811"/>
      <c r="E58" s="811"/>
      <c r="F58" s="811"/>
      <c r="G58" s="811"/>
      <c r="H58" s="811"/>
      <c r="I58" s="811"/>
      <c r="J58" s="811"/>
    </row>
  </sheetData>
  <mergeCells count="8">
    <mergeCell ref="A58:J58"/>
    <mergeCell ref="A2:D2"/>
    <mergeCell ref="A4:D4"/>
    <mergeCell ref="F4:H4"/>
    <mergeCell ref="A27:D27"/>
    <mergeCell ref="A32:J32"/>
    <mergeCell ref="A34:N34"/>
    <mergeCell ref="A35:N35"/>
  </mergeCells>
  <printOptions horizontalCentered="1" verticalCentered="1"/>
  <pageMargins left="0" right="0" top="0" bottom="0" header="0.31496062992125984" footer="0.31496062992125984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7" tint="0.39997558519241921"/>
  </sheetPr>
  <dimension ref="A1:O47"/>
  <sheetViews>
    <sheetView showGridLines="0" view="pageBreakPreview" zoomScaleNormal="100" zoomScaleSheetLayoutView="100" workbookViewId="0">
      <selection activeCell="A33" sqref="A33:K33"/>
    </sheetView>
  </sheetViews>
  <sheetFormatPr baseColWidth="10" defaultColWidth="11.5703125" defaultRowHeight="12"/>
  <cols>
    <col min="1" max="1" width="17" style="140" customWidth="1"/>
    <col min="2" max="3" width="17.28515625" style="141" customWidth="1"/>
    <col min="4" max="10" width="17.28515625" style="139" customWidth="1"/>
    <col min="11" max="11" width="17.28515625" style="140" customWidth="1"/>
    <col min="12" max="12" width="17.85546875" style="140" bestFit="1" customWidth="1"/>
    <col min="13" max="13" width="14.5703125" style="140" customWidth="1"/>
    <col min="14" max="16384" width="11.5703125" style="140"/>
  </cols>
  <sheetData>
    <row r="1" spans="1:15" ht="12.75">
      <c r="A1" s="227" t="s">
        <v>345</v>
      </c>
      <c r="B1" s="215"/>
      <c r="C1" s="215"/>
      <c r="D1" s="216"/>
      <c r="E1" s="216"/>
      <c r="F1" s="216"/>
      <c r="G1" s="216"/>
      <c r="H1" s="216"/>
      <c r="I1" s="216"/>
      <c r="J1" s="216"/>
    </row>
    <row r="2" spans="1:15" ht="31.5" customHeight="1">
      <c r="A2" s="767" t="s">
        <v>346</v>
      </c>
      <c r="B2" s="767"/>
      <c r="C2" s="767"/>
      <c r="D2" s="767"/>
      <c r="E2" s="767"/>
      <c r="F2" s="767"/>
      <c r="G2" s="767"/>
      <c r="H2" s="767"/>
      <c r="I2" s="767"/>
      <c r="J2" s="677"/>
    </row>
    <row r="3" spans="1:15">
      <c r="C3" s="139"/>
    </row>
    <row r="4" spans="1:15" ht="12.75">
      <c r="A4" s="218" t="s">
        <v>318</v>
      </c>
      <c r="B4" s="228">
        <v>2010</v>
      </c>
      <c r="C4" s="228">
        <v>2011</v>
      </c>
      <c r="D4" s="228">
        <v>2012</v>
      </c>
      <c r="E4" s="228">
        <v>2013</v>
      </c>
      <c r="F4" s="228">
        <v>2014</v>
      </c>
      <c r="G4" s="228">
        <v>2015</v>
      </c>
      <c r="H4" s="228">
        <v>2016</v>
      </c>
      <c r="I4" s="228">
        <v>2017</v>
      </c>
      <c r="J4" s="275">
        <v>2018</v>
      </c>
      <c r="K4" s="275" t="s">
        <v>488</v>
      </c>
    </row>
    <row r="5" spans="1:15" ht="12.75">
      <c r="A5" s="219" t="s">
        <v>319</v>
      </c>
      <c r="B5" s="220">
        <v>2917749.7190824146</v>
      </c>
      <c r="C5" s="220">
        <v>2885886.5143818362</v>
      </c>
      <c r="D5" s="220">
        <v>2599069.3519712551</v>
      </c>
      <c r="E5" s="220">
        <v>1825852.0229200001</v>
      </c>
      <c r="F5" s="220">
        <v>1957001.2064799997</v>
      </c>
      <c r="G5" s="220">
        <v>2181241.04</v>
      </c>
      <c r="H5" s="220">
        <v>1553578.77</v>
      </c>
      <c r="I5" s="220">
        <v>1936562.98459</v>
      </c>
      <c r="J5" s="220">
        <v>1963366.5351999998</v>
      </c>
      <c r="K5" s="220">
        <f>'12. TRANSFERENCIAS 2'!K6+'12. TRANSFERENCIAS 2'!K32+'12. TRANSFERENCIAS 2'!K58</f>
        <v>79286.2</v>
      </c>
      <c r="L5" s="96"/>
      <c r="M5" s="727"/>
      <c r="O5" s="727"/>
    </row>
    <row r="6" spans="1:15" ht="12.75">
      <c r="A6" s="219" t="s">
        <v>320</v>
      </c>
      <c r="B6" s="220">
        <v>794731907.03502786</v>
      </c>
      <c r="C6" s="220">
        <v>770582075.2986815</v>
      </c>
      <c r="D6" s="220">
        <v>1015864460.7110069</v>
      </c>
      <c r="E6" s="220">
        <v>1019235893.7081801</v>
      </c>
      <c r="F6" s="220">
        <v>748108985.37879992</v>
      </c>
      <c r="G6" s="220">
        <v>434978723.07999998</v>
      </c>
      <c r="H6" s="220">
        <v>397241204.52999997</v>
      </c>
      <c r="I6" s="220">
        <v>750902788.65413082</v>
      </c>
      <c r="J6" s="220">
        <v>1516816729.6351998</v>
      </c>
      <c r="K6" s="220">
        <f>'12. TRANSFERENCIAS 2'!K7+'12. TRANSFERENCIAS 2'!K33+'12. TRANSFERENCIAS 2'!K59</f>
        <v>1237935868.9622877</v>
      </c>
      <c r="L6" s="96"/>
      <c r="M6" s="727"/>
      <c r="O6" s="727"/>
    </row>
    <row r="7" spans="1:15" ht="12.75">
      <c r="A7" s="219" t="s">
        <v>321</v>
      </c>
      <c r="B7" s="220">
        <v>7456590.0871504145</v>
      </c>
      <c r="C7" s="220">
        <v>10352473.908096461</v>
      </c>
      <c r="D7" s="220">
        <v>16258265.793091137</v>
      </c>
      <c r="E7" s="220">
        <v>23194328.631980002</v>
      </c>
      <c r="F7" s="220">
        <v>12359816.467359999</v>
      </c>
      <c r="G7" s="220">
        <v>12761019.199999999</v>
      </c>
      <c r="H7" s="220">
        <v>108657238.78999999</v>
      </c>
      <c r="I7" s="220">
        <v>312005052.26177514</v>
      </c>
      <c r="J7" s="220">
        <v>274351742.08719999</v>
      </c>
      <c r="K7" s="220">
        <f>'12. TRANSFERENCIAS 2'!K8+'12. TRANSFERENCIAS 2'!K34+'12. TRANSFERENCIAS 2'!K60</f>
        <v>133578228.42826949</v>
      </c>
      <c r="L7" s="96"/>
      <c r="M7" s="727"/>
      <c r="O7" s="727"/>
    </row>
    <row r="8" spans="1:15" ht="12.75">
      <c r="A8" s="219" t="s">
        <v>322</v>
      </c>
      <c r="B8" s="220">
        <v>412482426.79868722</v>
      </c>
      <c r="C8" s="220">
        <v>743425104.30328166</v>
      </c>
      <c r="D8" s="220">
        <v>834558660.0002594</v>
      </c>
      <c r="E8" s="220">
        <v>495471646.73208004</v>
      </c>
      <c r="F8" s="220">
        <v>466127959.44327992</v>
      </c>
      <c r="G8" s="220">
        <v>453708276.44</v>
      </c>
      <c r="H8" s="220">
        <v>399551676.36000001</v>
      </c>
      <c r="I8" s="220">
        <v>528519880.00192571</v>
      </c>
      <c r="J8" s="220">
        <v>853908303.20840001</v>
      </c>
      <c r="K8" s="220">
        <f>'12. TRANSFERENCIAS 2'!K9+'12. TRANSFERENCIAS 2'!K35+'12. TRANSFERENCIAS 2'!K61</f>
        <v>762658997.77229536</v>
      </c>
      <c r="L8" s="96"/>
      <c r="M8" s="727"/>
      <c r="O8" s="727"/>
    </row>
    <row r="9" spans="1:15" ht="12.75">
      <c r="A9" s="219" t="s">
        <v>323</v>
      </c>
      <c r="B9" s="220">
        <v>56291528.187267631</v>
      </c>
      <c r="C9" s="220">
        <v>93335995.644704983</v>
      </c>
      <c r="D9" s="220">
        <v>103933365.26069061</v>
      </c>
      <c r="E9" s="220">
        <v>35571156.517959997</v>
      </c>
      <c r="F9" s="220">
        <v>22621632.429839998</v>
      </c>
      <c r="G9" s="220">
        <v>31112361.829999998</v>
      </c>
      <c r="H9" s="220">
        <v>39934273.920000002</v>
      </c>
      <c r="I9" s="220">
        <v>39870273.374913946</v>
      </c>
      <c r="J9" s="220">
        <v>64304295.1052</v>
      </c>
      <c r="K9" s="220">
        <f>'12. TRANSFERENCIAS 2'!K10+'12. TRANSFERENCIAS 2'!K36+'12. TRANSFERENCIAS 2'!K62</f>
        <v>32698093.79948575</v>
      </c>
      <c r="L9" s="96"/>
      <c r="M9" s="727"/>
      <c r="O9" s="727"/>
    </row>
    <row r="10" spans="1:15" ht="12.75">
      <c r="A10" s="219" t="s">
        <v>324</v>
      </c>
      <c r="B10" s="220">
        <v>578828906.18651068</v>
      </c>
      <c r="C10" s="220">
        <v>618864290.54276061</v>
      </c>
      <c r="D10" s="220">
        <v>655256210.66507769</v>
      </c>
      <c r="E10" s="220">
        <v>708936866.67443991</v>
      </c>
      <c r="F10" s="220">
        <v>440433262.44224</v>
      </c>
      <c r="G10" s="220">
        <v>355183970.54999995</v>
      </c>
      <c r="H10" s="220">
        <v>321085333.85000002</v>
      </c>
      <c r="I10" s="220">
        <v>269863128.85069102</v>
      </c>
      <c r="J10" s="220">
        <v>191059453.63999999</v>
      </c>
      <c r="K10" s="220">
        <f>'12. TRANSFERENCIAS 2'!K11+'12. TRANSFERENCIAS 2'!K37+'12. TRANSFERENCIAS 2'!K63</f>
        <v>131736962.5501744</v>
      </c>
      <c r="L10" s="96"/>
      <c r="M10" s="727"/>
      <c r="O10" s="727"/>
    </row>
    <row r="11" spans="1:15" ht="12.75">
      <c r="A11" s="219" t="s">
        <v>325</v>
      </c>
      <c r="B11" s="220">
        <v>22442.175658171251</v>
      </c>
      <c r="C11" s="220">
        <v>5142.9157128230454</v>
      </c>
      <c r="D11" s="220">
        <v>8691.0249344109852</v>
      </c>
      <c r="E11" s="220">
        <v>17994.093239999998</v>
      </c>
      <c r="F11" s="220">
        <v>16281.536479999999</v>
      </c>
      <c r="G11" s="220">
        <v>47933.94</v>
      </c>
      <c r="H11" s="220">
        <v>33929.919999999998</v>
      </c>
      <c r="I11" s="220">
        <v>24759.048299999999</v>
      </c>
      <c r="J11" s="220">
        <v>31494.890800000001</v>
      </c>
      <c r="K11" s="220">
        <f>'12. TRANSFERENCIAS 2'!K12+'12. TRANSFERENCIAS 2'!K38+'12. TRANSFERENCIAS 2'!K64</f>
        <v>7585.78</v>
      </c>
      <c r="L11" s="96"/>
      <c r="M11" s="727"/>
      <c r="O11" s="727"/>
    </row>
    <row r="12" spans="1:15" ht="12.75">
      <c r="A12" s="219" t="s">
        <v>326</v>
      </c>
      <c r="B12" s="220">
        <v>130630809.76498613</v>
      </c>
      <c r="C12" s="220">
        <v>219739294.43000156</v>
      </c>
      <c r="D12" s="220">
        <v>396420696.80841982</v>
      </c>
      <c r="E12" s="220">
        <v>68682450.3002</v>
      </c>
      <c r="F12" s="220">
        <v>150877029.19295999</v>
      </c>
      <c r="G12" s="220">
        <v>241732042.68000001</v>
      </c>
      <c r="H12" s="220">
        <v>174060577.88</v>
      </c>
      <c r="I12" s="220">
        <v>220807925.0292407</v>
      </c>
      <c r="J12" s="220">
        <v>379695784.07879996</v>
      </c>
      <c r="K12" s="220">
        <f>'12. TRANSFERENCIAS 2'!K13+'12. TRANSFERENCIAS 2'!K39+'12. TRANSFERENCIAS 2'!K65</f>
        <v>310594573.9981305</v>
      </c>
      <c r="L12" s="96"/>
      <c r="M12" s="727"/>
      <c r="O12" s="727"/>
    </row>
    <row r="13" spans="1:15" ht="12.75">
      <c r="A13" s="219" t="s">
        <v>327</v>
      </c>
      <c r="B13" s="220">
        <v>22869908.83790103</v>
      </c>
      <c r="C13" s="220">
        <v>37913552.780751623</v>
      </c>
      <c r="D13" s="220">
        <v>33372077.099185344</v>
      </c>
      <c r="E13" s="220">
        <v>24907916.53678</v>
      </c>
      <c r="F13" s="220">
        <v>18203655.44184</v>
      </c>
      <c r="G13" s="220">
        <v>19226095.850000001</v>
      </c>
      <c r="H13" s="220">
        <v>15202766.92</v>
      </c>
      <c r="I13" s="220">
        <v>15521295.794381678</v>
      </c>
      <c r="J13" s="220">
        <v>18083554.416000001</v>
      </c>
      <c r="K13" s="220">
        <f>'12. TRANSFERENCIAS 2'!K14+'12. TRANSFERENCIAS 2'!K40+'12. TRANSFERENCIAS 2'!K66</f>
        <v>6936018.4173922706</v>
      </c>
      <c r="L13" s="96"/>
      <c r="M13" s="727"/>
      <c r="O13" s="727"/>
    </row>
    <row r="14" spans="1:15" ht="12.75">
      <c r="A14" s="219" t="s">
        <v>328</v>
      </c>
      <c r="B14" s="220">
        <v>4586447.4102538563</v>
      </c>
      <c r="C14" s="220">
        <v>8485729.9313526191</v>
      </c>
      <c r="D14" s="220">
        <v>7778782.4031547066</v>
      </c>
      <c r="E14" s="220">
        <v>5030770.7491999995</v>
      </c>
      <c r="F14" s="220">
        <v>4481267.1912000002</v>
      </c>
      <c r="G14" s="220">
        <v>6282684.9800000004</v>
      </c>
      <c r="H14" s="220">
        <v>5384865.1400000006</v>
      </c>
      <c r="I14" s="220">
        <v>11058731.944498029</v>
      </c>
      <c r="J14" s="220">
        <v>23232458.770800002</v>
      </c>
      <c r="K14" s="220">
        <f>'12. TRANSFERENCIAS 2'!K15+'12. TRANSFERENCIAS 2'!K41+'12. TRANSFERENCIAS 2'!K67</f>
        <v>10273567.395229999</v>
      </c>
      <c r="L14" s="96"/>
      <c r="M14" s="727"/>
      <c r="O14" s="727"/>
    </row>
    <row r="15" spans="1:15" ht="12.75">
      <c r="A15" s="219" t="s">
        <v>329</v>
      </c>
      <c r="B15" s="220">
        <v>83859562.307208538</v>
      </c>
      <c r="C15" s="220">
        <v>235060437.44280097</v>
      </c>
      <c r="D15" s="220">
        <v>401195537.72356755</v>
      </c>
      <c r="E15" s="220">
        <v>230490249.6651406</v>
      </c>
      <c r="F15" s="220">
        <v>288055484.15719998</v>
      </c>
      <c r="G15" s="220">
        <v>145700263.68000001</v>
      </c>
      <c r="H15" s="220">
        <v>73677188.570000008</v>
      </c>
      <c r="I15" s="220">
        <v>121724599.81236839</v>
      </c>
      <c r="J15" s="220">
        <v>185775481.55600002</v>
      </c>
      <c r="K15" s="220">
        <f>'12. TRANSFERENCIAS 2'!K16+'12. TRANSFERENCIAS 2'!K42+'12. TRANSFERENCIAS 2'!K68</f>
        <v>115817125.22672121</v>
      </c>
      <c r="L15" s="96"/>
      <c r="M15" s="727"/>
      <c r="O15" s="727"/>
    </row>
    <row r="16" spans="1:15" ht="12.75">
      <c r="A16" s="219" t="s">
        <v>330</v>
      </c>
      <c r="B16" s="220">
        <v>104704001.50625034</v>
      </c>
      <c r="C16" s="220">
        <v>136496760.66062248</v>
      </c>
      <c r="D16" s="220">
        <v>129925948.67495766</v>
      </c>
      <c r="E16" s="220">
        <v>93695808.049779996</v>
      </c>
      <c r="F16" s="220">
        <v>45498783.514799997</v>
      </c>
      <c r="G16" s="220">
        <v>66478640.479999997</v>
      </c>
      <c r="H16" s="220">
        <v>60847155.50999999</v>
      </c>
      <c r="I16" s="220">
        <v>102871017.98461364</v>
      </c>
      <c r="J16" s="220">
        <v>186019535.89359999</v>
      </c>
      <c r="K16" s="220">
        <f>'12. TRANSFERENCIAS 2'!K17+'12. TRANSFERENCIAS 2'!K43+'12. TRANSFERENCIAS 2'!K69</f>
        <v>127263596.91022214</v>
      </c>
      <c r="L16" s="96"/>
      <c r="M16" s="727"/>
      <c r="O16" s="727"/>
    </row>
    <row r="17" spans="1:15" ht="12.75">
      <c r="A17" s="219" t="s">
        <v>331</v>
      </c>
      <c r="B17" s="220">
        <v>475092520.04335213</v>
      </c>
      <c r="C17" s="220">
        <v>533515484.93588352</v>
      </c>
      <c r="D17" s="220">
        <v>607324121.99845195</v>
      </c>
      <c r="E17" s="220">
        <v>601975758.16471994</v>
      </c>
      <c r="F17" s="220">
        <v>408796725.38536</v>
      </c>
      <c r="G17" s="220">
        <v>345426174.19</v>
      </c>
      <c r="H17" s="220">
        <v>310235381.41000003</v>
      </c>
      <c r="I17" s="220">
        <v>317733876.33502603</v>
      </c>
      <c r="J17" s="220">
        <v>313451982.47080004</v>
      </c>
      <c r="K17" s="220">
        <f>'12. TRANSFERENCIAS 2'!K18+'12. TRANSFERENCIAS 2'!K44+'12. TRANSFERENCIAS 2'!K70</f>
        <v>252614863.17492512</v>
      </c>
      <c r="L17" s="96"/>
      <c r="M17" s="727"/>
      <c r="O17" s="727"/>
    </row>
    <row r="18" spans="1:15" ht="12.75">
      <c r="A18" s="219" t="s">
        <v>332</v>
      </c>
      <c r="B18" s="220">
        <v>1663173.2381679008</v>
      </c>
      <c r="C18" s="220">
        <v>2417239.194722211</v>
      </c>
      <c r="D18" s="220">
        <v>2208583.4198764423</v>
      </c>
      <c r="E18" s="220">
        <v>1739908.2035400001</v>
      </c>
      <c r="F18" s="220">
        <v>2045578.206</v>
      </c>
      <c r="G18" s="220">
        <v>2821838.08</v>
      </c>
      <c r="H18" s="220">
        <v>2970444.14</v>
      </c>
      <c r="I18" s="220">
        <v>2901145.3169399998</v>
      </c>
      <c r="J18" s="220">
        <v>2468555.1771999998</v>
      </c>
      <c r="K18" s="220">
        <f>'12. TRANSFERENCIAS 2'!K19+'12. TRANSFERENCIAS 2'!K45+'12. TRANSFERENCIAS 2'!K71</f>
        <v>181753.43160000001</v>
      </c>
      <c r="L18" s="96"/>
      <c r="M18" s="727"/>
      <c r="O18" s="727"/>
    </row>
    <row r="19" spans="1:15" ht="12.75">
      <c r="A19" s="219" t="s">
        <v>333</v>
      </c>
      <c r="B19" s="220">
        <v>117783126.9414579</v>
      </c>
      <c r="C19" s="220">
        <v>186330859.10603899</v>
      </c>
      <c r="D19" s="220">
        <v>199901479.13317117</v>
      </c>
      <c r="E19" s="220">
        <v>145750026.01084</v>
      </c>
      <c r="F19" s="220">
        <v>91464145.697760001</v>
      </c>
      <c r="G19" s="220">
        <v>132132732.88</v>
      </c>
      <c r="H19" s="220">
        <v>87032168.520000011</v>
      </c>
      <c r="I19" s="220">
        <v>130941148.43981849</v>
      </c>
      <c r="J19" s="220">
        <v>161592327.90439999</v>
      </c>
      <c r="K19" s="220">
        <f>'12. TRANSFERENCIAS 2'!K20+'12. TRANSFERENCIAS 2'!K46+'12. TRANSFERENCIAS 2'!K72</f>
        <v>130575644.34207052</v>
      </c>
      <c r="L19" s="96"/>
      <c r="M19" s="727"/>
      <c r="O19" s="727"/>
    </row>
    <row r="20" spans="1:15" ht="12.75">
      <c r="A20" s="219" t="s">
        <v>334</v>
      </c>
      <c r="B20" s="220">
        <v>114580.23345233868</v>
      </c>
      <c r="C20" s="220">
        <v>488981.38280839717</v>
      </c>
      <c r="D20" s="220">
        <v>589887.75891903555</v>
      </c>
      <c r="E20" s="220">
        <v>414056.74178000004</v>
      </c>
      <c r="F20" s="220">
        <v>465466.93167999998</v>
      </c>
      <c r="G20" s="220">
        <v>486813</v>
      </c>
      <c r="H20" s="220">
        <v>105507</v>
      </c>
      <c r="I20" s="220">
        <v>137411.74225000001</v>
      </c>
      <c r="J20" s="220">
        <v>51408</v>
      </c>
      <c r="K20" s="220">
        <f>'12. TRANSFERENCIAS 2'!K21+'12. TRANSFERENCIAS 2'!K47+'12. TRANSFERENCIAS 2'!K73</f>
        <v>59438.375</v>
      </c>
      <c r="L20" s="96"/>
      <c r="M20" s="727"/>
      <c r="O20" s="727"/>
    </row>
    <row r="21" spans="1:15" ht="12.75">
      <c r="A21" s="219" t="s">
        <v>335</v>
      </c>
      <c r="B21" s="220">
        <v>1986445.1567431935</v>
      </c>
      <c r="C21" s="220">
        <v>2207435.8189031449</v>
      </c>
      <c r="D21" s="220">
        <v>3050291.1766951731</v>
      </c>
      <c r="E21" s="220">
        <v>5120161.9310600003</v>
      </c>
      <c r="F21" s="220">
        <v>4484740.0181599995</v>
      </c>
      <c r="G21" s="220">
        <v>5576767.3899999997</v>
      </c>
      <c r="H21" s="220">
        <v>7070180.7599999998</v>
      </c>
      <c r="I21" s="220">
        <v>6498758.7072200002</v>
      </c>
      <c r="J21" s="220">
        <v>6204970.2739999993</v>
      </c>
      <c r="K21" s="220">
        <f>'12. TRANSFERENCIAS 2'!K22+'12. TRANSFERENCIAS 2'!K48+'12. TRANSFERENCIAS 2'!K74</f>
        <v>2106457.5924</v>
      </c>
      <c r="L21" s="96"/>
      <c r="M21" s="727"/>
      <c r="O21" s="727"/>
    </row>
    <row r="22" spans="1:15" ht="12.75">
      <c r="A22" s="219" t="s">
        <v>336</v>
      </c>
      <c r="B22" s="220">
        <v>345257084.74441558</v>
      </c>
      <c r="C22" s="220">
        <v>500118580.71051222</v>
      </c>
      <c r="D22" s="220">
        <v>421321618.06921977</v>
      </c>
      <c r="E22" s="220">
        <v>362196812.37268001</v>
      </c>
      <c r="F22" s="220">
        <v>303773208.22975999</v>
      </c>
      <c r="G22" s="220">
        <v>287963588.88</v>
      </c>
      <c r="H22" s="220">
        <v>225809459.65000001</v>
      </c>
      <c r="I22" s="220">
        <v>129278778.82423852</v>
      </c>
      <c r="J22" s="220">
        <v>216967621.866</v>
      </c>
      <c r="K22" s="220">
        <f>'12. TRANSFERENCIAS 2'!K23+'12. TRANSFERENCIAS 2'!K49+'12. TRANSFERENCIAS 2'!K75</f>
        <v>234013144.45039997</v>
      </c>
      <c r="L22" s="96"/>
      <c r="M22" s="727"/>
      <c r="O22" s="727"/>
    </row>
    <row r="23" spans="1:15" ht="12.75">
      <c r="A23" s="219" t="s">
        <v>337</v>
      </c>
      <c r="B23" s="220">
        <v>206278602.87626642</v>
      </c>
      <c r="C23" s="220">
        <v>261270046.13078004</v>
      </c>
      <c r="D23" s="220">
        <v>227450185.27691138</v>
      </c>
      <c r="E23" s="220">
        <v>128872727.13410001</v>
      </c>
      <c r="F23" s="220">
        <v>85954084.441439986</v>
      </c>
      <c r="G23" s="220">
        <v>93811156.810000002</v>
      </c>
      <c r="H23" s="220">
        <v>43139786.120000005</v>
      </c>
      <c r="I23" s="220">
        <v>80428379.951815233</v>
      </c>
      <c r="J23" s="220">
        <v>110838151.89879999</v>
      </c>
      <c r="K23" s="220">
        <f>'12. TRANSFERENCIAS 2'!K24+'12. TRANSFERENCIAS 2'!K50+'12. TRANSFERENCIAS 2'!K76</f>
        <v>86213956.864572316</v>
      </c>
      <c r="L23" s="96"/>
      <c r="M23" s="727"/>
      <c r="O23" s="727"/>
    </row>
    <row r="24" spans="1:15" ht="12.75">
      <c r="A24" s="219" t="s">
        <v>338</v>
      </c>
      <c r="B24" s="220">
        <v>5306423.1324795112</v>
      </c>
      <c r="C24" s="220">
        <v>5455625.2764978996</v>
      </c>
      <c r="D24" s="220">
        <v>6632227.9950636607</v>
      </c>
      <c r="E24" s="220">
        <v>12665687.461540002</v>
      </c>
      <c r="F24" s="220">
        <v>11693265.65992</v>
      </c>
      <c r="G24" s="220">
        <v>8850417.8399999999</v>
      </c>
      <c r="H24" s="220">
        <v>40099774.140000001</v>
      </c>
      <c r="I24" s="220">
        <v>13834884.511889234</v>
      </c>
      <c r="J24" s="220">
        <v>9555499.3039999995</v>
      </c>
      <c r="K24" s="220">
        <f>'12. TRANSFERENCIAS 2'!K25+'12. TRANSFERENCIAS 2'!K51+'12. TRANSFERENCIAS 2'!K77</f>
        <v>2811746.9479758618</v>
      </c>
      <c r="L24" s="96"/>
      <c r="M24" s="727"/>
      <c r="O24" s="727"/>
    </row>
    <row r="25" spans="1:15" ht="12.75">
      <c r="A25" s="219" t="s">
        <v>339</v>
      </c>
      <c r="B25" s="220">
        <v>260812911.4911198</v>
      </c>
      <c r="C25" s="220">
        <v>397361014.50526154</v>
      </c>
      <c r="D25" s="220">
        <v>377115469.72351629</v>
      </c>
      <c r="E25" s="220">
        <v>275624663.42460001</v>
      </c>
      <c r="F25" s="220">
        <v>237485100.12136</v>
      </c>
      <c r="G25" s="220">
        <v>177276591.92000002</v>
      </c>
      <c r="H25" s="220">
        <v>122134194.34999999</v>
      </c>
      <c r="I25" s="220">
        <v>136613880.79370436</v>
      </c>
      <c r="J25" s="220">
        <v>134045877.25479999</v>
      </c>
      <c r="K25" s="220">
        <f>'12. TRANSFERENCIAS 2'!K26+'12. TRANSFERENCIAS 2'!K52+'12. TRANSFERENCIAS 2'!K78</f>
        <v>86436544.636040777</v>
      </c>
      <c r="L25" s="96"/>
      <c r="M25" s="727"/>
      <c r="O25" s="727"/>
    </row>
    <row r="26" spans="1:15" ht="12.75">
      <c r="A26" s="219" t="s">
        <v>340</v>
      </c>
      <c r="B26" s="220">
        <v>1383843.2131051037</v>
      </c>
      <c r="C26" s="220">
        <v>1561706.4410984239</v>
      </c>
      <c r="D26" s="220">
        <v>2013543.8280217585</v>
      </c>
      <c r="E26" s="220">
        <v>1576367.9918800001</v>
      </c>
      <c r="F26" s="220">
        <v>3115735.1436799997</v>
      </c>
      <c r="G26" s="220">
        <v>2117818.94</v>
      </c>
      <c r="H26" s="220">
        <v>2559411.2400000002</v>
      </c>
      <c r="I26" s="220">
        <v>2436367.1838600002</v>
      </c>
      <c r="J26" s="220">
        <v>2276929.5</v>
      </c>
      <c r="K26" s="220">
        <f>'12. TRANSFERENCIAS 2'!K27+'12. TRANSFERENCIAS 2'!K53+'12. TRANSFERENCIAS 2'!K79</f>
        <v>1410824.4569999999</v>
      </c>
      <c r="L26" s="96"/>
      <c r="M26" s="727"/>
      <c r="O26" s="727"/>
    </row>
    <row r="27" spans="1:15" ht="12.75">
      <c r="A27" s="219" t="s">
        <v>341</v>
      </c>
      <c r="B27" s="220">
        <v>278801911.78170145</v>
      </c>
      <c r="C27" s="220">
        <v>459989093.80042839</v>
      </c>
      <c r="D27" s="220">
        <v>386564323.60621232</v>
      </c>
      <c r="E27" s="220">
        <v>304535228.34421998</v>
      </c>
      <c r="F27" s="220">
        <v>279236762.76184005</v>
      </c>
      <c r="G27" s="220">
        <v>259060548.84</v>
      </c>
      <c r="H27" s="220">
        <v>214765362.41</v>
      </c>
      <c r="I27" s="220">
        <v>134555988.48519117</v>
      </c>
      <c r="J27" s="220">
        <v>221975636.05399999</v>
      </c>
      <c r="K27" s="220">
        <f>'12. TRANSFERENCIAS 2'!K28+'12. TRANSFERENCIAS 2'!K54+'12. TRANSFERENCIAS 2'!K80</f>
        <v>258651276.44913</v>
      </c>
      <c r="L27" s="96"/>
      <c r="M27" s="727"/>
      <c r="O27" s="727"/>
    </row>
    <row r="28" spans="1:15" ht="12.75">
      <c r="A28" s="219" t="s">
        <v>342</v>
      </c>
      <c r="B28" s="220">
        <v>19463.666679419461</v>
      </c>
      <c r="C28" s="220">
        <v>19455.877442696172</v>
      </c>
      <c r="D28" s="220">
        <v>43553.030509609976</v>
      </c>
      <c r="E28" s="220">
        <v>55096.25740000001</v>
      </c>
      <c r="F28" s="220">
        <v>56406.394079999998</v>
      </c>
      <c r="G28" s="220">
        <v>56161</v>
      </c>
      <c r="H28" s="220">
        <v>68216</v>
      </c>
      <c r="I28" s="220">
        <v>130264.1</v>
      </c>
      <c r="J28" s="220">
        <v>70426.5</v>
      </c>
      <c r="K28" s="220">
        <f>'12. TRANSFERENCIAS 2'!K29+'12. TRANSFERENCIAS 2'!K55+'12. TRANSFERENCIAS 2'!K81</f>
        <v>35945.17</v>
      </c>
      <c r="L28" s="96"/>
      <c r="M28" s="727"/>
      <c r="O28" s="727"/>
    </row>
    <row r="29" spans="1:15" ht="12.75">
      <c r="A29" s="219" t="s">
        <v>343</v>
      </c>
      <c r="B29" s="220">
        <v>46904.923492221176</v>
      </c>
      <c r="C29" s="220">
        <v>35251.343504267919</v>
      </c>
      <c r="D29" s="220">
        <v>74048.562939078285</v>
      </c>
      <c r="E29" s="220">
        <v>37294.849779999997</v>
      </c>
      <c r="F29" s="220">
        <v>40275</v>
      </c>
      <c r="G29" s="220">
        <v>41360</v>
      </c>
      <c r="H29" s="220">
        <v>20882</v>
      </c>
      <c r="I29" s="220">
        <v>11613.72387</v>
      </c>
      <c r="J29" s="220">
        <v>4536</v>
      </c>
      <c r="K29" s="220">
        <f>'12. TRANSFERENCIAS 2'!K30+'12. TRANSFERENCIAS 2'!K56+'12. TRANSFERENCIAS 2'!K82</f>
        <v>12132</v>
      </c>
      <c r="L29" s="96"/>
      <c r="M29" s="727"/>
      <c r="O29" s="727"/>
    </row>
    <row r="30" spans="1:15" ht="12.75">
      <c r="A30" s="219"/>
      <c r="B30" s="220"/>
      <c r="C30" s="220"/>
      <c r="D30" s="220"/>
      <c r="E30" s="220"/>
      <c r="F30" s="220"/>
      <c r="G30" s="217"/>
      <c r="H30" s="217"/>
      <c r="I30" s="217"/>
      <c r="J30" s="217"/>
      <c r="L30" s="127"/>
      <c r="M30" s="727"/>
      <c r="O30" s="727"/>
    </row>
    <row r="31" spans="1:15" ht="12.75">
      <c r="A31" s="229" t="s">
        <v>344</v>
      </c>
      <c r="B31" s="230">
        <f t="shared" ref="B31:I31" si="0">SUM(B5:B29)</f>
        <v>3893929271.4584174</v>
      </c>
      <c r="C31" s="230">
        <f t="shared" si="0"/>
        <v>5227917518.8970299</v>
      </c>
      <c r="D31" s="230">
        <f t="shared" si="0"/>
        <v>5831461099.0958252</v>
      </c>
      <c r="E31" s="230">
        <f t="shared" si="0"/>
        <v>4547624722.5700397</v>
      </c>
      <c r="F31" s="230">
        <f t="shared" si="0"/>
        <v>3627352652.3935204</v>
      </c>
      <c r="G31" s="230">
        <f t="shared" si="0"/>
        <v>3085015223.5200005</v>
      </c>
      <c r="H31" s="230">
        <f t="shared" si="0"/>
        <v>2653240557.8999996</v>
      </c>
      <c r="I31" s="230">
        <f t="shared" si="0"/>
        <v>3330608513.8572516</v>
      </c>
      <c r="J31" s="230">
        <f>SUM(J5:J29)</f>
        <v>4874746122.0211992</v>
      </c>
      <c r="K31" s="230">
        <f>SUM(K5:K29)</f>
        <v>3924703633.3313231</v>
      </c>
      <c r="L31" s="728"/>
      <c r="M31" s="727"/>
    </row>
    <row r="32" spans="1:15" ht="12.75">
      <c r="A32" s="217"/>
      <c r="B32" s="274"/>
      <c r="C32" s="274"/>
      <c r="D32" s="274"/>
      <c r="E32" s="274"/>
      <c r="F32" s="274"/>
      <c r="G32" s="274"/>
      <c r="H32" s="274"/>
      <c r="I32" s="274"/>
      <c r="J32" s="274"/>
      <c r="K32" s="345"/>
    </row>
    <row r="33" spans="1:14" ht="39" customHeight="1">
      <c r="A33" s="802" t="s">
        <v>613</v>
      </c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M33" s="307"/>
      <c r="N33" s="307"/>
    </row>
    <row r="34" spans="1:14" ht="12.75">
      <c r="I34" s="219"/>
      <c r="J34" s="219"/>
      <c r="K34" s="220"/>
      <c r="L34" s="219"/>
      <c r="M34" s="353"/>
      <c r="N34" s="307"/>
    </row>
    <row r="35" spans="1:14" ht="12.75">
      <c r="I35" s="219"/>
      <c r="J35" s="219"/>
      <c r="K35" s="220"/>
      <c r="L35" s="219"/>
      <c r="M35" s="353"/>
      <c r="N35" s="307"/>
    </row>
    <row r="36" spans="1:14" ht="12.75">
      <c r="I36" s="219"/>
      <c r="J36" s="219"/>
      <c r="K36" s="220"/>
      <c r="L36" s="219"/>
      <c r="M36" s="353"/>
      <c r="N36" s="307"/>
    </row>
    <row r="37" spans="1:14" ht="12.75">
      <c r="I37" s="219"/>
      <c r="J37" s="219"/>
      <c r="K37" s="220"/>
      <c r="L37" s="219"/>
      <c r="M37" s="353"/>
      <c r="N37" s="307"/>
    </row>
    <row r="38" spans="1:14" ht="12.75">
      <c r="I38" s="219"/>
      <c r="J38" s="219"/>
      <c r="K38" s="220"/>
      <c r="L38" s="219"/>
      <c r="M38" s="353"/>
      <c r="N38" s="307"/>
    </row>
    <row r="39" spans="1:14" ht="12.75">
      <c r="I39" s="219"/>
      <c r="J39" s="219"/>
      <c r="K39" s="220"/>
      <c r="L39" s="219"/>
      <c r="M39" s="353"/>
      <c r="N39" s="307"/>
    </row>
    <row r="40" spans="1:14" ht="12.75">
      <c r="I40" s="219"/>
      <c r="J40" s="219"/>
      <c r="K40" s="220"/>
      <c r="L40" s="219"/>
      <c r="M40" s="353"/>
      <c r="N40" s="307"/>
    </row>
    <row r="41" spans="1:14" ht="12.75">
      <c r="I41" s="219"/>
      <c r="J41" s="219"/>
      <c r="K41" s="220"/>
      <c r="L41" s="219"/>
      <c r="M41" s="353"/>
      <c r="N41" s="307"/>
    </row>
    <row r="42" spans="1:14" ht="12.75">
      <c r="I42" s="219"/>
      <c r="J42" s="219"/>
      <c r="K42" s="220"/>
      <c r="L42" s="219"/>
      <c r="M42" s="353"/>
      <c r="N42" s="307"/>
    </row>
    <row r="43" spans="1:14">
      <c r="M43" s="307"/>
      <c r="N43" s="307"/>
    </row>
    <row r="44" spans="1:14">
      <c r="M44" s="307"/>
      <c r="N44" s="307"/>
    </row>
    <row r="45" spans="1:14">
      <c r="M45" s="307"/>
      <c r="N45" s="307"/>
    </row>
    <row r="46" spans="1:14">
      <c r="M46" s="323"/>
      <c r="N46" s="323"/>
    </row>
    <row r="47" spans="1:14">
      <c r="M47" s="323"/>
      <c r="N47" s="323"/>
    </row>
  </sheetData>
  <sortState ref="A5:K29">
    <sortCondition ref="A5:A29"/>
  </sortState>
  <mergeCells count="2">
    <mergeCell ref="A2:I2"/>
    <mergeCell ref="A33:K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7" tint="0.39997558519241921"/>
  </sheetPr>
  <dimension ref="A1:S91"/>
  <sheetViews>
    <sheetView view="pageBreakPreview" zoomScale="70" zoomScaleNormal="80" zoomScaleSheetLayoutView="70" workbookViewId="0">
      <pane ySplit="4" topLeftCell="A59" activePane="bottomLeft" state="frozen"/>
      <selection activeCell="J26" sqref="J26"/>
      <selection pane="bottomLeft" activeCell="A84" sqref="A84:J84"/>
    </sheetView>
  </sheetViews>
  <sheetFormatPr baseColWidth="10" defaultColWidth="11.5703125" defaultRowHeight="12"/>
  <cols>
    <col min="1" max="1" width="32.7109375" style="140" customWidth="1"/>
    <col min="2" max="2" width="14.5703125" style="251" bestFit="1" customWidth="1"/>
    <col min="3" max="3" width="15.42578125" style="251" bestFit="1" customWidth="1"/>
    <col min="4" max="4" width="14.5703125" style="251" bestFit="1" customWidth="1"/>
    <col min="5" max="7" width="15.85546875" style="251" bestFit="1" customWidth="1"/>
    <col min="8" max="8" width="15" style="251" bestFit="1" customWidth="1"/>
    <col min="9" max="9" width="15.42578125" style="251" bestFit="1" customWidth="1"/>
    <col min="10" max="10" width="15.42578125" style="140" bestFit="1" customWidth="1"/>
    <col min="11" max="11" width="16.7109375" style="72" customWidth="1"/>
    <col min="12" max="12" width="22.85546875" style="140" bestFit="1" customWidth="1"/>
    <col min="13" max="13" width="19.28515625" style="140" bestFit="1" customWidth="1"/>
    <col min="14" max="16384" width="11.5703125" style="140"/>
  </cols>
  <sheetData>
    <row r="1" spans="1:19" ht="12.75">
      <c r="A1" s="227" t="s">
        <v>375</v>
      </c>
      <c r="B1" s="220"/>
      <c r="C1" s="220"/>
      <c r="D1" s="220"/>
      <c r="E1" s="220"/>
      <c r="F1" s="220"/>
      <c r="G1" s="220"/>
      <c r="H1" s="220"/>
      <c r="I1" s="220"/>
    </row>
    <row r="2" spans="1:19" ht="31.5" customHeight="1">
      <c r="A2" s="767" t="s">
        <v>346</v>
      </c>
      <c r="B2" s="767"/>
      <c r="C2" s="767"/>
      <c r="D2" s="767"/>
      <c r="E2" s="767"/>
      <c r="F2" s="767"/>
      <c r="G2" s="767"/>
      <c r="H2" s="767"/>
      <c r="I2" s="767"/>
      <c r="K2" s="135"/>
      <c r="L2" s="437"/>
      <c r="M2" s="437"/>
      <c r="N2" s="437"/>
      <c r="O2" s="437"/>
      <c r="P2" s="437"/>
      <c r="Q2" s="437"/>
      <c r="R2" s="437"/>
      <c r="S2" s="437"/>
    </row>
    <row r="3" spans="1:19" ht="15">
      <c r="A3" s="217"/>
      <c r="B3" s="220"/>
      <c r="C3" s="220"/>
      <c r="D3" s="220"/>
      <c r="E3" s="220"/>
      <c r="F3" s="220"/>
      <c r="G3" s="220"/>
      <c r="H3" s="220"/>
      <c r="I3" s="220"/>
      <c r="K3" s="94"/>
      <c r="L3" s="437"/>
      <c r="M3" s="437"/>
      <c r="N3" s="437"/>
      <c r="O3" s="437"/>
      <c r="P3" s="437"/>
      <c r="Q3" s="437"/>
      <c r="R3" s="437"/>
      <c r="S3" s="437"/>
    </row>
    <row r="4" spans="1:19" ht="15.75" thickBot="1">
      <c r="A4" s="218" t="s">
        <v>318</v>
      </c>
      <c r="B4" s="272">
        <v>2010</v>
      </c>
      <c r="C4" s="272">
        <v>2011</v>
      </c>
      <c r="D4" s="272">
        <v>2012</v>
      </c>
      <c r="E4" s="272">
        <v>2013</v>
      </c>
      <c r="F4" s="272">
        <v>2014</v>
      </c>
      <c r="G4" s="272">
        <v>2015</v>
      </c>
      <c r="H4" s="272">
        <v>2016</v>
      </c>
      <c r="I4" s="272">
        <v>2017</v>
      </c>
      <c r="J4" s="272">
        <v>2018</v>
      </c>
      <c r="K4" s="272">
        <v>2019</v>
      </c>
      <c r="L4" s="437"/>
      <c r="M4" s="437"/>
      <c r="N4" s="437"/>
      <c r="O4" s="437"/>
      <c r="P4" s="437"/>
      <c r="Q4" s="437"/>
      <c r="R4" s="437"/>
      <c r="S4" s="437"/>
    </row>
    <row r="5" spans="1:19" ht="15.75" thickBot="1">
      <c r="A5" s="223" t="s">
        <v>347</v>
      </c>
      <c r="B5" s="224">
        <f t="shared" ref="B5:G5" si="0">SUM(B6:B30)</f>
        <v>3184589118.0300002</v>
      </c>
      <c r="C5" s="224">
        <f t="shared" si="0"/>
        <v>4253541800.1999998</v>
      </c>
      <c r="D5" s="224">
        <f>SUM(D6:D30)</f>
        <v>5170174910.0200005</v>
      </c>
      <c r="E5" s="224">
        <f t="shared" si="0"/>
        <v>3896354895.1399999</v>
      </c>
      <c r="F5" s="224">
        <f t="shared" si="0"/>
        <v>3007558571.54</v>
      </c>
      <c r="G5" s="224">
        <f t="shared" si="0"/>
        <v>2349928988.7900004</v>
      </c>
      <c r="H5" s="224">
        <f>SUM(H6:H30)</f>
        <v>1539174853.1900003</v>
      </c>
      <c r="I5" s="224">
        <f>SUM(I6:I30)</f>
        <v>1890777102.5599999</v>
      </c>
      <c r="J5" s="224">
        <f>SUM(J6:J30)</f>
        <v>3185578835.4299998</v>
      </c>
      <c r="K5" s="225">
        <f>SUM(K6:K30)</f>
        <v>2897602461.3299999</v>
      </c>
      <c r="L5" s="729"/>
      <c r="M5" s="729"/>
      <c r="N5" s="437"/>
      <c r="O5" s="437"/>
      <c r="P5" s="437"/>
      <c r="Q5" s="437"/>
      <c r="R5" s="437"/>
      <c r="S5" s="437"/>
    </row>
    <row r="6" spans="1:19" ht="15">
      <c r="A6" s="219" t="s">
        <v>319</v>
      </c>
      <c r="B6" s="220">
        <v>111199.59</v>
      </c>
      <c r="C6" s="220">
        <v>126051.05</v>
      </c>
      <c r="D6" s="220">
        <v>92.62</v>
      </c>
      <c r="E6" s="220">
        <v>12.48</v>
      </c>
      <c r="F6" s="220">
        <v>7.12</v>
      </c>
      <c r="G6" s="220">
        <v>89.12</v>
      </c>
      <c r="H6" s="220">
        <v>14.989999999999998</v>
      </c>
      <c r="I6" s="220">
        <v>0</v>
      </c>
      <c r="J6" s="220">
        <v>0</v>
      </c>
      <c r="K6" s="220">
        <v>6.9499999999999993</v>
      </c>
      <c r="L6" s="437"/>
      <c r="M6" s="729"/>
      <c r="N6" s="730"/>
      <c r="O6" s="437"/>
      <c r="P6" s="437"/>
      <c r="Q6" s="437"/>
      <c r="R6" s="437"/>
      <c r="S6" s="437"/>
    </row>
    <row r="7" spans="1:19" ht="15">
      <c r="A7" s="219" t="s">
        <v>320</v>
      </c>
      <c r="B7" s="220">
        <v>782241866.36999989</v>
      </c>
      <c r="C7" s="220">
        <v>756045883.97000003</v>
      </c>
      <c r="D7" s="220">
        <v>1003300317.11</v>
      </c>
      <c r="E7" s="220">
        <v>1003366246.96</v>
      </c>
      <c r="F7" s="220">
        <v>731629442.54999995</v>
      </c>
      <c r="G7" s="220">
        <v>415256250.88999999</v>
      </c>
      <c r="H7" s="220">
        <v>313663812.89999998</v>
      </c>
      <c r="I7" s="220">
        <v>494474963.68000001</v>
      </c>
      <c r="J7" s="220">
        <v>1085384780.1799998</v>
      </c>
      <c r="K7" s="220">
        <v>1031284773.38</v>
      </c>
      <c r="L7" s="731"/>
      <c r="M7" s="729"/>
      <c r="N7" s="730"/>
      <c r="O7" s="437"/>
      <c r="P7" s="437"/>
      <c r="Q7" s="437"/>
      <c r="R7" s="437"/>
      <c r="S7" s="437"/>
    </row>
    <row r="8" spans="1:19" ht="15">
      <c r="A8" s="219" t="s">
        <v>321</v>
      </c>
      <c r="B8" s="220">
        <v>744744.65999999992</v>
      </c>
      <c r="C8" s="220">
        <v>2003181.67</v>
      </c>
      <c r="D8" s="220">
        <v>7035996.9500000002</v>
      </c>
      <c r="E8" s="220">
        <v>11641850.82</v>
      </c>
      <c r="F8" s="220">
        <v>2259338.4299999997</v>
      </c>
      <c r="G8" s="220">
        <v>659.47</v>
      </c>
      <c r="H8" s="220">
        <v>3207066.32</v>
      </c>
      <c r="I8" s="220">
        <v>16469485.630000001</v>
      </c>
      <c r="J8" s="220">
        <v>11708222.23</v>
      </c>
      <c r="K8" s="220">
        <v>12646510.309999999</v>
      </c>
      <c r="L8" s="731"/>
      <c r="M8" s="729"/>
      <c r="N8" s="730"/>
      <c r="O8" s="437"/>
      <c r="P8" s="437"/>
      <c r="Q8" s="437"/>
      <c r="R8" s="437"/>
      <c r="S8" s="437"/>
    </row>
    <row r="9" spans="1:19" ht="15">
      <c r="A9" s="219" t="s">
        <v>322</v>
      </c>
      <c r="B9" s="220">
        <v>347511926.96000004</v>
      </c>
      <c r="C9" s="220">
        <v>662649336.91999996</v>
      </c>
      <c r="D9" s="220">
        <v>781587277</v>
      </c>
      <c r="E9" s="220">
        <v>445771506.77000004</v>
      </c>
      <c r="F9" s="220">
        <v>383204568.28999996</v>
      </c>
      <c r="G9" s="220">
        <v>356823875.94999999</v>
      </c>
      <c r="H9" s="220">
        <v>21985207.27</v>
      </c>
      <c r="I9" s="220">
        <v>258608519.87</v>
      </c>
      <c r="J9" s="220">
        <v>531759344.56</v>
      </c>
      <c r="K9" s="220">
        <v>409620300.06999999</v>
      </c>
      <c r="L9" s="731"/>
      <c r="M9" s="729"/>
      <c r="N9" s="730"/>
      <c r="O9" s="437"/>
      <c r="P9" s="437"/>
      <c r="Q9" s="437"/>
      <c r="R9" s="437"/>
      <c r="S9" s="437"/>
    </row>
    <row r="10" spans="1:19" ht="15">
      <c r="A10" s="219" t="s">
        <v>323</v>
      </c>
      <c r="B10" s="220">
        <v>34324031.140000001</v>
      </c>
      <c r="C10" s="220">
        <v>57453332.809999995</v>
      </c>
      <c r="D10" s="220">
        <v>83545774.930000007</v>
      </c>
      <c r="E10" s="220">
        <v>16803539.789999999</v>
      </c>
      <c r="F10" s="220">
        <v>3308871.21</v>
      </c>
      <c r="G10" s="220">
        <v>9649463.5899999999</v>
      </c>
      <c r="H10" s="220">
        <v>15023096.52</v>
      </c>
      <c r="I10" s="220">
        <v>10813574.67</v>
      </c>
      <c r="J10" s="220">
        <v>32699667.59</v>
      </c>
      <c r="K10" s="220">
        <v>20710318.760000002</v>
      </c>
      <c r="L10" s="731"/>
      <c r="M10" s="729"/>
      <c r="N10" s="730"/>
      <c r="O10" s="437"/>
      <c r="P10" s="437"/>
      <c r="Q10" s="437"/>
      <c r="R10" s="437"/>
      <c r="S10" s="437"/>
    </row>
    <row r="11" spans="1:19" ht="15">
      <c r="A11" s="417" t="s">
        <v>324</v>
      </c>
      <c r="B11" s="418">
        <v>506654607.15999997</v>
      </c>
      <c r="C11" s="418">
        <v>513843795.47999996</v>
      </c>
      <c r="D11" s="418">
        <v>584763866.48000002</v>
      </c>
      <c r="E11" s="418">
        <v>607648730.89999998</v>
      </c>
      <c r="F11" s="418">
        <v>380280803.22000003</v>
      </c>
      <c r="G11" s="418">
        <v>299686816.41999996</v>
      </c>
      <c r="H11" s="418">
        <v>259240025.05000001</v>
      </c>
      <c r="I11" s="418">
        <v>213290981.33000001</v>
      </c>
      <c r="J11" s="418">
        <v>137435110.44999999</v>
      </c>
      <c r="K11" s="418">
        <v>100126251.73999999</v>
      </c>
      <c r="L11" s="731"/>
      <c r="M11" s="729"/>
      <c r="N11" s="730"/>
      <c r="O11" s="437"/>
      <c r="P11" s="437"/>
      <c r="Q11" s="437"/>
      <c r="R11" s="437"/>
      <c r="S11" s="437"/>
    </row>
    <row r="12" spans="1:19" ht="15">
      <c r="A12" s="219" t="s">
        <v>325</v>
      </c>
      <c r="B12" s="220">
        <v>13.91</v>
      </c>
      <c r="C12" s="220">
        <v>54.879999999999995</v>
      </c>
      <c r="D12" s="220">
        <v>1111.96</v>
      </c>
      <c r="E12" s="220">
        <v>477.55</v>
      </c>
      <c r="F12" s="220">
        <v>2637.24</v>
      </c>
      <c r="G12" s="220">
        <v>15468.939999999999</v>
      </c>
      <c r="H12" s="220">
        <v>5134.92</v>
      </c>
      <c r="I12" s="220">
        <v>8256.16</v>
      </c>
      <c r="J12" s="220">
        <v>2401.39</v>
      </c>
      <c r="K12" s="220">
        <v>4502.2299999999996</v>
      </c>
      <c r="L12" s="731"/>
      <c r="M12" s="729"/>
      <c r="N12" s="730"/>
      <c r="O12" s="437"/>
      <c r="P12" s="437"/>
      <c r="Q12" s="437"/>
      <c r="R12" s="437"/>
      <c r="S12" s="437"/>
    </row>
    <row r="13" spans="1:19" ht="15">
      <c r="A13" s="219" t="s">
        <v>326</v>
      </c>
      <c r="B13" s="220">
        <v>103638879.95</v>
      </c>
      <c r="C13" s="220">
        <v>170082899.13</v>
      </c>
      <c r="D13" s="220">
        <v>357199502.73000002</v>
      </c>
      <c r="E13" s="220">
        <v>34983511.259999998</v>
      </c>
      <c r="F13" s="220">
        <v>100854933.39999999</v>
      </c>
      <c r="G13" s="220">
        <v>137066946.16</v>
      </c>
      <c r="H13" s="220">
        <v>49043314.479999997</v>
      </c>
      <c r="I13" s="220">
        <v>81305449.939999998</v>
      </c>
      <c r="J13" s="220">
        <v>211561342.28</v>
      </c>
      <c r="K13" s="220">
        <v>227958678.31</v>
      </c>
      <c r="L13" s="731"/>
      <c r="M13" s="729"/>
      <c r="N13" s="730"/>
      <c r="O13" s="437"/>
      <c r="P13" s="437"/>
      <c r="Q13" s="437"/>
      <c r="R13" s="437"/>
      <c r="S13" s="437"/>
    </row>
    <row r="14" spans="1:19" ht="15">
      <c r="A14" s="219" t="s">
        <v>327</v>
      </c>
      <c r="B14" s="220">
        <v>5812310.2400000002</v>
      </c>
      <c r="C14" s="220">
        <v>8536206.0899999999</v>
      </c>
      <c r="D14" s="220">
        <v>18430940.420000002</v>
      </c>
      <c r="E14" s="220">
        <v>9866148.8900000006</v>
      </c>
      <c r="F14" s="220">
        <v>3403180.4899999998</v>
      </c>
      <c r="G14" s="220">
        <v>1919372.6</v>
      </c>
      <c r="H14" s="220">
        <v>95516.83</v>
      </c>
      <c r="I14" s="220">
        <v>980189.5</v>
      </c>
      <c r="J14" s="220">
        <v>2789100.56</v>
      </c>
      <c r="K14" s="220">
        <v>2264132.0499999998</v>
      </c>
      <c r="L14" s="731"/>
      <c r="M14" s="729"/>
      <c r="N14" s="730"/>
      <c r="O14" s="437"/>
      <c r="P14" s="437"/>
      <c r="Q14" s="437"/>
      <c r="R14" s="437"/>
      <c r="S14" s="437"/>
    </row>
    <row r="15" spans="1:19" ht="15">
      <c r="A15" s="219" t="s">
        <v>328</v>
      </c>
      <c r="B15" s="220">
        <v>1649753.88</v>
      </c>
      <c r="C15" s="220">
        <v>4322956.87</v>
      </c>
      <c r="D15" s="220">
        <v>4139210.03</v>
      </c>
      <c r="E15" s="220">
        <v>1098254.94</v>
      </c>
      <c r="F15" s="220">
        <v>125513.64</v>
      </c>
      <c r="G15" s="220">
        <v>805950.03</v>
      </c>
      <c r="H15" s="220">
        <v>22759.97</v>
      </c>
      <c r="I15" s="220">
        <v>3631134.7199999997</v>
      </c>
      <c r="J15" s="220">
        <v>12422326.800000001</v>
      </c>
      <c r="K15" s="220">
        <v>7546069.5999999996</v>
      </c>
      <c r="L15" s="731"/>
      <c r="M15" s="729"/>
      <c r="N15" s="730"/>
      <c r="O15" s="437"/>
      <c r="P15" s="437"/>
      <c r="Q15" s="437"/>
      <c r="R15" s="437"/>
      <c r="S15" s="437"/>
    </row>
    <row r="16" spans="1:19" ht="15">
      <c r="A16" s="219" t="s">
        <v>329</v>
      </c>
      <c r="B16" s="220">
        <v>67342320.370000005</v>
      </c>
      <c r="C16" s="220">
        <v>201987826.62</v>
      </c>
      <c r="D16" s="220">
        <v>347064086</v>
      </c>
      <c r="E16" s="220">
        <v>185986109.46000001</v>
      </c>
      <c r="F16" s="220">
        <v>234651200.10999998</v>
      </c>
      <c r="G16" s="220">
        <v>126136074.55</v>
      </c>
      <c r="H16" s="220">
        <v>56638874.040000007</v>
      </c>
      <c r="I16" s="220">
        <v>93245662.599999994</v>
      </c>
      <c r="J16" s="220">
        <v>166903539.21000001</v>
      </c>
      <c r="K16" s="220">
        <v>99776063.209999993</v>
      </c>
      <c r="L16" s="731"/>
      <c r="M16" s="729"/>
      <c r="N16" s="730"/>
      <c r="O16" s="437"/>
      <c r="P16" s="437"/>
      <c r="Q16" s="437"/>
      <c r="R16" s="437"/>
      <c r="S16" s="437"/>
    </row>
    <row r="17" spans="1:19" ht="15">
      <c r="A17" s="219" t="s">
        <v>330</v>
      </c>
      <c r="B17" s="220">
        <v>63002507.140000001</v>
      </c>
      <c r="C17" s="220">
        <v>78663596.210000008</v>
      </c>
      <c r="D17" s="220">
        <v>108067124.84</v>
      </c>
      <c r="E17" s="220">
        <v>63627363.269999996</v>
      </c>
      <c r="F17" s="220">
        <v>32192362.059999999</v>
      </c>
      <c r="G17" s="220">
        <v>15536481.15</v>
      </c>
      <c r="H17" s="220">
        <v>25434253.299999997</v>
      </c>
      <c r="I17" s="220">
        <v>62385858.5</v>
      </c>
      <c r="J17" s="220">
        <v>138938998.34999999</v>
      </c>
      <c r="K17" s="220">
        <v>106827611.59</v>
      </c>
      <c r="L17" s="731"/>
      <c r="M17" s="729"/>
      <c r="N17" s="730"/>
      <c r="O17" s="437"/>
      <c r="P17" s="437"/>
      <c r="Q17" s="437"/>
      <c r="R17" s="437"/>
      <c r="S17" s="437"/>
    </row>
    <row r="18" spans="1:19" ht="15">
      <c r="A18" s="219" t="s">
        <v>331</v>
      </c>
      <c r="B18" s="220">
        <v>422325535.78999996</v>
      </c>
      <c r="C18" s="220">
        <v>459340507.74000001</v>
      </c>
      <c r="D18" s="220">
        <v>547675206.03999996</v>
      </c>
      <c r="E18" s="220">
        <v>545255309.13999999</v>
      </c>
      <c r="F18" s="220">
        <v>358192493.45999998</v>
      </c>
      <c r="G18" s="220">
        <v>288802646.45999998</v>
      </c>
      <c r="H18" s="220">
        <v>253360992.87</v>
      </c>
      <c r="I18" s="220">
        <v>254956497.04999998</v>
      </c>
      <c r="J18" s="220">
        <v>259096897.83000001</v>
      </c>
      <c r="K18" s="220">
        <v>223779154.97999999</v>
      </c>
      <c r="L18" s="731"/>
      <c r="M18" s="729"/>
      <c r="N18" s="730"/>
      <c r="O18" s="437"/>
      <c r="P18" s="437"/>
      <c r="Q18" s="437"/>
      <c r="R18" s="437"/>
      <c r="S18" s="437"/>
    </row>
    <row r="19" spans="1:19" ht="15">
      <c r="A19" s="219" t="s">
        <v>332</v>
      </c>
      <c r="B19" s="220">
        <v>115757.74</v>
      </c>
      <c r="C19" s="220">
        <v>501828.61</v>
      </c>
      <c r="D19" s="220">
        <v>444450.51</v>
      </c>
      <c r="E19" s="220">
        <v>95383.06</v>
      </c>
      <c r="F19" s="220">
        <v>1078.8699999999999</v>
      </c>
      <c r="G19" s="220">
        <v>1429.08</v>
      </c>
      <c r="H19" s="220">
        <v>4315.1399999999994</v>
      </c>
      <c r="I19" s="220">
        <v>6720.92</v>
      </c>
      <c r="J19" s="220">
        <v>5439.07</v>
      </c>
      <c r="K19" s="220">
        <v>2607.8199999999997</v>
      </c>
      <c r="L19" s="731"/>
      <c r="M19" s="729"/>
      <c r="N19" s="730"/>
      <c r="O19" s="437"/>
      <c r="P19" s="437"/>
      <c r="Q19" s="437"/>
      <c r="R19" s="437"/>
      <c r="S19" s="437"/>
    </row>
    <row r="20" spans="1:19" ht="15">
      <c r="A20" s="219" t="s">
        <v>333</v>
      </c>
      <c r="B20" s="220">
        <v>72488136.25</v>
      </c>
      <c r="C20" s="220">
        <v>105630074.91999999</v>
      </c>
      <c r="D20" s="220">
        <v>161777753.31</v>
      </c>
      <c r="E20" s="220">
        <v>103733678.28</v>
      </c>
      <c r="F20" s="220">
        <v>53900588.590000004</v>
      </c>
      <c r="G20" s="220">
        <v>75878391.219999999</v>
      </c>
      <c r="H20" s="220">
        <v>41111915.07</v>
      </c>
      <c r="I20" s="220">
        <v>75575204.480000004</v>
      </c>
      <c r="J20" s="220">
        <v>101580341.20999999</v>
      </c>
      <c r="K20" s="220">
        <v>105260682.23999999</v>
      </c>
      <c r="L20" s="731"/>
      <c r="M20" s="729"/>
      <c r="N20" s="730"/>
      <c r="O20" s="437"/>
      <c r="P20" s="437"/>
      <c r="Q20" s="437"/>
      <c r="R20" s="437"/>
      <c r="S20" s="437"/>
    </row>
    <row r="21" spans="1:19" ht="15">
      <c r="A21" s="219" t="s">
        <v>334</v>
      </c>
      <c r="B21" s="220">
        <v>0</v>
      </c>
      <c r="C21" s="220">
        <v>0</v>
      </c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731"/>
      <c r="M21" s="729"/>
      <c r="N21" s="730"/>
      <c r="O21" s="437"/>
      <c r="P21" s="437"/>
      <c r="Q21" s="437"/>
      <c r="R21" s="437"/>
      <c r="S21" s="437"/>
    </row>
    <row r="22" spans="1:19" ht="15">
      <c r="A22" s="219" t="s">
        <v>335</v>
      </c>
      <c r="B22" s="220">
        <v>56577.5</v>
      </c>
      <c r="C22" s="220">
        <v>120121.37</v>
      </c>
      <c r="D22" s="220">
        <v>710522.33</v>
      </c>
      <c r="E22" s="220">
        <v>1670990.4700000002</v>
      </c>
      <c r="F22" s="220">
        <v>789063.23</v>
      </c>
      <c r="G22" s="220">
        <v>99562.389999999985</v>
      </c>
      <c r="H22" s="220">
        <v>582873.76</v>
      </c>
      <c r="I22" s="220">
        <v>884570.42999999993</v>
      </c>
      <c r="J22" s="220">
        <v>1462575.0499999998</v>
      </c>
      <c r="K22" s="220">
        <v>1546136.0499999998</v>
      </c>
      <c r="L22" s="731"/>
      <c r="M22" s="729"/>
      <c r="N22" s="730"/>
      <c r="O22" s="437"/>
      <c r="P22" s="437"/>
      <c r="Q22" s="437"/>
      <c r="R22" s="437"/>
      <c r="S22" s="437"/>
    </row>
    <row r="23" spans="1:19" ht="15">
      <c r="A23" s="219" t="s">
        <v>336</v>
      </c>
      <c r="B23" s="220">
        <v>245490011.28</v>
      </c>
      <c r="C23" s="220">
        <v>392507454.75</v>
      </c>
      <c r="D23" s="220">
        <v>325421341.69</v>
      </c>
      <c r="E23" s="220">
        <v>297492036.81999999</v>
      </c>
      <c r="F23" s="220">
        <v>249401909.13</v>
      </c>
      <c r="G23" s="220">
        <v>233544864.59999999</v>
      </c>
      <c r="H23" s="220">
        <v>189395284.74000001</v>
      </c>
      <c r="I23" s="220">
        <v>87391273.040000007</v>
      </c>
      <c r="J23" s="220">
        <v>162314150.38</v>
      </c>
      <c r="K23" s="220">
        <v>193952100.26999998</v>
      </c>
      <c r="L23" s="731"/>
      <c r="M23" s="729"/>
      <c r="N23" s="730"/>
      <c r="O23" s="437"/>
      <c r="P23" s="437"/>
      <c r="Q23" s="437"/>
      <c r="R23" s="437"/>
      <c r="S23" s="437"/>
    </row>
    <row r="24" spans="1:19" ht="15">
      <c r="A24" s="219" t="s">
        <v>337</v>
      </c>
      <c r="B24" s="220">
        <v>149832539.31</v>
      </c>
      <c r="C24" s="220">
        <v>181704859.61000001</v>
      </c>
      <c r="D24" s="220">
        <v>197004847.94</v>
      </c>
      <c r="E24" s="220">
        <v>90142507.200000003</v>
      </c>
      <c r="F24" s="220">
        <v>64108014.82</v>
      </c>
      <c r="G24" s="220">
        <v>45275011.489999995</v>
      </c>
      <c r="H24" s="220">
        <v>12959532.629999999</v>
      </c>
      <c r="I24" s="220">
        <v>44307510.899999999</v>
      </c>
      <c r="J24" s="220">
        <v>69258149.189999998</v>
      </c>
      <c r="K24" s="220">
        <v>65758505.040000007</v>
      </c>
      <c r="L24" s="731"/>
      <c r="M24" s="729"/>
      <c r="N24" s="730"/>
      <c r="O24" s="437"/>
      <c r="P24" s="437"/>
      <c r="Q24" s="437"/>
      <c r="R24" s="437"/>
      <c r="S24" s="437"/>
    </row>
    <row r="25" spans="1:19" ht="15">
      <c r="A25" s="219" t="s">
        <v>338</v>
      </c>
      <c r="B25" s="220">
        <v>19851.16</v>
      </c>
      <c r="C25" s="220">
        <v>128027.83</v>
      </c>
      <c r="D25" s="220">
        <v>182005.68</v>
      </c>
      <c r="E25" s="220">
        <v>6206028.790000001</v>
      </c>
      <c r="F25" s="220">
        <v>4140435.82</v>
      </c>
      <c r="G25" s="220">
        <v>1851.9</v>
      </c>
      <c r="H25" s="220">
        <v>31623008.73</v>
      </c>
      <c r="I25" s="220">
        <v>5204824.2</v>
      </c>
      <c r="J25" s="220">
        <v>697580.33000000007</v>
      </c>
      <c r="K25" s="220">
        <v>818638.28</v>
      </c>
      <c r="L25" s="731"/>
      <c r="M25" s="729"/>
      <c r="N25" s="730"/>
      <c r="O25" s="437"/>
      <c r="P25" s="437"/>
      <c r="Q25" s="437"/>
      <c r="R25" s="437"/>
      <c r="S25" s="437"/>
    </row>
    <row r="26" spans="1:19" ht="15">
      <c r="A26" s="219" t="s">
        <v>339</v>
      </c>
      <c r="B26" s="220">
        <v>181583871.34999999</v>
      </c>
      <c r="C26" s="220">
        <v>307169985.73000002</v>
      </c>
      <c r="D26" s="220">
        <v>304315338.49000001</v>
      </c>
      <c r="E26" s="220">
        <v>218491749.28</v>
      </c>
      <c r="F26" s="220">
        <v>177457561.19999999</v>
      </c>
      <c r="G26" s="220">
        <v>136941189.25</v>
      </c>
      <c r="H26" s="220">
        <v>87174903.689999998</v>
      </c>
      <c r="I26" s="220">
        <v>91418285.570000008</v>
      </c>
      <c r="J26" s="220">
        <v>91765736.769999996</v>
      </c>
      <c r="K26" s="220">
        <v>67626909.479999989</v>
      </c>
      <c r="L26" s="731"/>
      <c r="M26" s="729"/>
      <c r="N26" s="730"/>
      <c r="O26" s="437"/>
      <c r="P26" s="437"/>
      <c r="Q26" s="437"/>
      <c r="R26" s="437"/>
      <c r="S26" s="437"/>
    </row>
    <row r="27" spans="1:19" ht="15">
      <c r="A27" s="219" t="s">
        <v>340</v>
      </c>
      <c r="B27" s="220">
        <v>436063.37</v>
      </c>
      <c r="C27" s="220">
        <v>622210.17000000004</v>
      </c>
      <c r="D27" s="220">
        <v>960723.89999999991</v>
      </c>
      <c r="E27" s="220">
        <v>554779.19999999995</v>
      </c>
      <c r="F27" s="220">
        <v>853012.37</v>
      </c>
      <c r="G27" s="220">
        <v>806841.22</v>
      </c>
      <c r="H27" s="220">
        <v>943407.78</v>
      </c>
      <c r="I27" s="220">
        <v>1055998.03</v>
      </c>
      <c r="J27" s="220">
        <v>1077439.94</v>
      </c>
      <c r="K27" s="220">
        <v>1062264.6599999999</v>
      </c>
      <c r="L27" s="731"/>
      <c r="M27" s="729"/>
      <c r="N27" s="730"/>
      <c r="O27" s="437"/>
      <c r="P27" s="437"/>
      <c r="Q27" s="437"/>
      <c r="R27" s="437"/>
      <c r="S27" s="437"/>
    </row>
    <row r="28" spans="1:19" ht="15">
      <c r="A28" s="219" t="s">
        <v>341</v>
      </c>
      <c r="B28" s="220">
        <v>199206612.91</v>
      </c>
      <c r="C28" s="220">
        <v>350101607.76999998</v>
      </c>
      <c r="D28" s="220">
        <v>336547419.06</v>
      </c>
      <c r="E28" s="220">
        <v>251918679.81</v>
      </c>
      <c r="F28" s="220">
        <v>226801556.28999999</v>
      </c>
      <c r="G28" s="220">
        <v>205679752.31</v>
      </c>
      <c r="H28" s="220">
        <v>177659542.19</v>
      </c>
      <c r="I28" s="220">
        <v>94715680.090000004</v>
      </c>
      <c r="J28" s="220">
        <v>166692977.56</v>
      </c>
      <c r="K28" s="220">
        <v>219003987.89000002</v>
      </c>
      <c r="L28" s="731"/>
      <c r="M28" s="729"/>
      <c r="N28" s="730"/>
      <c r="O28" s="437"/>
      <c r="P28" s="437"/>
      <c r="Q28" s="437"/>
      <c r="R28" s="437"/>
      <c r="S28" s="437"/>
    </row>
    <row r="29" spans="1:19" ht="15">
      <c r="A29" s="221" t="s">
        <v>342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2">
        <v>0</v>
      </c>
      <c r="I29" s="222">
        <v>46461.25</v>
      </c>
      <c r="J29" s="220">
        <v>22714.5</v>
      </c>
      <c r="K29" s="220">
        <v>26256.42</v>
      </c>
      <c r="L29" s="437"/>
      <c r="M29" s="437"/>
      <c r="N29" s="437"/>
      <c r="O29" s="437"/>
      <c r="P29" s="437"/>
      <c r="Q29" s="437"/>
      <c r="R29" s="437"/>
      <c r="S29" s="437"/>
    </row>
    <row r="30" spans="1:19" ht="15.75" thickBot="1">
      <c r="A30" s="221" t="s">
        <v>343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0">
        <v>0</v>
      </c>
      <c r="K30" s="220">
        <v>0</v>
      </c>
      <c r="L30" s="437"/>
      <c r="M30" s="437"/>
      <c r="N30" s="437"/>
      <c r="O30" s="437"/>
      <c r="P30" s="437"/>
      <c r="Q30" s="437"/>
      <c r="R30" s="437"/>
      <c r="S30" s="437"/>
    </row>
    <row r="31" spans="1:19" ht="15.75" thickBot="1">
      <c r="A31" s="226" t="s">
        <v>384</v>
      </c>
      <c r="B31" s="224">
        <f t="shared" ref="B31:G31" si="1">SUM(B32:B56)</f>
        <v>567225961.03000009</v>
      </c>
      <c r="C31" s="224">
        <f t="shared" si="1"/>
        <v>821042472.25999999</v>
      </c>
      <c r="D31" s="224">
        <f t="shared" si="1"/>
        <v>496572184.80000007</v>
      </c>
      <c r="E31" s="224">
        <f>SUM(E32:E56)</f>
        <v>478831009.96999997</v>
      </c>
      <c r="F31" s="224">
        <f t="shared" si="1"/>
        <v>438678534.47000003</v>
      </c>
      <c r="G31" s="224">
        <f t="shared" si="1"/>
        <v>527303728.73000002</v>
      </c>
      <c r="H31" s="224">
        <f>SUM(H32:H56)</f>
        <v>875626109.70999992</v>
      </c>
      <c r="I31" s="224">
        <f>SUM(I32:I56)</f>
        <v>1225004033.9799998</v>
      </c>
      <c r="J31" s="224">
        <f>SUM(J32:J56)</f>
        <v>1474262099.4499998</v>
      </c>
      <c r="K31" s="225">
        <f>SUM(K32:K56)</f>
        <v>999237579.83999991</v>
      </c>
      <c r="L31" s="437"/>
      <c r="M31" s="437"/>
      <c r="N31" s="437"/>
      <c r="O31" s="730"/>
      <c r="P31" s="437"/>
      <c r="Q31" s="437"/>
      <c r="R31" s="437"/>
      <c r="S31" s="437"/>
    </row>
    <row r="32" spans="1:19" ht="15">
      <c r="A32" s="217" t="s">
        <v>319</v>
      </c>
      <c r="B32" s="220">
        <v>4468.2299999999996</v>
      </c>
      <c r="C32" s="220">
        <v>923.38</v>
      </c>
      <c r="D32" s="220">
        <v>38.97</v>
      </c>
      <c r="E32" s="220">
        <v>47.9</v>
      </c>
      <c r="F32" s="220">
        <v>57.769999999999996</v>
      </c>
      <c r="G32" s="220">
        <v>74.92</v>
      </c>
      <c r="H32" s="220">
        <v>61.78</v>
      </c>
      <c r="I32" s="249">
        <v>63.230000000000004</v>
      </c>
      <c r="J32" s="249">
        <v>14.98</v>
      </c>
      <c r="K32" s="249"/>
      <c r="L32" s="437"/>
      <c r="M32" s="437"/>
      <c r="N32" s="437"/>
      <c r="O32" s="730"/>
      <c r="P32" s="437"/>
      <c r="Q32" s="437"/>
      <c r="R32" s="437"/>
      <c r="S32" s="437"/>
    </row>
    <row r="33" spans="1:19" ht="15">
      <c r="A33" s="217" t="s">
        <v>320</v>
      </c>
      <c r="B33" s="220">
        <v>4392093.68</v>
      </c>
      <c r="C33" s="220">
        <v>5143777.1199999992</v>
      </c>
      <c r="D33" s="220">
        <v>2307836.48</v>
      </c>
      <c r="E33" s="220">
        <v>3591939.01</v>
      </c>
      <c r="F33" s="220">
        <v>2794536.88</v>
      </c>
      <c r="G33" s="220">
        <v>3593649.19</v>
      </c>
      <c r="H33" s="220">
        <v>64479376.629999995</v>
      </c>
      <c r="I33" s="249">
        <v>240450402.25</v>
      </c>
      <c r="J33" s="249">
        <v>415120782.35999995</v>
      </c>
      <c r="K33" s="249">
        <v>204565895.78999999</v>
      </c>
      <c r="L33" s="437"/>
      <c r="M33" s="437"/>
      <c r="N33" s="437"/>
      <c r="O33" s="730"/>
      <c r="P33" s="437"/>
      <c r="Q33" s="437"/>
      <c r="R33" s="437"/>
      <c r="S33" s="437"/>
    </row>
    <row r="34" spans="1:19" ht="15">
      <c r="A34" s="217" t="s">
        <v>321</v>
      </c>
      <c r="B34" s="220">
        <v>140127.43</v>
      </c>
      <c r="C34" s="220">
        <v>630929.86</v>
      </c>
      <c r="D34" s="220">
        <v>1467002.62</v>
      </c>
      <c r="E34" s="220">
        <v>2311447.73</v>
      </c>
      <c r="F34" s="220">
        <v>465200.91</v>
      </c>
      <c r="G34" s="220">
        <v>1873625.73</v>
      </c>
      <c r="H34" s="220">
        <v>92722444.469999999</v>
      </c>
      <c r="I34" s="249">
        <v>284070785.38</v>
      </c>
      <c r="J34" s="249">
        <v>249280680.82999998</v>
      </c>
      <c r="K34" s="249">
        <v>119299425.00999999</v>
      </c>
      <c r="L34" s="437"/>
      <c r="M34" s="437"/>
      <c r="N34" s="437"/>
      <c r="O34" s="730"/>
      <c r="P34" s="437"/>
      <c r="Q34" s="437"/>
      <c r="R34" s="437"/>
      <c r="S34" s="437"/>
    </row>
    <row r="35" spans="1:19" ht="15">
      <c r="A35" s="217" t="s">
        <v>322</v>
      </c>
      <c r="B35" s="220">
        <v>47817208.109999999</v>
      </c>
      <c r="C35" s="220">
        <v>62327358.510000005</v>
      </c>
      <c r="D35" s="220">
        <v>34047457.600000001</v>
      </c>
      <c r="E35" s="220">
        <v>28469309.439999998</v>
      </c>
      <c r="F35" s="220">
        <v>62125280.140000001</v>
      </c>
      <c r="G35" s="220">
        <v>70970669.489999995</v>
      </c>
      <c r="H35" s="220">
        <v>346070142.09000003</v>
      </c>
      <c r="I35" s="249">
        <v>242193346.10000002</v>
      </c>
      <c r="J35" s="249">
        <v>293133900.72000003</v>
      </c>
      <c r="K35" s="249">
        <v>349698911.95999998</v>
      </c>
      <c r="L35" s="437"/>
      <c r="M35" s="437"/>
      <c r="N35" s="437"/>
      <c r="O35" s="730"/>
      <c r="P35" s="437"/>
      <c r="Q35" s="437"/>
      <c r="R35" s="437"/>
      <c r="S35" s="437"/>
    </row>
    <row r="36" spans="1:19" ht="15">
      <c r="A36" s="217" t="s">
        <v>323</v>
      </c>
      <c r="B36" s="220">
        <v>14009727.85</v>
      </c>
      <c r="C36" s="220">
        <v>27428580.689999998</v>
      </c>
      <c r="D36" s="220">
        <v>11305524.5</v>
      </c>
      <c r="E36" s="220">
        <v>8838111.9100000001</v>
      </c>
      <c r="F36" s="220">
        <v>9143439.540000001</v>
      </c>
      <c r="G36" s="220">
        <v>10431709.24</v>
      </c>
      <c r="H36" s="220">
        <v>13828411.4</v>
      </c>
      <c r="I36" s="249">
        <v>17736873.469999999</v>
      </c>
      <c r="J36" s="249">
        <v>19852975.129999999</v>
      </c>
      <c r="K36" s="249">
        <v>10369495.43</v>
      </c>
      <c r="L36" s="437"/>
      <c r="M36" s="437"/>
      <c r="N36" s="437"/>
      <c r="O36" s="730"/>
      <c r="P36" s="437"/>
      <c r="Q36" s="437"/>
      <c r="R36" s="437"/>
      <c r="S36" s="437"/>
    </row>
    <row r="37" spans="1:19" ht="15">
      <c r="A37" s="217" t="s">
        <v>324</v>
      </c>
      <c r="B37" s="220">
        <v>57124731.619999997</v>
      </c>
      <c r="C37" s="220">
        <v>89462978.349999994</v>
      </c>
      <c r="D37" s="220">
        <v>54639954.950000003</v>
      </c>
      <c r="E37" s="220">
        <v>85457657.430000007</v>
      </c>
      <c r="F37" s="220">
        <v>43509723.259999998</v>
      </c>
      <c r="G37" s="220">
        <v>37939895.130000003</v>
      </c>
      <c r="H37" s="220">
        <v>39867955.800000004</v>
      </c>
      <c r="I37" s="249">
        <v>41237929.579999998</v>
      </c>
      <c r="J37" s="249">
        <v>38443327.390000001</v>
      </c>
      <c r="K37" s="249">
        <v>28355232.700000003</v>
      </c>
      <c r="L37" s="437"/>
      <c r="M37" s="437"/>
      <c r="N37" s="437"/>
      <c r="O37" s="730"/>
      <c r="P37" s="437"/>
      <c r="Q37" s="437"/>
      <c r="R37" s="437"/>
      <c r="S37" s="437"/>
    </row>
    <row r="38" spans="1:19" ht="15">
      <c r="A38" s="217" t="s">
        <v>325</v>
      </c>
      <c r="B38" s="220">
        <v>0</v>
      </c>
      <c r="C38" s="220">
        <v>0</v>
      </c>
      <c r="D38" s="220">
        <v>0</v>
      </c>
      <c r="E38" s="220">
        <v>0</v>
      </c>
      <c r="F38" s="220">
        <v>0</v>
      </c>
      <c r="G38" s="220">
        <v>0</v>
      </c>
      <c r="H38" s="220">
        <v>0</v>
      </c>
      <c r="I38" s="249">
        <v>0</v>
      </c>
      <c r="J38" s="249">
        <v>0</v>
      </c>
      <c r="K38" s="249"/>
      <c r="L38" s="437"/>
      <c r="M38" s="437"/>
      <c r="N38" s="437"/>
      <c r="O38" s="730"/>
      <c r="P38" s="437"/>
      <c r="Q38" s="437"/>
      <c r="R38" s="437"/>
      <c r="S38" s="437"/>
    </row>
    <row r="39" spans="1:19" ht="15">
      <c r="A39" s="217" t="s">
        <v>326</v>
      </c>
      <c r="B39" s="220">
        <v>19385829.629999999</v>
      </c>
      <c r="C39" s="220">
        <v>39996698.870000005</v>
      </c>
      <c r="D39" s="220">
        <v>28282071.580000002</v>
      </c>
      <c r="E39" s="220">
        <v>21311416.559999999</v>
      </c>
      <c r="F39" s="220">
        <v>38022771.68</v>
      </c>
      <c r="G39" s="220">
        <v>91040799.520000011</v>
      </c>
      <c r="H39" s="220">
        <v>108135667.40000001</v>
      </c>
      <c r="I39" s="249">
        <v>127249237.69</v>
      </c>
      <c r="J39" s="249">
        <v>154485514.75</v>
      </c>
      <c r="K39" s="249">
        <v>81909103.449999988</v>
      </c>
      <c r="L39" s="437"/>
      <c r="M39" s="437"/>
      <c r="N39" s="437"/>
      <c r="O39" s="730"/>
      <c r="P39" s="437"/>
      <c r="Q39" s="437"/>
      <c r="R39" s="437"/>
      <c r="S39" s="437"/>
    </row>
    <row r="40" spans="1:19" ht="15">
      <c r="A40" s="217" t="s">
        <v>327</v>
      </c>
      <c r="B40" s="220">
        <v>11902859.82</v>
      </c>
      <c r="C40" s="220">
        <v>21536754.890000001</v>
      </c>
      <c r="D40" s="220">
        <v>7169661.9799999995</v>
      </c>
      <c r="E40" s="220">
        <v>6575703.8800000008</v>
      </c>
      <c r="F40" s="220">
        <v>6097305.04</v>
      </c>
      <c r="G40" s="220">
        <v>7386627.25</v>
      </c>
      <c r="H40" s="220">
        <v>4262079.09</v>
      </c>
      <c r="I40" s="249">
        <v>4695094.09</v>
      </c>
      <c r="J40" s="249">
        <v>4887753.33</v>
      </c>
      <c r="K40" s="249">
        <v>3504942.62</v>
      </c>
      <c r="L40" s="437"/>
      <c r="M40" s="437"/>
      <c r="N40" s="437"/>
      <c r="O40" s="730"/>
      <c r="P40" s="437"/>
      <c r="Q40" s="437"/>
      <c r="R40" s="437"/>
      <c r="S40" s="437"/>
    </row>
    <row r="41" spans="1:19" ht="15">
      <c r="A41" s="217" t="s">
        <v>328</v>
      </c>
      <c r="B41" s="220">
        <v>1421239.53</v>
      </c>
      <c r="C41" s="220">
        <v>2460403.2599999998</v>
      </c>
      <c r="D41" s="220">
        <v>1312787.3999999999</v>
      </c>
      <c r="E41" s="220">
        <v>1350610.03</v>
      </c>
      <c r="F41" s="220">
        <v>1417405.4</v>
      </c>
      <c r="G41" s="220">
        <v>1940862.95</v>
      </c>
      <c r="H41" s="220">
        <v>1996555.1700000002</v>
      </c>
      <c r="I41" s="249">
        <v>4386888.4800000004</v>
      </c>
      <c r="J41" s="249">
        <v>7614820.5800000001</v>
      </c>
      <c r="K41" s="249">
        <v>2105763.87</v>
      </c>
      <c r="L41" s="437"/>
      <c r="M41" s="437"/>
      <c r="N41" s="437"/>
      <c r="O41" s="730"/>
      <c r="P41" s="437"/>
      <c r="Q41" s="437"/>
      <c r="R41" s="437"/>
      <c r="S41" s="437"/>
    </row>
    <row r="42" spans="1:19" ht="15">
      <c r="A42" s="217" t="s">
        <v>329</v>
      </c>
      <c r="B42" s="220">
        <v>12491670.52</v>
      </c>
      <c r="C42" s="220">
        <v>28657840.52</v>
      </c>
      <c r="D42" s="220">
        <v>50162705.790000007</v>
      </c>
      <c r="E42" s="220">
        <v>39303661.75</v>
      </c>
      <c r="F42" s="220">
        <v>48393448.119999997</v>
      </c>
      <c r="G42" s="220">
        <v>12316881.129999999</v>
      </c>
      <c r="H42" s="220">
        <v>10090881.529999999</v>
      </c>
      <c r="I42" s="249">
        <v>20748879.640000001</v>
      </c>
      <c r="J42" s="249">
        <v>12522019.559999999</v>
      </c>
      <c r="K42" s="249">
        <v>14958028.859999999</v>
      </c>
      <c r="L42" s="437"/>
      <c r="M42" s="437"/>
      <c r="N42" s="437"/>
      <c r="O42" s="730"/>
      <c r="P42" s="437"/>
      <c r="Q42" s="437"/>
      <c r="R42" s="437"/>
      <c r="S42" s="437"/>
    </row>
    <row r="43" spans="1:19" ht="15">
      <c r="A43" s="217" t="s">
        <v>330</v>
      </c>
      <c r="B43" s="220">
        <v>35561680.090000004</v>
      </c>
      <c r="C43" s="220">
        <v>51439200.920000002</v>
      </c>
      <c r="D43" s="220">
        <v>14513337.109999999</v>
      </c>
      <c r="E43" s="220">
        <v>22211869.530000001</v>
      </c>
      <c r="F43" s="220">
        <v>4771452.43</v>
      </c>
      <c r="G43" s="220">
        <v>42233184.329999998</v>
      </c>
      <c r="H43" s="220">
        <v>23859437.209999997</v>
      </c>
      <c r="I43" s="249">
        <v>28572055.059999999</v>
      </c>
      <c r="J43" s="249">
        <v>36017177.030000001</v>
      </c>
      <c r="K43" s="249">
        <v>19167776.25</v>
      </c>
      <c r="L43" s="437"/>
      <c r="M43" s="437"/>
      <c r="N43" s="437"/>
      <c r="O43" s="730"/>
      <c r="P43" s="437"/>
      <c r="Q43" s="437"/>
      <c r="R43" s="437"/>
      <c r="S43" s="437"/>
    </row>
    <row r="44" spans="1:19" ht="15">
      <c r="A44" s="217" t="s">
        <v>331</v>
      </c>
      <c r="B44" s="220">
        <v>41357775.410000004</v>
      </c>
      <c r="C44" s="220">
        <v>62079461.420000002</v>
      </c>
      <c r="D44" s="220">
        <v>46281459.060000002</v>
      </c>
      <c r="E44" s="220">
        <v>43177064.25</v>
      </c>
      <c r="F44" s="220">
        <v>35976682.030000001</v>
      </c>
      <c r="G44" s="220">
        <v>40327207.729999997</v>
      </c>
      <c r="H44" s="220">
        <v>38962430.539999999</v>
      </c>
      <c r="I44" s="249">
        <v>45439583.25</v>
      </c>
      <c r="J44" s="249">
        <v>38929002.57</v>
      </c>
      <c r="K44" s="249">
        <v>26954995.780000001</v>
      </c>
      <c r="L44" s="437"/>
      <c r="M44" s="437"/>
      <c r="N44" s="437"/>
      <c r="O44" s="730"/>
      <c r="P44" s="437"/>
      <c r="Q44" s="437"/>
      <c r="R44" s="437"/>
      <c r="S44" s="437"/>
    </row>
    <row r="45" spans="1:19" ht="15">
      <c r="A45" s="217" t="s">
        <v>332</v>
      </c>
      <c r="B45" s="220">
        <v>25895.600000000002</v>
      </c>
      <c r="C45" s="220">
        <v>124424.09</v>
      </c>
      <c r="D45" s="220">
        <v>29153.980000000003</v>
      </c>
      <c r="E45" s="220">
        <v>0</v>
      </c>
      <c r="F45" s="220">
        <v>0</v>
      </c>
      <c r="G45" s="220">
        <v>0</v>
      </c>
      <c r="H45" s="220">
        <v>0</v>
      </c>
      <c r="I45" s="249">
        <v>0</v>
      </c>
      <c r="J45" s="249">
        <v>0</v>
      </c>
      <c r="K45" s="249"/>
      <c r="L45" s="437"/>
      <c r="M45" s="437"/>
      <c r="N45" s="437"/>
      <c r="O45" s="730"/>
      <c r="P45" s="437"/>
      <c r="Q45" s="437"/>
      <c r="R45" s="437"/>
      <c r="S45" s="437"/>
    </row>
    <row r="46" spans="1:19" ht="15">
      <c r="A46" s="217" t="s">
        <v>333</v>
      </c>
      <c r="B46" s="220">
        <v>35863622.449999996</v>
      </c>
      <c r="C46" s="220">
        <v>69320654.709999993</v>
      </c>
      <c r="D46" s="220">
        <v>26921423.359999999</v>
      </c>
      <c r="E46" s="220">
        <v>29843264.120000001</v>
      </c>
      <c r="F46" s="220">
        <v>24527570.390000001</v>
      </c>
      <c r="G46" s="220">
        <v>40962473.659999996</v>
      </c>
      <c r="H46" s="220">
        <v>28250435.450000003</v>
      </c>
      <c r="I46" s="249">
        <v>39867900.509999998</v>
      </c>
      <c r="J46" s="249">
        <v>45181109.799999997</v>
      </c>
      <c r="K46" s="249">
        <v>23200047.509999998</v>
      </c>
      <c r="L46" s="437"/>
      <c r="M46" s="437"/>
      <c r="N46" s="437"/>
      <c r="O46" s="730"/>
      <c r="P46" s="437"/>
      <c r="Q46" s="437"/>
      <c r="R46" s="437"/>
      <c r="S46" s="437"/>
    </row>
    <row r="47" spans="1:19" ht="15">
      <c r="A47" s="217" t="s">
        <v>334</v>
      </c>
      <c r="B47" s="220">
        <v>0</v>
      </c>
      <c r="C47" s="220">
        <v>0</v>
      </c>
      <c r="D47" s="220">
        <v>0</v>
      </c>
      <c r="E47" s="220">
        <v>0</v>
      </c>
      <c r="F47" s="220">
        <v>0</v>
      </c>
      <c r="G47" s="220">
        <v>0</v>
      </c>
      <c r="H47" s="220">
        <v>0</v>
      </c>
      <c r="I47" s="249">
        <v>0</v>
      </c>
      <c r="J47" s="249">
        <v>0</v>
      </c>
      <c r="K47" s="249"/>
      <c r="L47" s="437"/>
      <c r="M47" s="437"/>
      <c r="N47" s="437"/>
      <c r="O47" s="730"/>
      <c r="P47" s="437"/>
      <c r="Q47" s="437"/>
      <c r="R47" s="437"/>
      <c r="S47" s="437"/>
    </row>
    <row r="48" spans="1:19" ht="15">
      <c r="A48" s="217" t="s">
        <v>335</v>
      </c>
      <c r="B48" s="220">
        <v>0</v>
      </c>
      <c r="C48" s="220">
        <v>0</v>
      </c>
      <c r="D48" s="220">
        <v>0</v>
      </c>
      <c r="E48" s="220">
        <v>0</v>
      </c>
      <c r="F48" s="220">
        <v>0</v>
      </c>
      <c r="G48" s="220">
        <v>0</v>
      </c>
      <c r="H48" s="220">
        <v>0</v>
      </c>
      <c r="I48" s="249">
        <v>0</v>
      </c>
      <c r="J48" s="249">
        <v>0</v>
      </c>
      <c r="K48" s="249"/>
      <c r="L48" s="437"/>
      <c r="M48" s="437"/>
      <c r="N48" s="437"/>
      <c r="O48" s="730"/>
      <c r="P48" s="437"/>
      <c r="Q48" s="437"/>
      <c r="R48" s="437"/>
      <c r="S48" s="437"/>
    </row>
    <row r="49" spans="1:19" ht="15">
      <c r="A49" s="217" t="s">
        <v>336</v>
      </c>
      <c r="B49" s="220">
        <v>93874113.730000004</v>
      </c>
      <c r="C49" s="220">
        <v>102567807.25</v>
      </c>
      <c r="D49" s="220">
        <v>88816446.790000007</v>
      </c>
      <c r="E49" s="220">
        <v>58598498.910000004</v>
      </c>
      <c r="F49" s="220">
        <v>49229991.390000001</v>
      </c>
      <c r="G49" s="220">
        <v>50191725.279999994</v>
      </c>
      <c r="H49" s="220">
        <v>31014915.91</v>
      </c>
      <c r="I49" s="249">
        <v>35169008.460000001</v>
      </c>
      <c r="J49" s="249">
        <v>48486206.149999999</v>
      </c>
      <c r="K49" s="249">
        <v>39045636.140000001</v>
      </c>
      <c r="L49" s="437"/>
      <c r="M49" s="437"/>
      <c r="N49" s="437"/>
      <c r="O49" s="730"/>
      <c r="P49" s="437"/>
      <c r="Q49" s="437"/>
      <c r="R49" s="437"/>
      <c r="S49" s="437"/>
    </row>
    <row r="50" spans="1:19" ht="15">
      <c r="A50" s="217" t="s">
        <v>337</v>
      </c>
      <c r="B50" s="220">
        <v>52135741.82</v>
      </c>
      <c r="C50" s="220">
        <v>75166609.329999998</v>
      </c>
      <c r="D50" s="220">
        <v>24788149.420000002</v>
      </c>
      <c r="E50" s="220">
        <v>32663589.809999999</v>
      </c>
      <c r="F50" s="220">
        <v>15509637.279999999</v>
      </c>
      <c r="G50" s="220">
        <v>41367240.32</v>
      </c>
      <c r="H50" s="220">
        <v>21140128.490000002</v>
      </c>
      <c r="I50" s="249">
        <v>29268180.289999999</v>
      </c>
      <c r="J50" s="249">
        <v>34976217.259999998</v>
      </c>
      <c r="K50" s="249">
        <v>20103730.920000002</v>
      </c>
      <c r="L50" s="437"/>
      <c r="M50" s="437"/>
      <c r="N50" s="437"/>
      <c r="O50" s="730"/>
      <c r="P50" s="437"/>
      <c r="Q50" s="437"/>
      <c r="R50" s="437"/>
      <c r="S50" s="437"/>
    </row>
    <row r="51" spans="1:19" ht="15">
      <c r="A51" s="217" t="s">
        <v>338</v>
      </c>
      <c r="B51" s="220">
        <v>1290.54</v>
      </c>
      <c r="C51" s="220">
        <v>168583.92</v>
      </c>
      <c r="D51" s="220">
        <v>127077.22</v>
      </c>
      <c r="E51" s="220">
        <v>172334.72</v>
      </c>
      <c r="F51" s="220">
        <v>288122.63</v>
      </c>
      <c r="G51" s="220">
        <v>296383.94</v>
      </c>
      <c r="H51" s="220">
        <v>617143.41</v>
      </c>
      <c r="I51" s="249">
        <v>433589.57</v>
      </c>
      <c r="J51" s="249">
        <v>730236.75</v>
      </c>
      <c r="K51" s="249">
        <v>703446.10000000009</v>
      </c>
      <c r="L51" s="437"/>
      <c r="M51" s="437"/>
      <c r="N51" s="437"/>
      <c r="O51" s="730"/>
      <c r="P51" s="437"/>
      <c r="Q51" s="437"/>
      <c r="R51" s="437"/>
      <c r="S51" s="437"/>
    </row>
    <row r="52" spans="1:19" ht="15">
      <c r="A52" s="217" t="s">
        <v>339</v>
      </c>
      <c r="B52" s="220">
        <v>64903313.18</v>
      </c>
      <c r="C52" s="220">
        <v>76674844.609999999</v>
      </c>
      <c r="D52" s="220">
        <v>59113704.18</v>
      </c>
      <c r="E52" s="220">
        <v>46641568.82</v>
      </c>
      <c r="F52" s="220">
        <v>49023864.790000007</v>
      </c>
      <c r="G52" s="220">
        <v>26760661.670000002</v>
      </c>
      <c r="H52" s="220">
        <v>19687433.66</v>
      </c>
      <c r="I52" s="249">
        <v>30125057.299999997</v>
      </c>
      <c r="J52" s="249">
        <v>26169499.949999999</v>
      </c>
      <c r="K52" s="249">
        <v>16445989.1</v>
      </c>
      <c r="L52" s="437"/>
      <c r="M52" s="437"/>
      <c r="N52" s="437"/>
      <c r="O52" s="730"/>
      <c r="P52" s="437"/>
      <c r="Q52" s="437"/>
      <c r="R52" s="437"/>
      <c r="S52" s="437"/>
    </row>
    <row r="53" spans="1:19" ht="15">
      <c r="A53" s="217" t="s">
        <v>340</v>
      </c>
      <c r="B53" s="220">
        <v>19786.43</v>
      </c>
      <c r="C53" s="220">
        <v>70113.84</v>
      </c>
      <c r="D53" s="220">
        <v>103083.9</v>
      </c>
      <c r="E53" s="220">
        <v>108145.15000000001</v>
      </c>
      <c r="F53" s="220">
        <v>159647.85</v>
      </c>
      <c r="G53" s="220">
        <v>293277.71999999997</v>
      </c>
      <c r="H53" s="220">
        <v>252898.46</v>
      </c>
      <c r="I53" s="249">
        <v>254147.06</v>
      </c>
      <c r="J53" s="249">
        <v>236171.68</v>
      </c>
      <c r="K53" s="249">
        <v>169625.94</v>
      </c>
      <c r="L53" s="437"/>
      <c r="M53" s="437"/>
      <c r="N53" s="437"/>
      <c r="O53" s="730"/>
      <c r="P53" s="437"/>
      <c r="Q53" s="437"/>
      <c r="R53" s="437"/>
      <c r="S53" s="437"/>
    </row>
    <row r="54" spans="1:19" ht="15">
      <c r="A54" s="217" t="s">
        <v>341</v>
      </c>
      <c r="B54" s="220">
        <v>74792785.359999999</v>
      </c>
      <c r="C54" s="220">
        <v>105784526.72</v>
      </c>
      <c r="D54" s="220">
        <v>45183307.909999996</v>
      </c>
      <c r="E54" s="220">
        <v>48204769.019999996</v>
      </c>
      <c r="F54" s="220">
        <v>47222396.940000005</v>
      </c>
      <c r="G54" s="220">
        <v>47376779.530000001</v>
      </c>
      <c r="H54" s="220">
        <v>30387711.219999999</v>
      </c>
      <c r="I54" s="249">
        <v>33105012.57</v>
      </c>
      <c r="J54" s="249">
        <v>48194688.630000003</v>
      </c>
      <c r="K54" s="249">
        <v>38679532.410000004</v>
      </c>
      <c r="L54" s="437"/>
      <c r="M54" s="437"/>
      <c r="N54" s="437"/>
      <c r="O54" s="730"/>
      <c r="P54" s="437"/>
      <c r="Q54" s="437"/>
      <c r="R54" s="437"/>
      <c r="S54" s="437"/>
    </row>
    <row r="55" spans="1:19" ht="15">
      <c r="A55" s="217" t="s">
        <v>342</v>
      </c>
      <c r="B55" s="220">
        <v>0</v>
      </c>
      <c r="C55" s="220">
        <v>0</v>
      </c>
      <c r="D55" s="220">
        <v>0</v>
      </c>
      <c r="E55" s="220">
        <v>0</v>
      </c>
      <c r="F55" s="220">
        <v>0</v>
      </c>
      <c r="G55" s="220">
        <v>0</v>
      </c>
      <c r="H55" s="220">
        <v>0</v>
      </c>
      <c r="I55" s="249">
        <v>0</v>
      </c>
      <c r="J55" s="249">
        <v>0</v>
      </c>
      <c r="K55" s="249">
        <v>0</v>
      </c>
      <c r="L55" s="437"/>
      <c r="M55" s="437"/>
      <c r="N55" s="437"/>
      <c r="O55" s="437"/>
      <c r="P55" s="437"/>
      <c r="Q55" s="437"/>
      <c r="R55" s="437"/>
      <c r="S55" s="437"/>
    </row>
    <row r="56" spans="1:19" ht="15.75" thickBot="1">
      <c r="A56" s="217" t="s">
        <v>343</v>
      </c>
      <c r="B56" s="220">
        <v>0</v>
      </c>
      <c r="C56" s="220">
        <v>0</v>
      </c>
      <c r="D56" s="220">
        <v>0</v>
      </c>
      <c r="E56" s="220">
        <v>0</v>
      </c>
      <c r="F56" s="220">
        <v>0</v>
      </c>
      <c r="G56" s="220">
        <v>0</v>
      </c>
      <c r="H56" s="220">
        <v>0</v>
      </c>
      <c r="I56" s="249">
        <v>0</v>
      </c>
      <c r="J56" s="249">
        <v>0</v>
      </c>
      <c r="K56" s="249">
        <v>0</v>
      </c>
      <c r="L56" s="437"/>
      <c r="M56" s="437"/>
      <c r="N56" s="437"/>
      <c r="O56" s="437"/>
      <c r="P56" s="437"/>
      <c r="Q56" s="437"/>
      <c r="R56" s="437"/>
      <c r="S56" s="437"/>
    </row>
    <row r="57" spans="1:19" ht="15.75" thickBot="1">
      <c r="A57" s="226" t="s">
        <v>348</v>
      </c>
      <c r="B57" s="224">
        <f t="shared" ref="B57:H57" si="2">SUM(B58:B82)</f>
        <v>142114192.39841759</v>
      </c>
      <c r="C57" s="224">
        <f t="shared" si="2"/>
        <v>153333246.43703079</v>
      </c>
      <c r="D57" s="224">
        <f t="shared" si="2"/>
        <v>164714004.27582407</v>
      </c>
      <c r="E57" s="224">
        <f t="shared" si="2"/>
        <v>172438817.46004063</v>
      </c>
      <c r="F57" s="224">
        <f t="shared" si="2"/>
        <v>181115546.38351998</v>
      </c>
      <c r="G57" s="224">
        <f t="shared" si="2"/>
        <v>207782506</v>
      </c>
      <c r="H57" s="224">
        <f t="shared" si="2"/>
        <v>238439595</v>
      </c>
      <c r="I57" s="224">
        <f>SUM(I58:I82)</f>
        <v>214827377.31725195</v>
      </c>
      <c r="J57" s="224">
        <f>SUM(J58:J82)</f>
        <v>214905187.14119998</v>
      </c>
      <c r="K57" s="224">
        <f>SUM(K58:K82)</f>
        <v>27863592.161323443</v>
      </c>
      <c r="L57" s="732"/>
      <c r="M57" s="729"/>
      <c r="N57" s="437"/>
      <c r="O57" s="437"/>
      <c r="P57" s="437"/>
      <c r="Q57" s="437"/>
      <c r="R57" s="437"/>
      <c r="S57" s="437"/>
    </row>
    <row r="58" spans="1:19" ht="15">
      <c r="A58" s="217" t="s">
        <v>319</v>
      </c>
      <c r="B58" s="220">
        <v>2802081.8990824148</v>
      </c>
      <c r="C58" s="220">
        <v>2758912.084381836</v>
      </c>
      <c r="D58" s="220">
        <v>2598937.7619712553</v>
      </c>
      <c r="E58" s="220">
        <v>1825791.6429200002</v>
      </c>
      <c r="F58" s="220">
        <v>1956936.3164799998</v>
      </c>
      <c r="G58" s="220">
        <v>2181077</v>
      </c>
      <c r="H58" s="220">
        <v>1553502</v>
      </c>
      <c r="I58" s="220">
        <v>1936499.75459</v>
      </c>
      <c r="J58" s="220">
        <v>1963351.5551999998</v>
      </c>
      <c r="K58" s="220">
        <v>79279.25</v>
      </c>
      <c r="L58" s="437"/>
      <c r="M58" s="729"/>
      <c r="N58" s="437"/>
      <c r="O58" s="437"/>
      <c r="P58" s="437"/>
      <c r="Q58" s="437"/>
      <c r="R58" s="437"/>
      <c r="S58" s="437"/>
    </row>
    <row r="59" spans="1:19" ht="15">
      <c r="A59" s="217" t="s">
        <v>320</v>
      </c>
      <c r="B59" s="220">
        <v>8097946.9850280313</v>
      </c>
      <c r="C59" s="220">
        <v>9392414.2086814065</v>
      </c>
      <c r="D59" s="220">
        <v>10256307.121006878</v>
      </c>
      <c r="E59" s="220">
        <v>12277707.738180002</v>
      </c>
      <c r="F59" s="220">
        <v>13685005.948799999</v>
      </c>
      <c r="G59" s="220">
        <v>16128823</v>
      </c>
      <c r="H59" s="220">
        <v>19098015</v>
      </c>
      <c r="I59" s="220">
        <v>15977422.724130755</v>
      </c>
      <c r="J59" s="220">
        <v>16311167.095199998</v>
      </c>
      <c r="K59" s="220">
        <v>2085199.7922876766</v>
      </c>
      <c r="L59" s="437"/>
      <c r="M59" s="729"/>
      <c r="N59" s="437"/>
      <c r="O59" s="437"/>
      <c r="P59" s="437"/>
      <c r="Q59" s="437"/>
      <c r="R59" s="437"/>
      <c r="S59" s="437"/>
    </row>
    <row r="60" spans="1:19" ht="15">
      <c r="A60" s="217" t="s">
        <v>321</v>
      </c>
      <c r="B60" s="220">
        <v>6571717.9971504146</v>
      </c>
      <c r="C60" s="220">
        <v>7718362.3780964613</v>
      </c>
      <c r="D60" s="220">
        <v>7755266.2230911357</v>
      </c>
      <c r="E60" s="220">
        <v>9241030.0819799993</v>
      </c>
      <c r="F60" s="220">
        <v>9635277.1273599993</v>
      </c>
      <c r="G60" s="220">
        <v>10886734</v>
      </c>
      <c r="H60" s="220">
        <v>12727728</v>
      </c>
      <c r="I60" s="220">
        <v>11464781.251775123</v>
      </c>
      <c r="J60" s="220">
        <v>13362839.027199998</v>
      </c>
      <c r="K60" s="220">
        <v>1632293.108269494</v>
      </c>
      <c r="L60" s="437"/>
      <c r="M60" s="729"/>
      <c r="N60" s="437"/>
      <c r="O60" s="437"/>
      <c r="P60" s="437"/>
      <c r="Q60" s="437"/>
      <c r="R60" s="437"/>
      <c r="S60" s="437"/>
    </row>
    <row r="61" spans="1:19" ht="15">
      <c r="A61" s="217" t="s">
        <v>322</v>
      </c>
      <c r="B61" s="220">
        <v>17153291.72868719</v>
      </c>
      <c r="C61" s="220">
        <v>18448408.87328168</v>
      </c>
      <c r="D61" s="220">
        <v>18923925.400259413</v>
      </c>
      <c r="E61" s="220">
        <v>21230830.52208</v>
      </c>
      <c r="F61" s="220">
        <v>20798111.013280001</v>
      </c>
      <c r="G61" s="220">
        <v>25913731</v>
      </c>
      <c r="H61" s="220">
        <v>31496327</v>
      </c>
      <c r="I61" s="220">
        <v>27718014.031925693</v>
      </c>
      <c r="J61" s="220">
        <v>29015057.928399999</v>
      </c>
      <c r="K61" s="220">
        <v>3339785.7422953867</v>
      </c>
      <c r="L61" s="437"/>
      <c r="M61" s="729"/>
      <c r="N61" s="437"/>
      <c r="O61" s="437"/>
      <c r="P61" s="437"/>
      <c r="Q61" s="437"/>
      <c r="R61" s="437"/>
      <c r="S61" s="437"/>
    </row>
    <row r="62" spans="1:19" ht="15">
      <c r="A62" s="217" t="s">
        <v>323</v>
      </c>
      <c r="B62" s="220">
        <v>7957769.1972676329</v>
      </c>
      <c r="C62" s="220">
        <v>8454082.1447049789</v>
      </c>
      <c r="D62" s="220">
        <v>9082065.8306906074</v>
      </c>
      <c r="E62" s="220">
        <v>9929504.8179599997</v>
      </c>
      <c r="F62" s="220">
        <v>10169321.679839998</v>
      </c>
      <c r="G62" s="220">
        <v>11031189</v>
      </c>
      <c r="H62" s="220">
        <v>11082766</v>
      </c>
      <c r="I62" s="220">
        <v>11319825.234913943</v>
      </c>
      <c r="J62" s="220">
        <v>11751652.385199999</v>
      </c>
      <c r="K62" s="220">
        <v>1618279.6094857492</v>
      </c>
      <c r="L62" s="437"/>
      <c r="M62" s="729"/>
      <c r="N62" s="437"/>
      <c r="O62" s="437"/>
      <c r="P62" s="437"/>
      <c r="Q62" s="437"/>
      <c r="R62" s="437"/>
      <c r="S62" s="437"/>
    </row>
    <row r="63" spans="1:19" ht="15">
      <c r="A63" s="217" t="s">
        <v>324</v>
      </c>
      <c r="B63" s="220">
        <v>15049567.406510746</v>
      </c>
      <c r="C63" s="220">
        <v>15557516.712760732</v>
      </c>
      <c r="D63" s="220">
        <v>15852389.235077644</v>
      </c>
      <c r="E63" s="220">
        <v>15830478.344440002</v>
      </c>
      <c r="F63" s="220">
        <v>16642735.962239999</v>
      </c>
      <c r="G63" s="220">
        <v>17557259</v>
      </c>
      <c r="H63" s="220">
        <v>21977353</v>
      </c>
      <c r="I63" s="220">
        <v>15334217.940691018</v>
      </c>
      <c r="J63" s="220">
        <v>15181015.800000001</v>
      </c>
      <c r="K63" s="220">
        <v>3255478.1101743961</v>
      </c>
      <c r="L63" s="437"/>
      <c r="M63" s="729"/>
      <c r="N63" s="437"/>
      <c r="O63" s="437"/>
      <c r="P63" s="437"/>
      <c r="Q63" s="437"/>
      <c r="R63" s="437"/>
      <c r="S63" s="437"/>
    </row>
    <row r="64" spans="1:19" ht="15">
      <c r="A64" s="217" t="s">
        <v>325</v>
      </c>
      <c r="B64" s="220">
        <v>22428.265658171251</v>
      </c>
      <c r="C64" s="220">
        <v>5088.0357128230453</v>
      </c>
      <c r="D64" s="220">
        <v>7579.0649344109852</v>
      </c>
      <c r="E64" s="220">
        <v>17516.543239999999</v>
      </c>
      <c r="F64" s="220">
        <v>13644.296479999999</v>
      </c>
      <c r="G64" s="220">
        <v>32465</v>
      </c>
      <c r="H64" s="220">
        <v>28795</v>
      </c>
      <c r="I64" s="220">
        <v>16502.888299999999</v>
      </c>
      <c r="J64" s="220">
        <v>29093.500800000002</v>
      </c>
      <c r="K64" s="220">
        <v>3083.55</v>
      </c>
      <c r="L64" s="437"/>
      <c r="M64" s="729"/>
      <c r="N64" s="437"/>
      <c r="O64" s="437"/>
      <c r="P64" s="437"/>
      <c r="Q64" s="437"/>
      <c r="R64" s="437"/>
      <c r="S64" s="437"/>
    </row>
    <row r="65" spans="1:19" ht="15">
      <c r="A65" s="217" t="s">
        <v>326</v>
      </c>
      <c r="B65" s="220">
        <v>7606100.1849861285</v>
      </c>
      <c r="C65" s="220">
        <v>9659696.4300015625</v>
      </c>
      <c r="D65" s="220">
        <v>10939122.498419806</v>
      </c>
      <c r="E65" s="220">
        <v>12387522.480200002</v>
      </c>
      <c r="F65" s="220">
        <v>11999324.112959998</v>
      </c>
      <c r="G65" s="220">
        <v>13624297</v>
      </c>
      <c r="H65" s="220">
        <v>16881596</v>
      </c>
      <c r="I65" s="220">
        <v>12253237.399240695</v>
      </c>
      <c r="J65" s="220">
        <v>13648927.048799999</v>
      </c>
      <c r="K65" s="220">
        <v>726792.23813048785</v>
      </c>
      <c r="L65" s="437"/>
      <c r="M65" s="729"/>
      <c r="N65" s="437"/>
      <c r="O65" s="437"/>
      <c r="P65" s="437"/>
      <c r="Q65" s="437"/>
      <c r="R65" s="437"/>
      <c r="S65" s="437"/>
    </row>
    <row r="66" spans="1:19" ht="15">
      <c r="A66" s="217" t="s">
        <v>327</v>
      </c>
      <c r="B66" s="220">
        <v>5154738.7779010274</v>
      </c>
      <c r="C66" s="220">
        <v>7840591.8007516256</v>
      </c>
      <c r="D66" s="220">
        <v>7771474.6991853416</v>
      </c>
      <c r="E66" s="220">
        <v>8466063.7667800002</v>
      </c>
      <c r="F66" s="220">
        <v>8703169.9118399993</v>
      </c>
      <c r="G66" s="220">
        <v>9920096</v>
      </c>
      <c r="H66" s="220">
        <v>10845171</v>
      </c>
      <c r="I66" s="220">
        <v>9846012.2043816783</v>
      </c>
      <c r="J66" s="220">
        <v>10406700.525999999</v>
      </c>
      <c r="K66" s="220">
        <v>1166943.7473922707</v>
      </c>
      <c r="L66" s="437"/>
      <c r="M66" s="729"/>
      <c r="N66" s="437"/>
      <c r="O66" s="437"/>
      <c r="P66" s="437"/>
      <c r="Q66" s="437"/>
      <c r="R66" s="437"/>
      <c r="S66" s="437"/>
    </row>
    <row r="67" spans="1:19" ht="15">
      <c r="A67" s="217" t="s">
        <v>328</v>
      </c>
      <c r="B67" s="220">
        <v>1515454.0002538557</v>
      </c>
      <c r="C67" s="220">
        <v>1702369.8013526185</v>
      </c>
      <c r="D67" s="220">
        <v>2326784.9731547069</v>
      </c>
      <c r="E67" s="220">
        <v>2581905.7791999998</v>
      </c>
      <c r="F67" s="220">
        <v>2938348.1512000002</v>
      </c>
      <c r="G67" s="220">
        <v>3535872</v>
      </c>
      <c r="H67" s="220">
        <v>3365550</v>
      </c>
      <c r="I67" s="220">
        <v>3040708.7444980284</v>
      </c>
      <c r="J67" s="220">
        <v>3195311.3908000002</v>
      </c>
      <c r="K67" s="220">
        <v>621733.92522999994</v>
      </c>
      <c r="L67" s="437"/>
      <c r="M67" s="729"/>
      <c r="N67" s="437"/>
      <c r="O67" s="437"/>
      <c r="P67" s="437"/>
      <c r="Q67" s="437"/>
      <c r="R67" s="437"/>
      <c r="S67" s="437"/>
    </row>
    <row r="68" spans="1:19" ht="15">
      <c r="A68" s="217" t="s">
        <v>329</v>
      </c>
      <c r="B68" s="220">
        <v>4025571.4172085314</v>
      </c>
      <c r="C68" s="220">
        <v>4414770.3028009674</v>
      </c>
      <c r="D68" s="220">
        <v>3968745.9335675007</v>
      </c>
      <c r="E68" s="220">
        <v>5200478.4551406</v>
      </c>
      <c r="F68" s="220">
        <v>5010835.9271999998</v>
      </c>
      <c r="G68" s="220">
        <v>7247308</v>
      </c>
      <c r="H68" s="220">
        <v>6947433</v>
      </c>
      <c r="I68" s="220">
        <v>7730057.5723683983</v>
      </c>
      <c r="J68" s="220">
        <v>6349922.7860000003</v>
      </c>
      <c r="K68" s="220">
        <v>1083033.156721219</v>
      </c>
      <c r="L68" s="437"/>
      <c r="M68" s="729"/>
      <c r="N68" s="437"/>
      <c r="O68" s="437"/>
      <c r="P68" s="437"/>
      <c r="Q68" s="437"/>
      <c r="R68" s="437"/>
      <c r="S68" s="437"/>
    </row>
    <row r="69" spans="1:19" ht="15">
      <c r="A69" s="217" t="s">
        <v>330</v>
      </c>
      <c r="B69" s="220">
        <v>6139814.2762503335</v>
      </c>
      <c r="C69" s="220">
        <v>6393963.5306224655</v>
      </c>
      <c r="D69" s="220">
        <v>7345486.7249576561</v>
      </c>
      <c r="E69" s="220">
        <v>7856575.2497799993</v>
      </c>
      <c r="F69" s="220">
        <v>8534969.0248000007</v>
      </c>
      <c r="G69" s="220">
        <v>8708975</v>
      </c>
      <c r="H69" s="220">
        <v>11553465</v>
      </c>
      <c r="I69" s="220">
        <v>11913104.424613645</v>
      </c>
      <c r="J69" s="220">
        <v>11063360.513599999</v>
      </c>
      <c r="K69" s="220">
        <v>1268209.070222137</v>
      </c>
      <c r="L69" s="437"/>
      <c r="M69" s="729"/>
      <c r="N69" s="437"/>
      <c r="O69" s="437"/>
      <c r="P69" s="437"/>
      <c r="Q69" s="437"/>
      <c r="R69" s="437"/>
      <c r="S69" s="437"/>
    </row>
    <row r="70" spans="1:19" ht="15">
      <c r="A70" s="217" t="s">
        <v>331</v>
      </c>
      <c r="B70" s="220">
        <v>11409208.843352167</v>
      </c>
      <c r="C70" s="220">
        <v>12095515.775883485</v>
      </c>
      <c r="D70" s="220">
        <v>13367456.898452088</v>
      </c>
      <c r="E70" s="220">
        <v>13543384.77472</v>
      </c>
      <c r="F70" s="220">
        <v>14627549.89536</v>
      </c>
      <c r="G70" s="220">
        <v>16296320</v>
      </c>
      <c r="H70" s="220">
        <v>17911958</v>
      </c>
      <c r="I70" s="220">
        <v>17337796.035026044</v>
      </c>
      <c r="J70" s="220">
        <v>15426082.070800001</v>
      </c>
      <c r="K70" s="220">
        <v>1880712.4149251387</v>
      </c>
      <c r="L70" s="437"/>
      <c r="M70" s="729"/>
      <c r="N70" s="437"/>
      <c r="O70" s="437"/>
      <c r="P70" s="437"/>
      <c r="Q70" s="437"/>
      <c r="R70" s="437"/>
      <c r="S70" s="437"/>
    </row>
    <row r="71" spans="1:19" ht="15">
      <c r="A71" s="217" t="s">
        <v>332</v>
      </c>
      <c r="B71" s="220">
        <v>1521519.8981679007</v>
      </c>
      <c r="C71" s="220">
        <v>1790986.4947222113</v>
      </c>
      <c r="D71" s="220">
        <v>1734978.9298764425</v>
      </c>
      <c r="E71" s="220">
        <v>1644525.1435400001</v>
      </c>
      <c r="F71" s="220">
        <v>2044499.3359999999</v>
      </c>
      <c r="G71" s="220">
        <v>2820409</v>
      </c>
      <c r="H71" s="220">
        <v>2966129</v>
      </c>
      <c r="I71" s="220">
        <v>2894424.3969399999</v>
      </c>
      <c r="J71" s="220">
        <v>2463116.1072</v>
      </c>
      <c r="K71" s="220">
        <v>179145.6116</v>
      </c>
      <c r="L71" s="437"/>
      <c r="M71" s="729"/>
      <c r="N71" s="437"/>
      <c r="O71" s="437"/>
      <c r="P71" s="437"/>
      <c r="Q71" s="437"/>
      <c r="R71" s="437"/>
      <c r="S71" s="437"/>
    </row>
    <row r="72" spans="1:19" ht="15">
      <c r="A72" s="217" t="s">
        <v>333</v>
      </c>
      <c r="B72" s="220">
        <v>9431368.2414579075</v>
      </c>
      <c r="C72" s="220">
        <v>11380129.476038987</v>
      </c>
      <c r="D72" s="220">
        <v>11202302.463171164</v>
      </c>
      <c r="E72" s="220">
        <v>12173083.610840002</v>
      </c>
      <c r="F72" s="220">
        <v>13035986.717759999</v>
      </c>
      <c r="G72" s="220">
        <v>15291868</v>
      </c>
      <c r="H72" s="220">
        <v>17669818</v>
      </c>
      <c r="I72" s="220">
        <v>15498043.449818473</v>
      </c>
      <c r="J72" s="220">
        <v>14830876.894399999</v>
      </c>
      <c r="K72" s="220">
        <v>2114914.5920705199</v>
      </c>
      <c r="L72" s="437"/>
      <c r="M72" s="729"/>
      <c r="N72" s="437"/>
      <c r="O72" s="437"/>
      <c r="P72" s="437"/>
      <c r="Q72" s="437"/>
      <c r="R72" s="437"/>
      <c r="S72" s="437"/>
    </row>
    <row r="73" spans="1:19" ht="15">
      <c r="A73" s="217" t="s">
        <v>334</v>
      </c>
      <c r="B73" s="220">
        <v>114580.23345233868</v>
      </c>
      <c r="C73" s="220">
        <v>488981.38280839717</v>
      </c>
      <c r="D73" s="220">
        <v>589887.75891903555</v>
      </c>
      <c r="E73" s="220">
        <v>414056.74178000004</v>
      </c>
      <c r="F73" s="220">
        <v>465466.93167999998</v>
      </c>
      <c r="G73" s="220">
        <v>486813</v>
      </c>
      <c r="H73" s="220">
        <v>105507</v>
      </c>
      <c r="I73" s="220">
        <v>137411.74225000001</v>
      </c>
      <c r="J73" s="220">
        <v>51408</v>
      </c>
      <c r="K73" s="220">
        <v>59438.375</v>
      </c>
      <c r="L73" s="437"/>
      <c r="M73" s="729"/>
      <c r="N73" s="437"/>
      <c r="O73" s="437"/>
      <c r="P73" s="437"/>
      <c r="Q73" s="437"/>
      <c r="R73" s="437"/>
      <c r="S73" s="437"/>
    </row>
    <row r="74" spans="1:19" ht="15">
      <c r="A74" s="217" t="s">
        <v>335</v>
      </c>
      <c r="B74" s="220">
        <v>1929867.6567431935</v>
      </c>
      <c r="C74" s="220">
        <v>2087314.4489031448</v>
      </c>
      <c r="D74" s="220">
        <v>2339768.8466951731</v>
      </c>
      <c r="E74" s="220">
        <v>3449171.4610600001</v>
      </c>
      <c r="F74" s="220">
        <v>3695676.7881599995</v>
      </c>
      <c r="G74" s="220">
        <v>5477205</v>
      </c>
      <c r="H74" s="220">
        <v>6487307</v>
      </c>
      <c r="I74" s="220">
        <v>5614188.2772200005</v>
      </c>
      <c r="J74" s="220">
        <v>4742395.2239999995</v>
      </c>
      <c r="K74" s="220">
        <v>560321.54240000003</v>
      </c>
      <c r="L74" s="437"/>
      <c r="M74" s="729"/>
      <c r="N74" s="437"/>
      <c r="O74" s="437"/>
      <c r="P74" s="437"/>
      <c r="Q74" s="437"/>
      <c r="R74" s="437"/>
      <c r="S74" s="437"/>
    </row>
    <row r="75" spans="1:19" ht="15">
      <c r="A75" s="217" t="s">
        <v>336</v>
      </c>
      <c r="B75" s="220">
        <v>5892959.7344155908</v>
      </c>
      <c r="C75" s="220">
        <v>5043318.7105122404</v>
      </c>
      <c r="D75" s="220">
        <v>7083829.589219776</v>
      </c>
      <c r="E75" s="220">
        <v>6106276.6426799996</v>
      </c>
      <c r="F75" s="220">
        <v>5141307.7097599991</v>
      </c>
      <c r="G75" s="220">
        <v>4226999</v>
      </c>
      <c r="H75" s="220">
        <v>5399259</v>
      </c>
      <c r="I75" s="220">
        <v>6718497.3242385183</v>
      </c>
      <c r="J75" s="220">
        <v>6167265.3360000001</v>
      </c>
      <c r="K75" s="220">
        <v>1015408.0403999999</v>
      </c>
      <c r="L75" s="437"/>
      <c r="M75" s="729"/>
      <c r="N75" s="437"/>
      <c r="O75" s="437"/>
      <c r="P75" s="437"/>
      <c r="Q75" s="437"/>
      <c r="R75" s="437"/>
      <c r="S75" s="437"/>
    </row>
    <row r="76" spans="1:19" ht="15">
      <c r="A76" s="217" t="s">
        <v>337</v>
      </c>
      <c r="B76" s="220">
        <v>4310321.7462664228</v>
      </c>
      <c r="C76" s="220">
        <v>4398577.190780038</v>
      </c>
      <c r="D76" s="220">
        <v>5657187.9169113589</v>
      </c>
      <c r="E76" s="220">
        <v>6066630.1240999997</v>
      </c>
      <c r="F76" s="220">
        <v>6336432.3414399996</v>
      </c>
      <c r="G76" s="220">
        <v>7168905</v>
      </c>
      <c r="H76" s="220">
        <v>9040125</v>
      </c>
      <c r="I76" s="220">
        <v>6852688.7618152322</v>
      </c>
      <c r="J76" s="220">
        <v>6603785.4487999994</v>
      </c>
      <c r="K76" s="220">
        <v>351720.90457231057</v>
      </c>
      <c r="L76" s="437"/>
      <c r="M76" s="729"/>
      <c r="N76" s="437"/>
      <c r="O76" s="437"/>
      <c r="P76" s="437"/>
      <c r="Q76" s="437"/>
      <c r="R76" s="437"/>
      <c r="S76" s="437"/>
    </row>
    <row r="77" spans="1:19" ht="15">
      <c r="A77" s="217" t="s">
        <v>338</v>
      </c>
      <c r="B77" s="220">
        <v>5285281.432479511</v>
      </c>
      <c r="C77" s="220">
        <v>5159013.5264978996</v>
      </c>
      <c r="D77" s="220">
        <v>6323145.0950636603</v>
      </c>
      <c r="E77" s="220">
        <v>6287323.9515400007</v>
      </c>
      <c r="F77" s="220">
        <v>7264707.2099199994</v>
      </c>
      <c r="G77" s="220">
        <v>8552182</v>
      </c>
      <c r="H77" s="220">
        <v>7859622</v>
      </c>
      <c r="I77" s="220">
        <v>8196470.7418892337</v>
      </c>
      <c r="J77" s="220">
        <v>8127682.2239999995</v>
      </c>
      <c r="K77" s="220">
        <v>1289662.567975862</v>
      </c>
      <c r="L77" s="437"/>
      <c r="M77" s="729"/>
      <c r="N77" s="437"/>
      <c r="O77" s="437"/>
      <c r="P77" s="437"/>
      <c r="Q77" s="437"/>
      <c r="R77" s="437"/>
      <c r="S77" s="437"/>
    </row>
    <row r="78" spans="1:19" ht="15">
      <c r="A78" s="217" t="s">
        <v>339</v>
      </c>
      <c r="B78" s="220">
        <v>14325726.961119816</v>
      </c>
      <c r="C78" s="220">
        <v>13516184.16526149</v>
      </c>
      <c r="D78" s="220">
        <v>13686427.053516259</v>
      </c>
      <c r="E78" s="220">
        <v>10491345.324599998</v>
      </c>
      <c r="F78" s="220">
        <v>11003674.13136</v>
      </c>
      <c r="G78" s="220">
        <v>13574741</v>
      </c>
      <c r="H78" s="220">
        <v>15271857</v>
      </c>
      <c r="I78" s="220">
        <v>15070537.92370435</v>
      </c>
      <c r="J78" s="220">
        <v>16110640.534799999</v>
      </c>
      <c r="K78" s="220">
        <v>2363646.0560407951</v>
      </c>
      <c r="L78" s="437"/>
      <c r="M78" s="729"/>
      <c r="N78" s="437"/>
      <c r="O78" s="437"/>
      <c r="P78" s="437"/>
      <c r="Q78" s="437"/>
      <c r="R78" s="437"/>
      <c r="S78" s="437"/>
    </row>
    <row r="79" spans="1:19" ht="15">
      <c r="A79" s="217" t="s">
        <v>340</v>
      </c>
      <c r="B79" s="220">
        <v>927993.41310510365</v>
      </c>
      <c r="C79" s="220">
        <v>869382.4310984239</v>
      </c>
      <c r="D79" s="220">
        <v>949736.02802175866</v>
      </c>
      <c r="E79" s="220">
        <v>913443.64188000001</v>
      </c>
      <c r="F79" s="220">
        <v>2103074.92368</v>
      </c>
      <c r="G79" s="220">
        <v>1017700</v>
      </c>
      <c r="H79" s="220">
        <v>1363105</v>
      </c>
      <c r="I79" s="220">
        <v>1126222.0938600001</v>
      </c>
      <c r="J79" s="220">
        <v>963317.88</v>
      </c>
      <c r="K79" s="220">
        <v>178933.85699999999</v>
      </c>
      <c r="L79" s="437"/>
      <c r="M79" s="729"/>
      <c r="N79" s="437"/>
      <c r="O79" s="437"/>
      <c r="P79" s="437"/>
      <c r="Q79" s="437"/>
      <c r="R79" s="437"/>
      <c r="S79" s="437"/>
    </row>
    <row r="80" spans="1:19" ht="15">
      <c r="A80" s="217" t="s">
        <v>341</v>
      </c>
      <c r="B80" s="220">
        <v>4802513.511701487</v>
      </c>
      <c r="C80" s="220">
        <v>4102959.3104283637</v>
      </c>
      <c r="D80" s="220">
        <v>4833596.6362122968</v>
      </c>
      <c r="E80" s="220">
        <v>4411779.5142200002</v>
      </c>
      <c r="F80" s="220">
        <v>5212809.5318400003</v>
      </c>
      <c r="G80" s="220">
        <v>6004017</v>
      </c>
      <c r="H80" s="220">
        <v>6718109</v>
      </c>
      <c r="I80" s="220">
        <v>6735295.82519117</v>
      </c>
      <c r="J80" s="220">
        <v>7087969.8639999991</v>
      </c>
      <c r="K80" s="220">
        <v>967756.14913000003</v>
      </c>
      <c r="L80" s="437"/>
      <c r="M80" s="729"/>
      <c r="N80" s="437"/>
      <c r="O80" s="437"/>
      <c r="P80" s="437"/>
      <c r="Q80" s="437"/>
      <c r="R80" s="437"/>
      <c r="S80" s="437"/>
    </row>
    <row r="81" spans="1:19" ht="15">
      <c r="A81" s="217" t="s">
        <v>342</v>
      </c>
      <c r="B81" s="220">
        <v>19463.666679419461</v>
      </c>
      <c r="C81" s="220">
        <v>19455.877442696172</v>
      </c>
      <c r="D81" s="220">
        <v>43553.030509609976</v>
      </c>
      <c r="E81" s="220">
        <v>55096.25740000001</v>
      </c>
      <c r="F81" s="220">
        <v>56406.394079999998</v>
      </c>
      <c r="G81" s="220">
        <v>56161</v>
      </c>
      <c r="H81" s="220">
        <v>68216</v>
      </c>
      <c r="I81" s="220">
        <v>83802.850000000006</v>
      </c>
      <c r="J81" s="220">
        <v>47712</v>
      </c>
      <c r="K81" s="220">
        <v>9688.75</v>
      </c>
      <c r="L81" s="437"/>
      <c r="M81" s="729"/>
      <c r="N81" s="437"/>
      <c r="O81" s="437"/>
      <c r="P81" s="437"/>
      <c r="Q81" s="437"/>
      <c r="R81" s="437"/>
      <c r="S81" s="437"/>
    </row>
    <row r="82" spans="1:19" ht="15">
      <c r="A82" s="217" t="s">
        <v>343</v>
      </c>
      <c r="B82" s="220">
        <v>46904.923492221176</v>
      </c>
      <c r="C82" s="220">
        <v>35251.343504267919</v>
      </c>
      <c r="D82" s="220">
        <v>74048.562939078285</v>
      </c>
      <c r="E82" s="220">
        <v>37294.849779999997</v>
      </c>
      <c r="F82" s="220">
        <v>40275</v>
      </c>
      <c r="G82" s="220">
        <v>41360</v>
      </c>
      <c r="H82" s="220">
        <v>20882</v>
      </c>
      <c r="I82" s="220">
        <v>11613.72387</v>
      </c>
      <c r="J82" s="220">
        <v>4536</v>
      </c>
      <c r="K82" s="220">
        <v>12132</v>
      </c>
      <c r="L82" s="437"/>
      <c r="M82" s="729"/>
      <c r="N82" s="437"/>
      <c r="O82" s="437"/>
      <c r="P82" s="437"/>
      <c r="Q82" s="437"/>
      <c r="R82" s="437"/>
      <c r="S82" s="437"/>
    </row>
    <row r="83" spans="1:19" ht="15">
      <c r="A83" s="217"/>
      <c r="B83" s="220"/>
      <c r="C83" s="220"/>
      <c r="D83" s="220"/>
      <c r="E83" s="220"/>
      <c r="F83" s="220"/>
      <c r="G83" s="220"/>
      <c r="H83" s="220"/>
      <c r="I83" s="220"/>
      <c r="J83" s="220"/>
      <c r="K83" s="250"/>
      <c r="L83" s="437"/>
      <c r="M83" s="437"/>
      <c r="N83" s="437"/>
      <c r="O83" s="437"/>
      <c r="P83" s="437"/>
      <c r="Q83" s="437"/>
      <c r="R83" s="437"/>
      <c r="S83" s="437"/>
    </row>
    <row r="84" spans="1:19" ht="40.5" customHeight="1">
      <c r="A84" s="817" t="s">
        <v>612</v>
      </c>
      <c r="B84" s="817"/>
      <c r="C84" s="817"/>
      <c r="D84" s="817"/>
      <c r="E84" s="817"/>
      <c r="F84" s="817"/>
      <c r="G84" s="817"/>
      <c r="H84" s="817"/>
      <c r="I84" s="817"/>
      <c r="J84" s="817"/>
      <c r="L84" s="437"/>
      <c r="M84" s="437"/>
      <c r="N84" s="437"/>
      <c r="O84" s="437"/>
      <c r="P84" s="437"/>
      <c r="Q84" s="437"/>
      <c r="R84" s="437"/>
      <c r="S84" s="437"/>
    </row>
    <row r="85" spans="1:19" ht="12.75">
      <c r="A85" s="668" t="s">
        <v>487</v>
      </c>
      <c r="B85" s="669"/>
      <c r="C85" s="669"/>
      <c r="D85" s="669"/>
      <c r="E85" s="220"/>
      <c r="F85" s="220"/>
      <c r="G85" s="220"/>
      <c r="H85" s="220"/>
      <c r="I85" s="220"/>
      <c r="J85" s="220"/>
    </row>
    <row r="86" spans="1:19" ht="18.75" customHeight="1">
      <c r="A86" s="405" t="s">
        <v>385</v>
      </c>
      <c r="B86" s="401"/>
      <c r="C86" s="401"/>
      <c r="D86" s="401"/>
      <c r="E86" s="250"/>
      <c r="F86" s="250"/>
      <c r="G86" s="250"/>
      <c r="H86" s="250"/>
      <c r="I86" s="250"/>
      <c r="J86" s="250"/>
      <c r="K86" s="406"/>
    </row>
    <row r="91" spans="1:19" ht="10.5" customHeight="1"/>
  </sheetData>
  <mergeCells count="2">
    <mergeCell ref="A2:I2"/>
    <mergeCell ref="A84:J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9"/>
  <sheetViews>
    <sheetView showGridLines="0" view="pageBreakPreview" zoomScaleNormal="100" zoomScaleSheetLayoutView="100" workbookViewId="0">
      <pane ySplit="5" topLeftCell="A42" activePane="bottomLeft" state="frozen"/>
      <selection activeCell="K42" sqref="K42"/>
      <selection pane="bottomLeft" activeCell="D23" sqref="D23"/>
    </sheetView>
  </sheetViews>
  <sheetFormatPr baseColWidth="10" defaultColWidth="11.5703125" defaultRowHeight="12" customHeight="1"/>
  <cols>
    <col min="1" max="1" width="51.7109375" customWidth="1"/>
    <col min="2" max="2" width="10.7109375" bestFit="1" customWidth="1"/>
    <col min="3" max="3" width="10.7109375" customWidth="1"/>
    <col min="4" max="4" width="6.7109375" bestFit="1" customWidth="1"/>
    <col min="5" max="6" width="10.7109375" bestFit="1" customWidth="1"/>
    <col min="7" max="7" width="6.7109375" bestFit="1" customWidth="1"/>
    <col min="8" max="8" width="7.7109375" bestFit="1" customWidth="1"/>
  </cols>
  <sheetData>
    <row r="1" spans="1:8" ht="12" customHeight="1">
      <c r="A1" s="176" t="s">
        <v>218</v>
      </c>
      <c r="B1" s="137"/>
      <c r="C1" s="137"/>
      <c r="D1" s="138"/>
      <c r="E1" s="137"/>
      <c r="F1" s="137"/>
      <c r="G1" s="138"/>
      <c r="H1" s="138"/>
    </row>
    <row r="2" spans="1:8" ht="15.75">
      <c r="A2" s="136" t="s">
        <v>217</v>
      </c>
      <c r="B2" s="137"/>
      <c r="C2" s="137"/>
      <c r="D2" s="138"/>
      <c r="E2" s="137"/>
      <c r="F2" s="137"/>
      <c r="G2" s="138"/>
      <c r="H2" s="138"/>
    </row>
    <row r="3" spans="1:8" ht="12" customHeight="1" thickBot="1">
      <c r="A3" s="654"/>
      <c r="B3" s="278"/>
      <c r="C3" s="278"/>
      <c r="D3" s="279"/>
      <c r="E3" s="278"/>
      <c r="F3" s="278"/>
      <c r="G3" s="279"/>
      <c r="H3" s="279"/>
    </row>
    <row r="4" spans="1:8" ht="12" customHeight="1">
      <c r="A4" s="653"/>
      <c r="B4" s="769" t="s">
        <v>570</v>
      </c>
      <c r="C4" s="770"/>
      <c r="D4" s="771"/>
      <c r="E4" s="772" t="s">
        <v>571</v>
      </c>
      <c r="F4" s="772"/>
      <c r="G4" s="772"/>
      <c r="H4" s="773"/>
    </row>
    <row r="5" spans="1:8" ht="12" customHeight="1">
      <c r="A5" s="652" t="s">
        <v>46</v>
      </c>
      <c r="B5" s="280">
        <v>2018</v>
      </c>
      <c r="C5" s="281">
        <v>2019</v>
      </c>
      <c r="D5" s="282" t="s">
        <v>211</v>
      </c>
      <c r="E5" s="281">
        <v>2018</v>
      </c>
      <c r="F5" s="281">
        <v>2019</v>
      </c>
      <c r="G5" s="423" t="s">
        <v>211</v>
      </c>
      <c r="H5" s="283" t="s">
        <v>212</v>
      </c>
    </row>
    <row r="6" spans="1:8" ht="12.75" customHeight="1">
      <c r="A6" s="424" t="s">
        <v>504</v>
      </c>
      <c r="B6" s="284">
        <f>SUM(B7:B17)</f>
        <v>206929.1649</v>
      </c>
      <c r="C6" s="285">
        <f>SUM(C7:C17)</f>
        <v>198688.44418699999</v>
      </c>
      <c r="D6" s="359">
        <f t="shared" ref="D6:D69" si="0">(C6-B6)/B6</f>
        <v>-3.9823872661847372E-2</v>
      </c>
      <c r="E6" s="285">
        <f>SUM(E7:E17)</f>
        <v>1173649.2266620002</v>
      </c>
      <c r="F6" s="285">
        <f>SUM(F7:F17)</f>
        <v>1192059.2628830001</v>
      </c>
      <c r="G6" s="425">
        <f t="shared" ref="G6:G69" si="1">(F6-E6)/E6</f>
        <v>1.5686148640305639E-2</v>
      </c>
      <c r="H6" s="647">
        <f>SUM(H7:H17)</f>
        <v>1</v>
      </c>
    </row>
    <row r="7" spans="1:8" ht="12.75" customHeight="1">
      <c r="A7" s="286" t="s">
        <v>22</v>
      </c>
      <c r="B7" s="157">
        <v>44406.01</v>
      </c>
      <c r="C7" s="645">
        <v>38871.259999999995</v>
      </c>
      <c r="D7" s="354">
        <f t="shared" si="0"/>
        <v>-0.12463966026220341</v>
      </c>
      <c r="E7" s="645">
        <v>238798.04</v>
      </c>
      <c r="F7" s="645">
        <v>235680.22</v>
      </c>
      <c r="G7" s="640">
        <f t="shared" si="1"/>
        <v>-1.3056304817242247E-2</v>
      </c>
      <c r="H7" s="363">
        <f t="shared" ref="H7:H17" si="2">(F7/$F$6)</f>
        <v>0.19770847586050919</v>
      </c>
    </row>
    <row r="8" spans="1:8" ht="12.75" customHeight="1">
      <c r="A8" s="286" t="s">
        <v>442</v>
      </c>
      <c r="B8" s="157">
        <v>35329.870000000003</v>
      </c>
      <c r="C8" s="645">
        <v>36512.400000000001</v>
      </c>
      <c r="D8" s="354">
        <f t="shared" si="0"/>
        <v>3.3471110989086533E-2</v>
      </c>
      <c r="E8" s="645">
        <v>221835.52824299998</v>
      </c>
      <c r="F8" s="645">
        <v>226800.5</v>
      </c>
      <c r="G8" s="640">
        <f t="shared" si="1"/>
        <v>2.2381319152635287E-2</v>
      </c>
      <c r="H8" s="363">
        <f t="shared" si="2"/>
        <v>0.19025941667655188</v>
      </c>
    </row>
    <row r="9" spans="1:8" ht="12.75" customHeight="1">
      <c r="A9" s="286" t="s">
        <v>443</v>
      </c>
      <c r="B9" s="157">
        <v>26755.629661000003</v>
      </c>
      <c r="C9" s="645">
        <v>33197.999469999995</v>
      </c>
      <c r="D9" s="354">
        <f t="shared" si="0"/>
        <v>0.24078558010505841</v>
      </c>
      <c r="E9" s="645">
        <v>152003.69000000003</v>
      </c>
      <c r="F9" s="645">
        <v>193273.37</v>
      </c>
      <c r="G9" s="640">
        <f t="shared" si="1"/>
        <v>0.27150446150353297</v>
      </c>
      <c r="H9" s="363">
        <f t="shared" si="2"/>
        <v>0.16213402807891245</v>
      </c>
    </row>
    <row r="10" spans="1:8" ht="12.75" customHeight="1">
      <c r="A10" s="646" t="s">
        <v>160</v>
      </c>
      <c r="B10" s="157">
        <v>34877.49</v>
      </c>
      <c r="C10" s="645">
        <v>29910.06</v>
      </c>
      <c r="D10" s="354">
        <f t="shared" si="0"/>
        <v>-0.1424250999713568</v>
      </c>
      <c r="E10" s="645">
        <v>186651.02</v>
      </c>
      <c r="F10" s="645">
        <v>185827.28</v>
      </c>
      <c r="G10" s="640">
        <f t="shared" si="1"/>
        <v>-4.4132627831339512E-3</v>
      </c>
      <c r="H10" s="363">
        <f t="shared" si="2"/>
        <v>0.15588761883413077</v>
      </c>
    </row>
    <row r="11" spans="1:8" ht="12.75" customHeight="1">
      <c r="A11" s="646" t="s">
        <v>444</v>
      </c>
      <c r="B11" s="157">
        <v>18133.349999999999</v>
      </c>
      <c r="C11" s="645">
        <v>17774.263609999998</v>
      </c>
      <c r="D11" s="354">
        <f t="shared" si="0"/>
        <v>-1.9802540071194811E-2</v>
      </c>
      <c r="E11" s="645">
        <v>102169.062991</v>
      </c>
      <c r="F11" s="645">
        <v>100564.45858000001</v>
      </c>
      <c r="G11" s="640">
        <f t="shared" si="1"/>
        <v>-1.570538442876139E-2</v>
      </c>
      <c r="H11" s="363">
        <f t="shared" si="2"/>
        <v>8.4361962287667194E-2</v>
      </c>
    </row>
    <row r="12" spans="1:8" ht="12.75" customHeight="1">
      <c r="A12" s="646" t="s">
        <v>439</v>
      </c>
      <c r="B12" s="157">
        <v>18993.28</v>
      </c>
      <c r="C12" s="645">
        <v>16531.259999999998</v>
      </c>
      <c r="D12" s="354">
        <f t="shared" si="0"/>
        <v>-0.12962584661522394</v>
      </c>
      <c r="E12" s="645">
        <v>102237.81</v>
      </c>
      <c r="F12" s="645">
        <v>86725.27</v>
      </c>
      <c r="G12" s="640">
        <f t="shared" si="1"/>
        <v>-0.15172997152423348</v>
      </c>
      <c r="H12" s="363">
        <f t="shared" si="2"/>
        <v>7.2752481944777306E-2</v>
      </c>
    </row>
    <row r="13" spans="1:8" ht="12.75" customHeight="1">
      <c r="A13" s="646" t="s">
        <v>440</v>
      </c>
      <c r="B13" s="157">
        <v>10631.35</v>
      </c>
      <c r="C13" s="645">
        <v>7198.35</v>
      </c>
      <c r="D13" s="354">
        <f t="shared" si="0"/>
        <v>-0.32291289441134002</v>
      </c>
      <c r="E13" s="645">
        <v>58368.480000000003</v>
      </c>
      <c r="F13" s="645">
        <v>56074.5</v>
      </c>
      <c r="G13" s="640">
        <f t="shared" si="1"/>
        <v>-3.9301691597930989E-2</v>
      </c>
      <c r="H13" s="363">
        <f t="shared" si="2"/>
        <v>4.7040027074143613E-2</v>
      </c>
    </row>
    <row r="14" spans="1:8" ht="12.75" customHeight="1">
      <c r="A14" s="646" t="s">
        <v>23</v>
      </c>
      <c r="B14" s="157">
        <v>4366.3504000000003</v>
      </c>
      <c r="C14" s="645">
        <v>3683.68</v>
      </c>
      <c r="D14" s="354">
        <f t="shared" si="0"/>
        <v>-0.15634805672032193</v>
      </c>
      <c r="E14" s="645">
        <v>22113.779315</v>
      </c>
      <c r="F14" s="645">
        <v>18696.431918999999</v>
      </c>
      <c r="G14" s="640">
        <f t="shared" si="1"/>
        <v>-0.15453475171844461</v>
      </c>
      <c r="H14" s="363">
        <f t="shared" si="2"/>
        <v>1.568414633495872E-2</v>
      </c>
    </row>
    <row r="15" spans="1:8" ht="12.75" customHeight="1">
      <c r="A15" s="646" t="s">
        <v>466</v>
      </c>
      <c r="B15" s="157">
        <v>2669.69</v>
      </c>
      <c r="C15" s="645">
        <v>2911.49</v>
      </c>
      <c r="D15" s="354">
        <f t="shared" si="0"/>
        <v>9.057231363941122E-2</v>
      </c>
      <c r="E15" s="645">
        <v>19840.990000000002</v>
      </c>
      <c r="F15" s="645">
        <v>18050.419999999998</v>
      </c>
      <c r="G15" s="640">
        <f t="shared" si="1"/>
        <v>-9.0246000829595857E-2</v>
      </c>
      <c r="H15" s="363">
        <f t="shared" si="2"/>
        <v>1.5142216970274604E-2</v>
      </c>
    </row>
    <row r="16" spans="1:8" ht="12.75" customHeight="1">
      <c r="A16" s="646" t="s">
        <v>25</v>
      </c>
      <c r="B16" s="158">
        <v>2117.9</v>
      </c>
      <c r="C16" s="651">
        <v>3447.95</v>
      </c>
      <c r="D16" s="354">
        <f t="shared" si="0"/>
        <v>0.62800415505925666</v>
      </c>
      <c r="E16" s="651">
        <v>15254.98</v>
      </c>
      <c r="F16" s="651">
        <v>16928.79</v>
      </c>
      <c r="G16" s="640">
        <f t="shared" si="1"/>
        <v>0.10972220219233335</v>
      </c>
      <c r="H16" s="363">
        <f t="shared" si="2"/>
        <v>1.420129898496628E-2</v>
      </c>
    </row>
    <row r="17" spans="1:8" ht="12.75" customHeight="1">
      <c r="A17" s="646" t="s">
        <v>26</v>
      </c>
      <c r="B17" s="157">
        <v>8648.2448389999918</v>
      </c>
      <c r="C17" s="645">
        <v>8649.7311069999705</v>
      </c>
      <c r="D17" s="354">
        <f t="shared" si="0"/>
        <v>1.718577616207493E-4</v>
      </c>
      <c r="E17" s="645">
        <v>54375.846113000298</v>
      </c>
      <c r="F17" s="645">
        <v>53438.022384000011</v>
      </c>
      <c r="G17" s="640">
        <f t="shared" si="1"/>
        <v>-1.724706457075378E-2</v>
      </c>
      <c r="H17" s="363">
        <f t="shared" si="2"/>
        <v>4.4828326953107969E-2</v>
      </c>
    </row>
    <row r="18" spans="1:8" ht="12.75" customHeight="1">
      <c r="A18" s="424" t="s">
        <v>505</v>
      </c>
      <c r="B18" s="284">
        <f>SUM(B19:B29)</f>
        <v>12117707.696027899</v>
      </c>
      <c r="C18" s="285">
        <f>SUM(C19:C29)</f>
        <v>10780231.152763408</v>
      </c>
      <c r="D18" s="359">
        <f t="shared" si="0"/>
        <v>-0.1103737255275523</v>
      </c>
      <c r="E18" s="285">
        <f>SUM(E19:E29)</f>
        <v>68389219.618773952</v>
      </c>
      <c r="F18" s="285">
        <f>SUM(F19:F29)</f>
        <v>64553427.009371907</v>
      </c>
      <c r="G18" s="425">
        <f t="shared" si="1"/>
        <v>-5.6087679180785069E-2</v>
      </c>
      <c r="H18" s="647">
        <f>SUM(H19:H29)</f>
        <v>1</v>
      </c>
    </row>
    <row r="19" spans="1:8" ht="12.75" customHeight="1">
      <c r="A19" s="646" t="s">
        <v>24</v>
      </c>
      <c r="B19" s="157">
        <v>1332407.0899999999</v>
      </c>
      <c r="C19" s="645">
        <v>1621821.6728000001</v>
      </c>
      <c r="D19" s="354">
        <f t="shared" si="0"/>
        <v>0.2172118303573424</v>
      </c>
      <c r="E19" s="645">
        <v>6829620.7100000009</v>
      </c>
      <c r="F19" s="645">
        <v>8701540.5900000017</v>
      </c>
      <c r="G19" s="640">
        <f t="shared" si="1"/>
        <v>0.27408840980863203</v>
      </c>
      <c r="H19" s="363">
        <f t="shared" ref="H19:H29" si="3">(F19/$F$18)</f>
        <v>0.13479595109236736</v>
      </c>
    </row>
    <row r="20" spans="1:8" ht="12.75" customHeight="1">
      <c r="A20" s="646" t="s">
        <v>445</v>
      </c>
      <c r="B20" s="157">
        <v>761591.48567199998</v>
      </c>
      <c r="C20" s="645">
        <v>525017.84499999997</v>
      </c>
      <c r="D20" s="354">
        <f t="shared" si="0"/>
        <v>-0.31063062694727506</v>
      </c>
      <c r="E20" s="645">
        <v>4197251.1542139994</v>
      </c>
      <c r="F20" s="645">
        <v>4131530.0154799996</v>
      </c>
      <c r="G20" s="640">
        <f t="shared" si="1"/>
        <v>-1.5658138224112803E-2</v>
      </c>
      <c r="H20" s="363">
        <f t="shared" si="3"/>
        <v>6.400171465536883E-2</v>
      </c>
    </row>
    <row r="21" spans="1:8" ht="12.75" customHeight="1">
      <c r="A21" s="646" t="s">
        <v>441</v>
      </c>
      <c r="B21" s="157">
        <v>540610.60000000009</v>
      </c>
      <c r="C21" s="645">
        <v>531246.63</v>
      </c>
      <c r="D21" s="354">
        <f t="shared" si="0"/>
        <v>-1.7321099512292371E-2</v>
      </c>
      <c r="E21" s="645">
        <v>3526703.6500000004</v>
      </c>
      <c r="F21" s="645">
        <v>3513187.96</v>
      </c>
      <c r="G21" s="640">
        <f t="shared" si="1"/>
        <v>-3.8323860866507479E-3</v>
      </c>
      <c r="H21" s="363">
        <f t="shared" si="3"/>
        <v>5.4422950457610149E-2</v>
      </c>
    </row>
    <row r="22" spans="1:8" ht="12.75" customHeight="1">
      <c r="A22" s="646" t="s">
        <v>27</v>
      </c>
      <c r="B22" s="157">
        <v>955344.62000000011</v>
      </c>
      <c r="C22" s="645">
        <v>607699.98</v>
      </c>
      <c r="D22" s="354">
        <f t="shared" si="0"/>
        <v>-0.36389448657804768</v>
      </c>
      <c r="E22" s="645">
        <v>5539234.0999999996</v>
      </c>
      <c r="F22" s="645">
        <v>3438664.78</v>
      </c>
      <c r="G22" s="640">
        <f t="shared" si="1"/>
        <v>-0.37921656353177058</v>
      </c>
      <c r="H22" s="363">
        <f t="shared" si="3"/>
        <v>5.3268508571989094E-2</v>
      </c>
    </row>
    <row r="23" spans="1:8" ht="12.75" customHeight="1">
      <c r="A23" s="646" t="s">
        <v>383</v>
      </c>
      <c r="B23" s="157">
        <v>442276.28</v>
      </c>
      <c r="C23" s="645">
        <v>355545.1</v>
      </c>
      <c r="D23" s="354">
        <f t="shared" si="0"/>
        <v>-0.19610181219757036</v>
      </c>
      <c r="E23" s="645">
        <v>2644387.9700000002</v>
      </c>
      <c r="F23" s="645">
        <v>2606507.88</v>
      </c>
      <c r="G23" s="640">
        <f t="shared" si="1"/>
        <v>-1.4324709698327781E-2</v>
      </c>
      <c r="H23" s="363">
        <f t="shared" si="3"/>
        <v>4.0377529137555865E-2</v>
      </c>
    </row>
    <row r="24" spans="1:8" ht="12.75" customHeight="1">
      <c r="A24" s="646" t="s">
        <v>25</v>
      </c>
      <c r="B24" s="157">
        <v>293760.27</v>
      </c>
      <c r="C24" s="645">
        <v>497031.9</v>
      </c>
      <c r="D24" s="354">
        <f t="shared" si="0"/>
        <v>0.69196433540859692</v>
      </c>
      <c r="E24" s="645">
        <v>1973692.03</v>
      </c>
      <c r="F24" s="645">
        <v>2583928.98</v>
      </c>
      <c r="G24" s="640">
        <f t="shared" si="1"/>
        <v>0.30918549638162135</v>
      </c>
      <c r="H24" s="363">
        <f t="shared" si="3"/>
        <v>4.0027758396542816E-2</v>
      </c>
    </row>
    <row r="25" spans="1:8" ht="12.75" customHeight="1">
      <c r="A25" s="646" t="s">
        <v>29</v>
      </c>
      <c r="B25" s="157">
        <v>657695.14</v>
      </c>
      <c r="C25" s="645">
        <v>473483.11</v>
      </c>
      <c r="D25" s="354">
        <f t="shared" si="0"/>
        <v>-0.28008726048971566</v>
      </c>
      <c r="E25" s="645">
        <v>2969775.0300000003</v>
      </c>
      <c r="F25" s="645">
        <v>2578206</v>
      </c>
      <c r="G25" s="640">
        <f t="shared" si="1"/>
        <v>-0.13185141165389899</v>
      </c>
      <c r="H25" s="363">
        <f t="shared" si="3"/>
        <v>3.993910345961485E-2</v>
      </c>
    </row>
    <row r="26" spans="1:8" ht="12.75" customHeight="1">
      <c r="A26" s="646" t="s">
        <v>288</v>
      </c>
      <c r="B26" s="157">
        <v>247606.39999999999</v>
      </c>
      <c r="C26" s="645">
        <v>426519.84</v>
      </c>
      <c r="D26" s="354">
        <f t="shared" si="0"/>
        <v>0.72257195290590237</v>
      </c>
      <c r="E26" s="645">
        <v>1277063.06</v>
      </c>
      <c r="F26" s="645">
        <v>2561112.08</v>
      </c>
      <c r="G26" s="640">
        <f t="shared" si="1"/>
        <v>1.0054703328432348</v>
      </c>
      <c r="H26" s="363">
        <f t="shared" si="3"/>
        <v>3.9674300786977215E-2</v>
      </c>
    </row>
    <row r="27" spans="1:8" ht="12.75" customHeight="1">
      <c r="A27" s="646" t="s">
        <v>530</v>
      </c>
      <c r="B27" s="157">
        <v>602218.91</v>
      </c>
      <c r="C27" s="645">
        <v>428991.76</v>
      </c>
      <c r="D27" s="354">
        <f t="shared" si="0"/>
        <v>-0.28764814110536652</v>
      </c>
      <c r="E27" s="645">
        <v>1722577.4500000002</v>
      </c>
      <c r="F27" s="645">
        <v>2376884.4699999997</v>
      </c>
      <c r="G27" s="640">
        <f t="shared" si="1"/>
        <v>0.37984185848943947</v>
      </c>
      <c r="H27" s="363">
        <f t="shared" si="3"/>
        <v>3.6820422712103604E-2</v>
      </c>
    </row>
    <row r="28" spans="1:8" ht="12.75" customHeight="1">
      <c r="A28" s="646" t="s">
        <v>125</v>
      </c>
      <c r="B28" s="157">
        <v>547997.98725000001</v>
      </c>
      <c r="C28" s="645">
        <v>359080.75873</v>
      </c>
      <c r="D28" s="354">
        <f t="shared" si="0"/>
        <v>-0.34474073430093605</v>
      </c>
      <c r="E28" s="645">
        <v>4265065.26</v>
      </c>
      <c r="F28" s="645">
        <v>2006942.7600000002</v>
      </c>
      <c r="G28" s="640">
        <f t="shared" si="1"/>
        <v>-0.52944617780596392</v>
      </c>
      <c r="H28" s="363">
        <f t="shared" si="3"/>
        <v>3.1089639279857768E-2</v>
      </c>
    </row>
    <row r="29" spans="1:8" ht="12.75" customHeight="1">
      <c r="A29" s="646" t="s">
        <v>26</v>
      </c>
      <c r="B29" s="157">
        <v>5736198.9131058985</v>
      </c>
      <c r="C29" s="645">
        <v>4953792.5562334079</v>
      </c>
      <c r="D29" s="354">
        <f t="shared" si="0"/>
        <v>-0.1363980518675654</v>
      </c>
      <c r="E29" s="645">
        <v>33443849.204559952</v>
      </c>
      <c r="F29" s="645">
        <v>30054921.49389191</v>
      </c>
      <c r="G29" s="640">
        <f t="shared" si="1"/>
        <v>-0.10133186793002205</v>
      </c>
      <c r="H29" s="363">
        <f t="shared" si="3"/>
        <v>0.46558212145001254</v>
      </c>
    </row>
    <row r="30" spans="1:8" ht="12.75" customHeight="1">
      <c r="A30" s="424" t="s">
        <v>506</v>
      </c>
      <c r="B30" s="284">
        <f>SUM(B31:B41)</f>
        <v>123931.71345399998</v>
      </c>
      <c r="C30" s="285">
        <f>SUM(C31:C41)</f>
        <v>115989.95087799999</v>
      </c>
      <c r="D30" s="359">
        <f t="shared" si="0"/>
        <v>-6.4081762082211155E-2</v>
      </c>
      <c r="E30" s="285">
        <f>SUM(E31:E41)</f>
        <v>743464.71774799994</v>
      </c>
      <c r="F30" s="285">
        <f>SUM(F31:F41)</f>
        <v>678591.38635400007</v>
      </c>
      <c r="G30" s="425">
        <f t="shared" si="1"/>
        <v>-8.7258117090620188E-2</v>
      </c>
      <c r="H30" s="647">
        <f>SUM(H31:H41)</f>
        <v>1</v>
      </c>
    </row>
    <row r="31" spans="1:8" ht="12.75" customHeight="1">
      <c r="A31" s="646" t="s">
        <v>442</v>
      </c>
      <c r="B31" s="157">
        <v>45965.84</v>
      </c>
      <c r="C31" s="645">
        <v>34351.71</v>
      </c>
      <c r="D31" s="354">
        <f t="shared" si="0"/>
        <v>-0.25266872094581538</v>
      </c>
      <c r="E31" s="645">
        <v>249191.50123899998</v>
      </c>
      <c r="F31" s="645">
        <v>184638.82</v>
      </c>
      <c r="G31" s="640">
        <f t="shared" si="1"/>
        <v>-0.25904848647742357</v>
      </c>
      <c r="H31" s="363">
        <f t="shared" ref="H31:H41" si="4">(F31/$F$30)</f>
        <v>0.27209131107903523</v>
      </c>
    </row>
    <row r="32" spans="1:8" ht="12.75" customHeight="1">
      <c r="A32" s="646" t="s">
        <v>31</v>
      </c>
      <c r="B32" s="157">
        <v>11812.68</v>
      </c>
      <c r="C32" s="645">
        <v>11437.983554999999</v>
      </c>
      <c r="D32" s="354">
        <f t="shared" si="0"/>
        <v>-3.1719850618149428E-2</v>
      </c>
      <c r="E32" s="645">
        <v>73390.83</v>
      </c>
      <c r="F32" s="645">
        <v>68292.37000000001</v>
      </c>
      <c r="G32" s="640">
        <f t="shared" si="1"/>
        <v>-6.9469986917984061E-2</v>
      </c>
      <c r="H32" s="363">
        <f t="shared" si="4"/>
        <v>0.10063842744442678</v>
      </c>
    </row>
    <row r="33" spans="1:8" ht="12.75" customHeight="1">
      <c r="A33" s="646" t="s">
        <v>466</v>
      </c>
      <c r="B33" s="157">
        <v>7810.32</v>
      </c>
      <c r="C33" s="645">
        <v>9366.34</v>
      </c>
      <c r="D33" s="354">
        <f t="shared" si="0"/>
        <v>0.19922615206547242</v>
      </c>
      <c r="E33" s="645">
        <v>63462</v>
      </c>
      <c r="F33" s="645">
        <v>65556.179999999993</v>
      </c>
      <c r="G33" s="640">
        <f t="shared" si="1"/>
        <v>3.2998960007563471E-2</v>
      </c>
      <c r="H33" s="363">
        <f t="shared" si="4"/>
        <v>9.660626603621722E-2</v>
      </c>
    </row>
    <row r="34" spans="1:8" ht="12.75" customHeight="1">
      <c r="A34" s="646" t="s">
        <v>446</v>
      </c>
      <c r="B34" s="157">
        <v>3075.8471200000004</v>
      </c>
      <c r="C34" s="645">
        <v>7448.6822519999996</v>
      </c>
      <c r="D34" s="354">
        <f t="shared" si="0"/>
        <v>1.4216685554904949</v>
      </c>
      <c r="E34" s="645">
        <v>39726.479999999996</v>
      </c>
      <c r="F34" s="645">
        <v>42137.27</v>
      </c>
      <c r="G34" s="640">
        <f t="shared" si="1"/>
        <v>6.0684712061073648E-2</v>
      </c>
      <c r="H34" s="363">
        <f t="shared" si="4"/>
        <v>6.2095203162538068E-2</v>
      </c>
    </row>
    <row r="35" spans="1:8" ht="12.75" customHeight="1">
      <c r="A35" s="646" t="s">
        <v>468</v>
      </c>
      <c r="B35" s="157">
        <v>5141.25</v>
      </c>
      <c r="C35" s="645">
        <v>4725.55</v>
      </c>
      <c r="D35" s="354">
        <f t="shared" si="0"/>
        <v>-8.0855823000243091E-2</v>
      </c>
      <c r="E35" s="645">
        <v>30594.76</v>
      </c>
      <c r="F35" s="645">
        <v>29521.67</v>
      </c>
      <c r="G35" s="640">
        <f t="shared" si="1"/>
        <v>-3.5074306842086692E-2</v>
      </c>
      <c r="H35" s="363">
        <f t="shared" si="4"/>
        <v>4.3504339420835883E-2</v>
      </c>
    </row>
    <row r="36" spans="1:8" ht="12.75" customHeight="1">
      <c r="A36" s="646" t="s">
        <v>23</v>
      </c>
      <c r="B36" s="157">
        <v>3865.26</v>
      </c>
      <c r="C36" s="645">
        <v>3542.45</v>
      </c>
      <c r="D36" s="354">
        <f t="shared" si="0"/>
        <v>-8.3515727273197768E-2</v>
      </c>
      <c r="E36" s="645">
        <v>26684.75</v>
      </c>
      <c r="F36" s="645">
        <v>24864.41</v>
      </c>
      <c r="G36" s="640">
        <f t="shared" si="1"/>
        <v>-6.8216490692249318E-2</v>
      </c>
      <c r="H36" s="363">
        <f t="shared" si="4"/>
        <v>3.6641210749216627E-2</v>
      </c>
    </row>
    <row r="37" spans="1:8" ht="12.75" customHeight="1">
      <c r="A37" s="646" t="s">
        <v>33</v>
      </c>
      <c r="B37" s="157">
        <v>3820.68</v>
      </c>
      <c r="C37" s="645">
        <v>3942.06</v>
      </c>
      <c r="D37" s="354">
        <f t="shared" si="0"/>
        <v>3.1769213857219161E-2</v>
      </c>
      <c r="E37" s="645">
        <v>20921.87</v>
      </c>
      <c r="F37" s="645">
        <v>23284.45</v>
      </c>
      <c r="G37" s="640">
        <f t="shared" si="1"/>
        <v>0.11292394035523602</v>
      </c>
      <c r="H37" s="363">
        <f t="shared" si="4"/>
        <v>3.431291712248942E-2</v>
      </c>
    </row>
    <row r="38" spans="1:8" ht="12.75" customHeight="1">
      <c r="A38" s="646" t="s">
        <v>447</v>
      </c>
      <c r="B38" s="157">
        <v>4034.61</v>
      </c>
      <c r="C38" s="645">
        <v>4012.48</v>
      </c>
      <c r="D38" s="354">
        <f t="shared" si="0"/>
        <v>-5.4850406854690063E-3</v>
      </c>
      <c r="E38" s="645">
        <v>24564.28</v>
      </c>
      <c r="F38" s="645">
        <v>20660.53</v>
      </c>
      <c r="G38" s="640">
        <f t="shared" si="1"/>
        <v>-0.15891978108049576</v>
      </c>
      <c r="H38" s="363">
        <f t="shared" si="4"/>
        <v>3.044620137459576E-2</v>
      </c>
    </row>
    <row r="39" spans="1:8" ht="12.75" customHeight="1">
      <c r="A39" s="646" t="s">
        <v>451</v>
      </c>
      <c r="B39" s="157">
        <v>2963.71</v>
      </c>
      <c r="C39" s="645">
        <v>3198.33</v>
      </c>
      <c r="D39" s="354">
        <f t="shared" si="0"/>
        <v>7.9164290703206422E-2</v>
      </c>
      <c r="E39" s="645">
        <v>15028.68</v>
      </c>
      <c r="F39" s="645">
        <v>18846.46</v>
      </c>
      <c r="G39" s="640">
        <f t="shared" si="1"/>
        <v>0.25403295565545336</v>
      </c>
      <c r="H39" s="363">
        <f t="shared" si="4"/>
        <v>2.7772913684124462E-2</v>
      </c>
    </row>
    <row r="40" spans="1:8" ht="12.75" customHeight="1">
      <c r="A40" s="646" t="s">
        <v>125</v>
      </c>
      <c r="B40" s="157">
        <v>2912.3561019999997</v>
      </c>
      <c r="C40" s="645">
        <v>2930.5498429999998</v>
      </c>
      <c r="D40" s="354">
        <f t="shared" si="0"/>
        <v>6.2470866758037842E-3</v>
      </c>
      <c r="E40" s="645">
        <v>17501.13</v>
      </c>
      <c r="F40" s="645">
        <v>16799.37</v>
      </c>
      <c r="G40" s="640">
        <f t="shared" si="1"/>
        <v>-4.0097982244575177E-2</v>
      </c>
      <c r="H40" s="363">
        <f t="shared" si="4"/>
        <v>2.4756238198455835E-2</v>
      </c>
    </row>
    <row r="41" spans="1:8" ht="12.75" customHeight="1">
      <c r="A41" s="646" t="s">
        <v>26</v>
      </c>
      <c r="B41" s="157">
        <v>32529.16023199998</v>
      </c>
      <c r="C41" s="645">
        <v>31033.815227999992</v>
      </c>
      <c r="D41" s="354">
        <f t="shared" si="0"/>
        <v>-4.5969370046293694E-2</v>
      </c>
      <c r="E41" s="645">
        <v>182398.4365089999</v>
      </c>
      <c r="F41" s="645">
        <v>183989.85635400011</v>
      </c>
      <c r="G41" s="640">
        <f t="shared" si="1"/>
        <v>8.7249642894920137E-3</v>
      </c>
      <c r="H41" s="363">
        <f t="shared" si="4"/>
        <v>0.27113497172806478</v>
      </c>
    </row>
    <row r="42" spans="1:8" ht="12.75" customHeight="1">
      <c r="A42" s="424" t="s">
        <v>507</v>
      </c>
      <c r="B42" s="284">
        <f>SUM(B43:B53)</f>
        <v>23421.175224000006</v>
      </c>
      <c r="C42" s="285">
        <f>SUM(C43:C53)</f>
        <v>24605.327125000003</v>
      </c>
      <c r="D42" s="359">
        <f t="shared" si="0"/>
        <v>5.0559030009159421E-2</v>
      </c>
      <c r="E42" s="285">
        <f>SUM(E43:E53)</f>
        <v>135964.09893299997</v>
      </c>
      <c r="F42" s="285">
        <f>SUM(F43:F53)</f>
        <v>149365.08118699997</v>
      </c>
      <c r="G42" s="425">
        <f t="shared" si="1"/>
        <v>9.8562652635264425E-2</v>
      </c>
      <c r="H42" s="647">
        <f>SUM(H43:H53)</f>
        <v>1</v>
      </c>
    </row>
    <row r="43" spans="1:8" ht="12.75" customHeight="1">
      <c r="A43" s="646" t="s">
        <v>23</v>
      </c>
      <c r="B43" s="157">
        <v>1713.89</v>
      </c>
      <c r="C43" s="645">
        <v>1710.42</v>
      </c>
      <c r="D43" s="354">
        <f t="shared" si="0"/>
        <v>-2.0246340196862266E-3</v>
      </c>
      <c r="E43" s="645">
        <v>10301.14</v>
      </c>
      <c r="F43" s="645">
        <v>14630.39</v>
      </c>
      <c r="G43" s="640">
        <f t="shared" si="1"/>
        <v>0.42026901876879647</v>
      </c>
      <c r="H43" s="363">
        <f t="shared" ref="H43:H53" si="5">(F43/$F$42)</f>
        <v>9.7950537593744891E-2</v>
      </c>
    </row>
    <row r="44" spans="1:8" ht="12.75" customHeight="1">
      <c r="A44" s="646" t="s">
        <v>125</v>
      </c>
      <c r="B44" s="157">
        <v>2237.9332369999997</v>
      </c>
      <c r="C44" s="645">
        <v>2540.6491799999999</v>
      </c>
      <c r="D44" s="354">
        <f t="shared" si="0"/>
        <v>0.13526585064968147</v>
      </c>
      <c r="E44" s="645">
        <v>12486.663923</v>
      </c>
      <c r="F44" s="645">
        <v>13536.358887</v>
      </c>
      <c r="G44" s="640">
        <f t="shared" si="1"/>
        <v>8.406528520932631E-2</v>
      </c>
      <c r="H44" s="363">
        <f t="shared" si="5"/>
        <v>9.0625993568422741E-2</v>
      </c>
    </row>
    <row r="45" spans="1:8" ht="12.75" customHeight="1">
      <c r="A45" s="646" t="s">
        <v>31</v>
      </c>
      <c r="B45" s="157">
        <v>1733.072381</v>
      </c>
      <c r="C45" s="645">
        <v>1436.9690840000001</v>
      </c>
      <c r="D45" s="354">
        <f t="shared" si="0"/>
        <v>-0.17085454724582555</v>
      </c>
      <c r="E45" s="645">
        <v>9638.18</v>
      </c>
      <c r="F45" s="645">
        <v>11205.7</v>
      </c>
      <c r="G45" s="640">
        <f t="shared" si="1"/>
        <v>0.16263651436267018</v>
      </c>
      <c r="H45" s="363">
        <f t="shared" si="5"/>
        <v>7.5022220126341632E-2</v>
      </c>
    </row>
    <row r="46" spans="1:8" ht="12.75" customHeight="1">
      <c r="A46" s="646" t="s">
        <v>446</v>
      </c>
      <c r="B46" s="157">
        <v>1467.1170509999997</v>
      </c>
      <c r="C46" s="645">
        <v>1619.5081830000001</v>
      </c>
      <c r="D46" s="354">
        <f t="shared" si="0"/>
        <v>0.10387114776979063</v>
      </c>
      <c r="E46" s="645">
        <v>12258.537606</v>
      </c>
      <c r="F46" s="645">
        <v>11047.4</v>
      </c>
      <c r="G46" s="640">
        <f t="shared" si="1"/>
        <v>-9.879951793003458E-2</v>
      </c>
      <c r="H46" s="363">
        <f t="shared" si="5"/>
        <v>7.3962400798142591E-2</v>
      </c>
    </row>
    <row r="47" spans="1:8" ht="12.75" customHeight="1">
      <c r="A47" s="646" t="s">
        <v>468</v>
      </c>
      <c r="B47" s="157">
        <v>1597.63</v>
      </c>
      <c r="C47" s="645">
        <v>1361.65</v>
      </c>
      <c r="D47" s="354">
        <f t="shared" si="0"/>
        <v>-0.14770628994197654</v>
      </c>
      <c r="E47" s="645">
        <v>9380</v>
      </c>
      <c r="F47" s="645">
        <v>9456.5</v>
      </c>
      <c r="G47" s="640">
        <f t="shared" si="1"/>
        <v>8.1556503198294238E-3</v>
      </c>
      <c r="H47" s="363">
        <f t="shared" si="5"/>
        <v>6.3311316974820814E-2</v>
      </c>
    </row>
    <row r="48" spans="1:8" ht="12.75" customHeight="1">
      <c r="A48" s="646" t="s">
        <v>447</v>
      </c>
      <c r="B48" s="157">
        <v>1763</v>
      </c>
      <c r="C48" s="645">
        <v>1708.07</v>
      </c>
      <c r="D48" s="354">
        <f t="shared" si="0"/>
        <v>-3.1157118547929703E-2</v>
      </c>
      <c r="E48" s="645">
        <v>9539.3799999999992</v>
      </c>
      <c r="F48" s="645">
        <v>8502.2199999999993</v>
      </c>
      <c r="G48" s="640">
        <f t="shared" si="1"/>
        <v>-0.10872404705546901</v>
      </c>
      <c r="H48" s="363">
        <f t="shared" si="5"/>
        <v>5.6922407382188012E-2</v>
      </c>
    </row>
    <row r="49" spans="1:8" ht="12.75" customHeight="1">
      <c r="A49" s="646" t="s">
        <v>467</v>
      </c>
      <c r="B49" s="157">
        <v>1267.73</v>
      </c>
      <c r="C49" s="645">
        <v>1721.57</v>
      </c>
      <c r="D49" s="354">
        <f t="shared" si="0"/>
        <v>0.35799421012360672</v>
      </c>
      <c r="E49" s="645">
        <v>7984.97</v>
      </c>
      <c r="F49" s="645">
        <v>8303.81</v>
      </c>
      <c r="G49" s="640">
        <f t="shared" si="1"/>
        <v>3.9930018522298674E-2</v>
      </c>
      <c r="H49" s="363">
        <f t="shared" si="5"/>
        <v>5.5594051394140198E-2</v>
      </c>
    </row>
    <row r="50" spans="1:8" ht="12.75" customHeight="1">
      <c r="A50" s="646" t="s">
        <v>32</v>
      </c>
      <c r="B50" s="157">
        <v>1385.4</v>
      </c>
      <c r="C50" s="645">
        <v>1712.51</v>
      </c>
      <c r="D50" s="354">
        <f t="shared" si="0"/>
        <v>0.23611231413310227</v>
      </c>
      <c r="E50" s="645">
        <v>6365.51</v>
      </c>
      <c r="F50" s="645">
        <v>6988.73</v>
      </c>
      <c r="G50" s="640">
        <f t="shared" si="1"/>
        <v>9.7905745179883361E-2</v>
      </c>
      <c r="H50" s="363">
        <f t="shared" si="5"/>
        <v>4.6789583913862363E-2</v>
      </c>
    </row>
    <row r="51" spans="1:8" ht="12.75" customHeight="1">
      <c r="A51" s="646" t="s">
        <v>466</v>
      </c>
      <c r="B51" s="157">
        <v>897.950199</v>
      </c>
      <c r="C51" s="645">
        <v>1102.5899999999999</v>
      </c>
      <c r="D51" s="354">
        <f t="shared" si="0"/>
        <v>0.22789660409663756</v>
      </c>
      <c r="E51" s="645">
        <v>6574.99</v>
      </c>
      <c r="F51" s="645">
        <v>6853.79</v>
      </c>
      <c r="G51" s="640">
        <f t="shared" si="1"/>
        <v>4.2403106316511535E-2</v>
      </c>
      <c r="H51" s="363">
        <f t="shared" si="5"/>
        <v>4.5886159907878935E-2</v>
      </c>
    </row>
    <row r="52" spans="1:8" ht="12.75" customHeight="1">
      <c r="A52" s="646" t="s">
        <v>292</v>
      </c>
      <c r="B52" s="157">
        <v>1105.69</v>
      </c>
      <c r="C52" s="645">
        <v>1035.5999999999999</v>
      </c>
      <c r="D52" s="354">
        <f t="shared" si="0"/>
        <v>-6.3390281181886554E-2</v>
      </c>
      <c r="E52" s="645">
        <v>6607.63</v>
      </c>
      <c r="F52" s="645">
        <v>6550.75</v>
      </c>
      <c r="G52" s="640">
        <f t="shared" si="1"/>
        <v>-8.608230182380083E-3</v>
      </c>
      <c r="H52" s="363">
        <f t="shared" si="5"/>
        <v>4.3857305522424513E-2</v>
      </c>
    </row>
    <row r="53" spans="1:8" ht="12.75" customHeight="1" thickBot="1">
      <c r="A53" s="646" t="s">
        <v>26</v>
      </c>
      <c r="B53" s="157">
        <v>8251.7623560000047</v>
      </c>
      <c r="C53" s="645">
        <v>8655.790678000003</v>
      </c>
      <c r="D53" s="354">
        <f t="shared" si="0"/>
        <v>4.8962670587116709E-2</v>
      </c>
      <c r="E53" s="645">
        <v>44827.097403999971</v>
      </c>
      <c r="F53" s="645">
        <v>52289.432299999986</v>
      </c>
      <c r="G53" s="640">
        <f t="shared" si="1"/>
        <v>0.16646928594877397</v>
      </c>
      <c r="H53" s="363">
        <f t="shared" si="5"/>
        <v>0.35007802281803341</v>
      </c>
    </row>
    <row r="54" spans="1:8" ht="12.75" customHeight="1">
      <c r="A54" s="650" t="s">
        <v>508</v>
      </c>
      <c r="B54" s="284">
        <f>SUM(B55:B65)</f>
        <v>353034.29299699992</v>
      </c>
      <c r="C54" s="285">
        <f>SUM(C55:C65)</f>
        <v>320728.40945399995</v>
      </c>
      <c r="D54" s="359">
        <f t="shared" si="0"/>
        <v>-9.1509193820087362E-2</v>
      </c>
      <c r="E54" s="285">
        <f>SUM(E55:E65)</f>
        <v>2069425.4646709999</v>
      </c>
      <c r="F54" s="285">
        <f>SUM(F55:F65)</f>
        <v>1853047.3019700001</v>
      </c>
      <c r="G54" s="425">
        <f t="shared" si="1"/>
        <v>-0.10455953422579531</v>
      </c>
      <c r="H54" s="647">
        <f>SUM(H55:H65)</f>
        <v>1</v>
      </c>
    </row>
    <row r="55" spans="1:8" ht="12.75" customHeight="1">
      <c r="A55" s="646" t="s">
        <v>442</v>
      </c>
      <c r="B55" s="157">
        <v>48228.63</v>
      </c>
      <c r="C55" s="645">
        <v>47131.82</v>
      </c>
      <c r="D55" s="354">
        <f t="shared" si="0"/>
        <v>-2.2741885888112469E-2</v>
      </c>
      <c r="E55" s="645">
        <v>274149.00063600001</v>
      </c>
      <c r="F55" s="645">
        <v>245352.45</v>
      </c>
      <c r="G55" s="640">
        <f t="shared" si="1"/>
        <v>-0.1050397797153909</v>
      </c>
      <c r="H55" s="363">
        <f t="shared" ref="H55:H65" si="6">(F55/$F$54)</f>
        <v>0.13240484996749</v>
      </c>
    </row>
    <row r="56" spans="1:8" ht="12.75" customHeight="1">
      <c r="A56" s="646" t="s">
        <v>441</v>
      </c>
      <c r="B56" s="157">
        <v>46380.270000000004</v>
      </c>
      <c r="C56" s="645">
        <v>35140.342637000002</v>
      </c>
      <c r="D56" s="354">
        <f t="shared" si="0"/>
        <v>-0.24234286180309</v>
      </c>
      <c r="E56" s="645">
        <v>253264.57</v>
      </c>
      <c r="F56" s="645">
        <v>219501.04000000004</v>
      </c>
      <c r="G56" s="640">
        <f t="shared" si="1"/>
        <v>-0.13331327788959968</v>
      </c>
      <c r="H56" s="363">
        <f t="shared" si="6"/>
        <v>0.11845409438099365</v>
      </c>
    </row>
    <row r="57" spans="1:8" ht="12.75" customHeight="1">
      <c r="A57" s="646" t="s">
        <v>125</v>
      </c>
      <c r="B57" s="157">
        <v>56232.028354000009</v>
      </c>
      <c r="C57" s="645">
        <v>44809.052914000007</v>
      </c>
      <c r="D57" s="354">
        <f t="shared" si="0"/>
        <v>-0.20314002134314688</v>
      </c>
      <c r="E57" s="645">
        <v>352047.66000000009</v>
      </c>
      <c r="F57" s="645">
        <v>216519.89005299998</v>
      </c>
      <c r="G57" s="640">
        <f t="shared" si="1"/>
        <v>-0.38496994965681658</v>
      </c>
      <c r="H57" s="363">
        <f t="shared" si="6"/>
        <v>0.11684531194795443</v>
      </c>
    </row>
    <row r="58" spans="1:8" ht="12.75" customHeight="1">
      <c r="A58" s="646" t="s">
        <v>31</v>
      </c>
      <c r="B58" s="157">
        <v>24136.83</v>
      </c>
      <c r="C58" s="645">
        <v>16378.829999999998</v>
      </c>
      <c r="D58" s="354">
        <f t="shared" si="0"/>
        <v>-0.32141751837337396</v>
      </c>
      <c r="E58" s="645">
        <v>122733.85</v>
      </c>
      <c r="F58" s="645">
        <v>106450.9</v>
      </c>
      <c r="G58" s="640">
        <f t="shared" si="1"/>
        <v>-0.13266877882507566</v>
      </c>
      <c r="H58" s="363">
        <f t="shared" si="6"/>
        <v>5.7446401873730138E-2</v>
      </c>
    </row>
    <row r="59" spans="1:8" ht="12.75" customHeight="1">
      <c r="A59" s="646" t="s">
        <v>443</v>
      </c>
      <c r="B59" s="157">
        <v>10892.3</v>
      </c>
      <c r="C59" s="645">
        <v>14700.310000000001</v>
      </c>
      <c r="D59" s="354">
        <f t="shared" si="0"/>
        <v>0.3496056847497776</v>
      </c>
      <c r="E59" s="645">
        <v>64929.770000000004</v>
      </c>
      <c r="F59" s="645">
        <v>83127.19</v>
      </c>
      <c r="G59" s="640">
        <f t="shared" si="1"/>
        <v>0.28026312121543012</v>
      </c>
      <c r="H59" s="363">
        <f t="shared" si="6"/>
        <v>4.485972371651082E-2</v>
      </c>
    </row>
    <row r="60" spans="1:8" ht="12.75" customHeight="1">
      <c r="A60" s="646" t="s">
        <v>439</v>
      </c>
      <c r="B60" s="157">
        <v>17639.98</v>
      </c>
      <c r="C60" s="645">
        <v>17461.77</v>
      </c>
      <c r="D60" s="354">
        <f t="shared" si="0"/>
        <v>-1.0102619163967257E-2</v>
      </c>
      <c r="E60" s="645">
        <v>79806.53</v>
      </c>
      <c r="F60" s="645">
        <v>80503.25</v>
      </c>
      <c r="G60" s="640">
        <f t="shared" si="1"/>
        <v>8.7301126862676676E-3</v>
      </c>
      <c r="H60" s="363">
        <f t="shared" si="6"/>
        <v>4.3443710214205476E-2</v>
      </c>
    </row>
    <row r="61" spans="1:8" ht="12.75" customHeight="1">
      <c r="A61" s="646" t="s">
        <v>23</v>
      </c>
      <c r="B61" s="157">
        <v>9383.4</v>
      </c>
      <c r="C61" s="645">
        <v>9196.07</v>
      </c>
      <c r="D61" s="354">
        <f t="shared" si="0"/>
        <v>-1.9963978941535045E-2</v>
      </c>
      <c r="E61" s="645">
        <v>52474.29</v>
      </c>
      <c r="F61" s="645">
        <v>68842.87</v>
      </c>
      <c r="G61" s="640">
        <f t="shared" si="1"/>
        <v>0.31193523533143552</v>
      </c>
      <c r="H61" s="363">
        <f t="shared" si="6"/>
        <v>3.7151167121752475E-2</v>
      </c>
    </row>
    <row r="62" spans="1:8" ht="12.75" customHeight="1">
      <c r="A62" s="646" t="s">
        <v>446</v>
      </c>
      <c r="B62" s="157">
        <v>8534.619999999999</v>
      </c>
      <c r="C62" s="645">
        <v>10010.99</v>
      </c>
      <c r="D62" s="354">
        <f t="shared" si="0"/>
        <v>0.17298602632571819</v>
      </c>
      <c r="E62" s="645">
        <v>78659.429999999993</v>
      </c>
      <c r="F62" s="645">
        <v>66048.929999999993</v>
      </c>
      <c r="G62" s="640">
        <f t="shared" si="1"/>
        <v>-0.16031771397275574</v>
      </c>
      <c r="H62" s="363">
        <f t="shared" si="6"/>
        <v>3.5643412842069636E-2</v>
      </c>
    </row>
    <row r="63" spans="1:8" ht="12.75" customHeight="1">
      <c r="A63" s="646" t="s">
        <v>293</v>
      </c>
      <c r="B63" s="157">
        <v>9679.15</v>
      </c>
      <c r="C63" s="645">
        <v>9891.48</v>
      </c>
      <c r="D63" s="354">
        <f t="shared" si="0"/>
        <v>2.1936843627797888E-2</v>
      </c>
      <c r="E63" s="645">
        <v>51640.800000000003</v>
      </c>
      <c r="F63" s="645">
        <v>58310.67</v>
      </c>
      <c r="G63" s="640">
        <f t="shared" si="1"/>
        <v>0.12915892085327871</v>
      </c>
      <c r="H63" s="363">
        <f t="shared" si="6"/>
        <v>3.1467448207074436E-2</v>
      </c>
    </row>
    <row r="64" spans="1:8" ht="12.75" customHeight="1">
      <c r="A64" s="646" t="s">
        <v>466</v>
      </c>
      <c r="B64" s="157">
        <v>8264.4500000000007</v>
      </c>
      <c r="C64" s="645">
        <v>8944.91</v>
      </c>
      <c r="D64" s="354">
        <f t="shared" si="0"/>
        <v>8.2335787620470696E-2</v>
      </c>
      <c r="E64" s="645">
        <v>53815.29</v>
      </c>
      <c r="F64" s="645">
        <v>56773.64</v>
      </c>
      <c r="G64" s="640">
        <f t="shared" si="1"/>
        <v>5.4972295048488981E-2</v>
      </c>
      <c r="H64" s="363">
        <f t="shared" si="6"/>
        <v>3.0637987459706591E-2</v>
      </c>
    </row>
    <row r="65" spans="1:8" ht="12.75" customHeight="1">
      <c r="A65" s="646" t="s">
        <v>26</v>
      </c>
      <c r="B65" s="157">
        <v>113662.63464299994</v>
      </c>
      <c r="C65" s="645">
        <v>107062.83390299996</v>
      </c>
      <c r="D65" s="354">
        <f t="shared" si="0"/>
        <v>-5.8064822804161829E-2</v>
      </c>
      <c r="E65" s="645">
        <v>685904.27403499978</v>
      </c>
      <c r="F65" s="645">
        <v>651616.47191700013</v>
      </c>
      <c r="G65" s="640">
        <f t="shared" si="1"/>
        <v>-4.9989194434222221E-2</v>
      </c>
      <c r="H65" s="363">
        <f t="shared" si="6"/>
        <v>0.35164589226851234</v>
      </c>
    </row>
    <row r="66" spans="1:8" ht="12.75" customHeight="1">
      <c r="A66" s="648" t="s">
        <v>510</v>
      </c>
      <c r="B66" s="284">
        <f>SUM(B67:B68)</f>
        <v>615830.19000000006</v>
      </c>
      <c r="C66" s="285">
        <f>SUM(C67:C68)</f>
        <v>927600.89</v>
      </c>
      <c r="D66" s="359">
        <f t="shared" si="0"/>
        <v>0.5062608249199344</v>
      </c>
      <c r="E66" s="285">
        <f>SUM(E67:E68)</f>
        <v>5030466.42</v>
      </c>
      <c r="F66" s="285">
        <f>SUM(F67:F68)</f>
        <v>4467305.04</v>
      </c>
      <c r="G66" s="425">
        <f t="shared" si="1"/>
        <v>-0.11195013205157224</v>
      </c>
      <c r="H66" s="647">
        <f>SUM(H67:H68)</f>
        <v>1</v>
      </c>
    </row>
    <row r="67" spans="1:8" ht="12.75" customHeight="1">
      <c r="A67" s="646" t="s">
        <v>449</v>
      </c>
      <c r="B67" s="157">
        <v>567427.52</v>
      </c>
      <c r="C67" s="645">
        <v>882165.78</v>
      </c>
      <c r="D67" s="354">
        <f t="shared" si="0"/>
        <v>0.55467570554209289</v>
      </c>
      <c r="E67" s="645">
        <v>4827299.0599999996</v>
      </c>
      <c r="F67" s="645">
        <v>4235593.28</v>
      </c>
      <c r="G67" s="640">
        <f t="shared" si="1"/>
        <v>-0.12257491666571811</v>
      </c>
      <c r="H67" s="363">
        <f>(F67/$F$66)</f>
        <v>0.94813164583003273</v>
      </c>
    </row>
    <row r="68" spans="1:8" ht="12.75" customHeight="1">
      <c r="A68" s="287" t="s">
        <v>462</v>
      </c>
      <c r="B68" s="644">
        <v>48402.67</v>
      </c>
      <c r="C68" s="643">
        <v>45435.11</v>
      </c>
      <c r="D68" s="354">
        <f t="shared" si="0"/>
        <v>-6.1309840965384714E-2</v>
      </c>
      <c r="E68" s="643">
        <v>203167.35999999999</v>
      </c>
      <c r="F68" s="643">
        <v>231711.76</v>
      </c>
      <c r="G68" s="640">
        <f t="shared" si="1"/>
        <v>0.14049697746724682</v>
      </c>
      <c r="H68" s="363">
        <f>(F68/$F$66)</f>
        <v>5.1868354169967316E-2</v>
      </c>
    </row>
    <row r="69" spans="1:8" ht="12.75" customHeight="1">
      <c r="A69" s="648" t="s">
        <v>511</v>
      </c>
      <c r="B69" s="284">
        <f>SUM(B70)</f>
        <v>1647.1014</v>
      </c>
      <c r="C69" s="285">
        <f>SUM(C70)</f>
        <v>1703.6484</v>
      </c>
      <c r="D69" s="359">
        <f t="shared" si="0"/>
        <v>3.4331219680828411E-2</v>
      </c>
      <c r="E69" s="285">
        <f>SUM(E70)</f>
        <v>8880.18</v>
      </c>
      <c r="F69" s="285">
        <f>SUM(F70)</f>
        <v>10117.77</v>
      </c>
      <c r="G69" s="425">
        <f t="shared" si="1"/>
        <v>0.13936541826854862</v>
      </c>
      <c r="H69" s="647">
        <f>SUM(H70)</f>
        <v>1</v>
      </c>
    </row>
    <row r="70" spans="1:8" ht="12.75" customHeight="1">
      <c r="A70" s="646" t="s">
        <v>161</v>
      </c>
      <c r="B70" s="157">
        <v>1647.1014</v>
      </c>
      <c r="C70" s="645">
        <v>1703.6484</v>
      </c>
      <c r="D70" s="354">
        <f t="shared" ref="D70:D77" si="7">(C70-B70)/B70</f>
        <v>3.4331219680828411E-2</v>
      </c>
      <c r="E70" s="471">
        <v>8880.18</v>
      </c>
      <c r="F70" s="645">
        <v>10117.77</v>
      </c>
      <c r="G70" s="640">
        <f t="shared" ref="G70:G77" si="8">(F70-E70)/E70</f>
        <v>0.13936541826854862</v>
      </c>
      <c r="H70" s="649">
        <f>(F70/$F$69)</f>
        <v>1</v>
      </c>
    </row>
    <row r="71" spans="1:8" ht="12.75" customHeight="1">
      <c r="A71" s="648" t="s">
        <v>512</v>
      </c>
      <c r="B71" s="284">
        <f>SUM(B72:B77)</f>
        <v>2244.1414690000001</v>
      </c>
      <c r="C71" s="285">
        <f>SUM(C72:C77)</f>
        <v>2680.3576840000001</v>
      </c>
      <c r="D71" s="359">
        <f t="shared" si="7"/>
        <v>0.19437999833155789</v>
      </c>
      <c r="E71" s="285">
        <f>SUM(E72:E77)</f>
        <v>13069.1001</v>
      </c>
      <c r="F71" s="285">
        <f>SUM(F72:F77)</f>
        <v>13197.176331000001</v>
      </c>
      <c r="G71" s="425">
        <f t="shared" si="8"/>
        <v>9.7999273109860806E-3</v>
      </c>
      <c r="H71" s="647">
        <f>SUM(H72:H77)</f>
        <v>1</v>
      </c>
    </row>
    <row r="72" spans="1:8" ht="12.75" customHeight="1">
      <c r="A72" s="646" t="s">
        <v>22</v>
      </c>
      <c r="B72" s="157">
        <v>1216.1500000000001</v>
      </c>
      <c r="C72" s="645">
        <v>1134.46</v>
      </c>
      <c r="D72" s="354">
        <f t="shared" si="7"/>
        <v>-6.7170990420589605E-2</v>
      </c>
      <c r="E72" s="645">
        <v>6099.95</v>
      </c>
      <c r="F72" s="645">
        <v>6724.31</v>
      </c>
      <c r="G72" s="640">
        <f t="shared" si="8"/>
        <v>0.10235493733555202</v>
      </c>
      <c r="H72" s="363">
        <f t="shared" ref="H72:H77" si="9">(F72/$F$71)</f>
        <v>0.50952641923899133</v>
      </c>
    </row>
    <row r="73" spans="1:8" ht="12.75" customHeight="1">
      <c r="A73" s="646" t="s">
        <v>443</v>
      </c>
      <c r="B73" s="157">
        <v>508.71266900000001</v>
      </c>
      <c r="C73" s="645">
        <v>953.54352900000004</v>
      </c>
      <c r="D73" s="354">
        <f t="shared" si="7"/>
        <v>0.87442457620413627</v>
      </c>
      <c r="E73" s="645">
        <v>3359.12</v>
      </c>
      <c r="F73" s="645">
        <v>3895.5200000000004</v>
      </c>
      <c r="G73" s="640">
        <f t="shared" si="8"/>
        <v>0.15968467932077465</v>
      </c>
      <c r="H73" s="363">
        <f t="shared" si="9"/>
        <v>0.29517829437873566</v>
      </c>
    </row>
    <row r="74" spans="1:8" ht="12.75" customHeight="1">
      <c r="A74" s="287" t="s">
        <v>160</v>
      </c>
      <c r="B74" s="644">
        <v>182.84360799999999</v>
      </c>
      <c r="C74" s="643">
        <v>214.65574899999999</v>
      </c>
      <c r="D74" s="354">
        <f t="shared" si="7"/>
        <v>0.17398552428477565</v>
      </c>
      <c r="E74" s="643">
        <v>953.16229899999996</v>
      </c>
      <c r="F74" s="643">
        <v>1074.98</v>
      </c>
      <c r="G74" s="640">
        <f t="shared" si="8"/>
        <v>0.12780373408369572</v>
      </c>
      <c r="H74" s="363">
        <f t="shared" si="9"/>
        <v>8.1455303243534422E-2</v>
      </c>
    </row>
    <row r="75" spans="1:8" ht="12.75" customHeight="1">
      <c r="A75" s="287" t="s">
        <v>442</v>
      </c>
      <c r="B75" s="644">
        <v>226.176523</v>
      </c>
      <c r="C75" s="643">
        <v>255.601314</v>
      </c>
      <c r="D75" s="354">
        <f t="shared" si="7"/>
        <v>0.13009657505434372</v>
      </c>
      <c r="E75" s="643">
        <v>2017.7797089999999</v>
      </c>
      <c r="F75" s="643">
        <v>770.74251300000003</v>
      </c>
      <c r="G75" s="640">
        <f t="shared" si="8"/>
        <v>-0.61802445055710475</v>
      </c>
      <c r="H75" s="363">
        <f t="shared" si="9"/>
        <v>5.8402077358740416E-2</v>
      </c>
    </row>
    <row r="76" spans="1:8" ht="12.75" customHeight="1">
      <c r="A76" s="287" t="s">
        <v>440</v>
      </c>
      <c r="B76" s="644">
        <v>82.660748999999996</v>
      </c>
      <c r="C76" s="643">
        <v>95.047342</v>
      </c>
      <c r="D76" s="354">
        <f t="shared" si="7"/>
        <v>0.14984854540817197</v>
      </c>
      <c r="E76" s="643">
        <v>204.992062</v>
      </c>
      <c r="F76" s="643">
        <v>638.470325</v>
      </c>
      <c r="G76" s="640">
        <f t="shared" si="8"/>
        <v>2.1146099940201584</v>
      </c>
      <c r="H76" s="363">
        <f t="shared" si="9"/>
        <v>4.8379313042915192E-2</v>
      </c>
    </row>
    <row r="77" spans="1:8" ht="12.75" customHeight="1" thickBot="1">
      <c r="A77" s="288" t="s">
        <v>439</v>
      </c>
      <c r="B77" s="642">
        <v>27.597919999999998</v>
      </c>
      <c r="C77" s="641">
        <v>27.04975</v>
      </c>
      <c r="D77" s="426">
        <f t="shared" si="7"/>
        <v>-1.9862728785357699E-2</v>
      </c>
      <c r="E77" s="641">
        <v>434.09602999999998</v>
      </c>
      <c r="F77" s="641">
        <v>93.153492999999997</v>
      </c>
      <c r="G77" s="640">
        <f t="shared" si="8"/>
        <v>-0.78540809737421469</v>
      </c>
      <c r="H77" s="363">
        <f t="shared" si="9"/>
        <v>7.0585927370829787E-3</v>
      </c>
    </row>
    <row r="78" spans="1:8" ht="33" customHeight="1">
      <c r="A78" s="774" t="s">
        <v>572</v>
      </c>
      <c r="B78" s="774"/>
      <c r="C78" s="774"/>
      <c r="D78" s="774"/>
      <c r="E78" s="774"/>
      <c r="F78" s="774"/>
      <c r="G78" s="774"/>
      <c r="H78" s="774"/>
    </row>
    <row r="79" spans="1:8" ht="12" customHeight="1">
      <c r="A79" s="437"/>
      <c r="B79" s="437"/>
      <c r="C79" s="437"/>
      <c r="D79" s="437"/>
      <c r="E79" s="437"/>
      <c r="F79" s="437"/>
      <c r="G79" s="437"/>
      <c r="H79" s="437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FF00"/>
  </sheetPr>
  <dimension ref="A1:N45"/>
  <sheetViews>
    <sheetView view="pageBreakPreview" zoomScaleNormal="100" zoomScaleSheetLayoutView="100" workbookViewId="0"/>
  </sheetViews>
  <sheetFormatPr baseColWidth="10" defaultColWidth="11.42578125" defaultRowHeight="15"/>
  <cols>
    <col min="1" max="1" width="11.42578125" style="437"/>
    <col min="2" max="14" width="10.5703125" style="437" customWidth="1"/>
    <col min="15" max="16384" width="11.42578125" style="437"/>
  </cols>
  <sheetData>
    <row r="1" spans="1:14">
      <c r="A1" s="176" t="s">
        <v>350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.75">
      <c r="A2" s="214" t="s">
        <v>351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5.75">
      <c r="A3" s="214" t="s">
        <v>349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15.75" thickBot="1">
      <c r="A4" s="183" t="s">
        <v>277</v>
      </c>
      <c r="B4" s="204" t="s">
        <v>117</v>
      </c>
      <c r="C4" s="204" t="s">
        <v>118</v>
      </c>
      <c r="D4" s="204" t="s">
        <v>124</v>
      </c>
      <c r="E4" s="204" t="s">
        <v>126</v>
      </c>
      <c r="F4" s="204" t="s">
        <v>127</v>
      </c>
      <c r="G4" s="204" t="s">
        <v>152</v>
      </c>
      <c r="H4" s="204" t="s">
        <v>153</v>
      </c>
      <c r="I4" s="204" t="s">
        <v>155</v>
      </c>
      <c r="J4" s="204" t="s">
        <v>156</v>
      </c>
      <c r="K4" s="204" t="s">
        <v>157</v>
      </c>
      <c r="L4" s="204" t="s">
        <v>158</v>
      </c>
      <c r="M4" s="204" t="s">
        <v>159</v>
      </c>
      <c r="N4" s="204" t="s">
        <v>55</v>
      </c>
    </row>
    <row r="5" spans="1:14" ht="15.75" thickBot="1">
      <c r="A5" s="207" t="s">
        <v>410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</row>
    <row r="6" spans="1:14">
      <c r="A6" s="210">
        <v>2008</v>
      </c>
      <c r="B6" s="394">
        <v>709</v>
      </c>
      <c r="C6" s="394">
        <v>1674</v>
      </c>
      <c r="D6" s="394">
        <v>642</v>
      </c>
      <c r="E6" s="394">
        <v>807</v>
      </c>
      <c r="F6" s="394">
        <v>1007</v>
      </c>
      <c r="G6" s="394">
        <v>649</v>
      </c>
      <c r="H6" s="394">
        <v>856</v>
      </c>
      <c r="I6" s="394">
        <v>1094</v>
      </c>
      <c r="J6" s="394">
        <v>812</v>
      </c>
      <c r="K6" s="394">
        <v>686</v>
      </c>
      <c r="L6" s="394">
        <v>511</v>
      </c>
      <c r="M6" s="394">
        <v>346</v>
      </c>
      <c r="N6" s="394">
        <v>9793</v>
      </c>
    </row>
    <row r="7" spans="1:14">
      <c r="A7" s="210">
        <v>2009</v>
      </c>
      <c r="B7" s="394">
        <v>353</v>
      </c>
      <c r="C7" s="394">
        <v>717</v>
      </c>
      <c r="D7" s="394">
        <v>601</v>
      </c>
      <c r="E7" s="394">
        <v>338</v>
      </c>
      <c r="F7" s="394">
        <v>507</v>
      </c>
      <c r="G7" s="394">
        <v>281</v>
      </c>
      <c r="H7" s="394">
        <v>304</v>
      </c>
      <c r="I7" s="394">
        <v>586</v>
      </c>
      <c r="J7" s="394">
        <v>415</v>
      </c>
      <c r="K7" s="394">
        <v>439</v>
      </c>
      <c r="L7" s="394">
        <v>404</v>
      </c>
      <c r="M7" s="394">
        <v>290</v>
      </c>
      <c r="N7" s="394">
        <v>5235</v>
      </c>
    </row>
    <row r="8" spans="1:14">
      <c r="A8" s="210">
        <v>2010</v>
      </c>
      <c r="B8" s="394">
        <v>514</v>
      </c>
      <c r="C8" s="394">
        <v>1556</v>
      </c>
      <c r="D8" s="394">
        <v>512</v>
      </c>
      <c r="E8" s="394">
        <v>467</v>
      </c>
      <c r="F8" s="394">
        <v>697</v>
      </c>
      <c r="G8" s="394">
        <v>476</v>
      </c>
      <c r="H8" s="394">
        <v>686</v>
      </c>
      <c r="I8" s="394">
        <v>686</v>
      </c>
      <c r="J8" s="394">
        <v>526</v>
      </c>
      <c r="K8" s="394">
        <v>859</v>
      </c>
      <c r="L8" s="394">
        <v>949</v>
      </c>
      <c r="M8" s="394">
        <v>1710</v>
      </c>
      <c r="N8" s="394">
        <v>9638</v>
      </c>
    </row>
    <row r="9" spans="1:14">
      <c r="A9" s="210">
        <v>2011</v>
      </c>
      <c r="B9" s="394">
        <v>1388</v>
      </c>
      <c r="C9" s="394">
        <v>1930</v>
      </c>
      <c r="D9" s="394">
        <v>961</v>
      </c>
      <c r="E9" s="394">
        <v>782</v>
      </c>
      <c r="F9" s="394">
        <v>898</v>
      </c>
      <c r="G9" s="394">
        <v>494</v>
      </c>
      <c r="H9" s="394">
        <v>545</v>
      </c>
      <c r="I9" s="394">
        <v>600</v>
      </c>
      <c r="J9" s="394">
        <v>691</v>
      </c>
      <c r="K9" s="394">
        <v>451</v>
      </c>
      <c r="L9" s="394">
        <v>739</v>
      </c>
      <c r="M9" s="394">
        <v>463</v>
      </c>
      <c r="N9" s="394">
        <v>9942</v>
      </c>
    </row>
    <row r="10" spans="1:14">
      <c r="A10" s="210">
        <v>2012</v>
      </c>
      <c r="B10" s="394">
        <v>1391</v>
      </c>
      <c r="C10" s="394">
        <v>462</v>
      </c>
      <c r="D10" s="394">
        <v>474</v>
      </c>
      <c r="E10" s="394">
        <v>345</v>
      </c>
      <c r="F10" s="394">
        <v>1279</v>
      </c>
      <c r="G10" s="394">
        <v>523</v>
      </c>
      <c r="H10" s="394">
        <v>450</v>
      </c>
      <c r="I10" s="394">
        <v>611</v>
      </c>
      <c r="J10" s="394">
        <v>384</v>
      </c>
      <c r="K10" s="394">
        <v>371</v>
      </c>
      <c r="L10" s="394">
        <v>739</v>
      </c>
      <c r="M10" s="394">
        <v>218</v>
      </c>
      <c r="N10" s="394">
        <v>7247</v>
      </c>
    </row>
    <row r="11" spans="1:14">
      <c r="A11" s="210">
        <v>2013</v>
      </c>
      <c r="B11" s="394">
        <v>1121</v>
      </c>
      <c r="C11" s="394">
        <v>319</v>
      </c>
      <c r="D11" s="394">
        <v>318</v>
      </c>
      <c r="E11" s="394">
        <v>418</v>
      </c>
      <c r="F11" s="394">
        <v>1035</v>
      </c>
      <c r="G11" s="394">
        <v>376</v>
      </c>
      <c r="H11" s="394">
        <v>360</v>
      </c>
      <c r="I11" s="394">
        <v>451</v>
      </c>
      <c r="J11" s="394">
        <v>310</v>
      </c>
      <c r="K11" s="394">
        <v>271</v>
      </c>
      <c r="L11" s="394">
        <v>650</v>
      </c>
      <c r="M11" s="394">
        <v>168</v>
      </c>
      <c r="N11" s="394">
        <v>5797</v>
      </c>
    </row>
    <row r="12" spans="1:14">
      <c r="A12" s="210">
        <v>2014</v>
      </c>
      <c r="B12" s="394">
        <v>2039</v>
      </c>
      <c r="C12" s="394">
        <v>358</v>
      </c>
      <c r="D12" s="394">
        <v>236</v>
      </c>
      <c r="E12" s="394">
        <v>250</v>
      </c>
      <c r="F12" s="394">
        <v>670</v>
      </c>
      <c r="G12" s="394">
        <v>477</v>
      </c>
      <c r="H12" s="394">
        <v>206</v>
      </c>
      <c r="I12" s="394">
        <v>389</v>
      </c>
      <c r="J12" s="394">
        <v>403</v>
      </c>
      <c r="K12" s="394">
        <v>288</v>
      </c>
      <c r="L12" s="394">
        <v>402</v>
      </c>
      <c r="M12" s="394">
        <v>372</v>
      </c>
      <c r="N12" s="394">
        <v>6090</v>
      </c>
    </row>
    <row r="13" spans="1:14">
      <c r="A13" s="210">
        <v>2015</v>
      </c>
      <c r="B13" s="394">
        <v>2176</v>
      </c>
      <c r="C13" s="394">
        <v>325</v>
      </c>
      <c r="D13" s="394">
        <v>232</v>
      </c>
      <c r="E13" s="394">
        <v>246</v>
      </c>
      <c r="F13" s="394">
        <v>771</v>
      </c>
      <c r="G13" s="394">
        <v>353</v>
      </c>
      <c r="H13" s="394">
        <v>214</v>
      </c>
      <c r="I13" s="394">
        <v>571</v>
      </c>
      <c r="J13" s="394">
        <v>192</v>
      </c>
      <c r="K13" s="394">
        <v>184</v>
      </c>
      <c r="L13" s="394">
        <v>392</v>
      </c>
      <c r="M13" s="394">
        <v>140</v>
      </c>
      <c r="N13" s="394">
        <v>5796</v>
      </c>
    </row>
    <row r="14" spans="1:14">
      <c r="A14" s="210">
        <v>2016</v>
      </c>
      <c r="B14" s="394">
        <v>1917</v>
      </c>
      <c r="C14" s="394">
        <v>223</v>
      </c>
      <c r="D14" s="394">
        <v>205</v>
      </c>
      <c r="E14" s="394">
        <v>271</v>
      </c>
      <c r="F14" s="395">
        <v>0</v>
      </c>
      <c r="G14" s="395">
        <v>0</v>
      </c>
      <c r="H14" s="394">
        <v>879</v>
      </c>
      <c r="I14" s="394">
        <v>292</v>
      </c>
      <c r="J14" s="394">
        <v>330</v>
      </c>
      <c r="K14" s="394">
        <v>307</v>
      </c>
      <c r="L14" s="394">
        <v>582</v>
      </c>
      <c r="M14" s="394">
        <v>300</v>
      </c>
      <c r="N14" s="394">
        <v>5306</v>
      </c>
    </row>
    <row r="15" spans="1:14">
      <c r="A15" s="210">
        <v>2017</v>
      </c>
      <c r="B15" s="394">
        <v>2287</v>
      </c>
      <c r="C15" s="394">
        <v>70</v>
      </c>
      <c r="D15" s="394">
        <v>83</v>
      </c>
      <c r="E15" s="394">
        <v>55</v>
      </c>
      <c r="F15" s="394">
        <v>130</v>
      </c>
      <c r="G15" s="394">
        <v>34</v>
      </c>
      <c r="H15" s="394">
        <v>53</v>
      </c>
      <c r="I15" s="394">
        <v>98</v>
      </c>
      <c r="J15" s="394">
        <v>62</v>
      </c>
      <c r="K15" s="394">
        <v>1661</v>
      </c>
      <c r="L15" s="394">
        <v>895</v>
      </c>
      <c r="M15" s="394">
        <v>403</v>
      </c>
      <c r="N15" s="394">
        <v>5831</v>
      </c>
    </row>
    <row r="16" spans="1:14">
      <c r="A16" s="210">
        <v>2018</v>
      </c>
      <c r="B16" s="394">
        <v>699</v>
      </c>
      <c r="C16" s="394">
        <v>372</v>
      </c>
      <c r="D16" s="529">
        <v>349</v>
      </c>
      <c r="E16" s="394">
        <v>596</v>
      </c>
      <c r="F16" s="394">
        <v>1556</v>
      </c>
      <c r="G16" s="394">
        <v>403</v>
      </c>
      <c r="H16" s="394">
        <v>525</v>
      </c>
      <c r="I16" s="394">
        <v>876</v>
      </c>
      <c r="J16" s="394">
        <v>445</v>
      </c>
      <c r="K16" s="394">
        <v>328</v>
      </c>
      <c r="L16" s="394">
        <v>558</v>
      </c>
      <c r="M16" s="394">
        <v>237</v>
      </c>
      <c r="N16" s="394">
        <f>SUM(B16:M16)</f>
        <v>6944</v>
      </c>
    </row>
    <row r="17" spans="1:14" ht="15.75" thickBot="1">
      <c r="A17" s="210">
        <v>2019</v>
      </c>
      <c r="B17" s="394">
        <v>362</v>
      </c>
      <c r="C17" s="394">
        <v>586</v>
      </c>
      <c r="D17" s="394">
        <v>328</v>
      </c>
      <c r="E17" s="394">
        <v>388</v>
      </c>
      <c r="F17" s="394">
        <v>1488</v>
      </c>
      <c r="G17" s="394">
        <v>278</v>
      </c>
      <c r="H17" s="394" t="s">
        <v>399</v>
      </c>
      <c r="I17" s="394" t="s">
        <v>399</v>
      </c>
      <c r="J17" s="394" t="s">
        <v>399</v>
      </c>
      <c r="K17" s="394" t="s">
        <v>399</v>
      </c>
      <c r="L17" s="394" t="s">
        <v>399</v>
      </c>
      <c r="M17" s="394" t="s">
        <v>399</v>
      </c>
      <c r="N17" s="394">
        <f>SUM(B17:M17)</f>
        <v>3430</v>
      </c>
    </row>
    <row r="18" spans="1:14" ht="15.75" thickBot="1">
      <c r="A18" s="211" t="s">
        <v>386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</row>
    <row r="19" spans="1:14">
      <c r="A19" s="210">
        <v>2008</v>
      </c>
      <c r="B19" s="394">
        <v>2</v>
      </c>
      <c r="C19" s="394">
        <v>182</v>
      </c>
      <c r="D19" s="394">
        <v>355</v>
      </c>
      <c r="E19" s="394">
        <v>252</v>
      </c>
      <c r="F19" s="394">
        <v>746</v>
      </c>
      <c r="G19" s="394">
        <v>431</v>
      </c>
      <c r="H19" s="394">
        <v>128</v>
      </c>
      <c r="I19" s="394">
        <v>580</v>
      </c>
      <c r="J19" s="394">
        <v>700</v>
      </c>
      <c r="K19" s="394">
        <v>829</v>
      </c>
      <c r="L19" s="394">
        <v>510</v>
      </c>
      <c r="M19" s="394">
        <v>748</v>
      </c>
      <c r="N19" s="394">
        <v>5463</v>
      </c>
    </row>
    <row r="20" spans="1:14">
      <c r="A20" s="210">
        <v>2009</v>
      </c>
      <c r="B20" s="394">
        <v>137</v>
      </c>
      <c r="C20" s="394">
        <v>418</v>
      </c>
      <c r="D20" s="394">
        <v>429</v>
      </c>
      <c r="E20" s="394">
        <v>93</v>
      </c>
      <c r="F20" s="394">
        <v>208</v>
      </c>
      <c r="G20" s="394">
        <v>423</v>
      </c>
      <c r="H20" s="394">
        <v>487</v>
      </c>
      <c r="I20" s="394">
        <v>121</v>
      </c>
      <c r="J20" s="394">
        <v>281</v>
      </c>
      <c r="K20" s="394">
        <v>332</v>
      </c>
      <c r="L20" s="394">
        <v>443</v>
      </c>
      <c r="M20" s="394">
        <v>490</v>
      </c>
      <c r="N20" s="394">
        <v>3862</v>
      </c>
    </row>
    <row r="21" spans="1:14">
      <c r="A21" s="210">
        <v>2010</v>
      </c>
      <c r="B21" s="394">
        <v>215</v>
      </c>
      <c r="C21" s="394">
        <v>261</v>
      </c>
      <c r="D21" s="394">
        <v>195</v>
      </c>
      <c r="E21" s="394">
        <v>236</v>
      </c>
      <c r="F21" s="394">
        <v>251</v>
      </c>
      <c r="G21" s="394">
        <v>244</v>
      </c>
      <c r="H21" s="394">
        <v>352</v>
      </c>
      <c r="I21" s="394">
        <v>216</v>
      </c>
      <c r="J21" s="394">
        <v>450</v>
      </c>
      <c r="K21" s="394">
        <v>301</v>
      </c>
      <c r="L21" s="394">
        <v>582</v>
      </c>
      <c r="M21" s="394">
        <v>688</v>
      </c>
      <c r="N21" s="394">
        <v>3991</v>
      </c>
    </row>
    <row r="22" spans="1:14" ht="12.75" hidden="1" customHeight="1">
      <c r="A22" s="210">
        <v>2011</v>
      </c>
      <c r="B22" s="394">
        <v>242</v>
      </c>
      <c r="C22" s="394">
        <v>292</v>
      </c>
      <c r="D22" s="394">
        <v>623</v>
      </c>
      <c r="E22" s="394">
        <v>481</v>
      </c>
      <c r="F22" s="394">
        <v>550</v>
      </c>
      <c r="G22" s="394">
        <v>332</v>
      </c>
      <c r="H22" s="394">
        <v>491</v>
      </c>
      <c r="I22" s="394">
        <v>455</v>
      </c>
      <c r="J22" s="394">
        <v>300</v>
      </c>
      <c r="K22" s="394">
        <v>179</v>
      </c>
      <c r="L22" s="394">
        <v>135</v>
      </c>
      <c r="M22" s="394">
        <v>175</v>
      </c>
      <c r="N22" s="394">
        <v>4255</v>
      </c>
    </row>
    <row r="23" spans="1:14" hidden="1">
      <c r="A23" s="210">
        <v>2012</v>
      </c>
      <c r="B23" s="395">
        <v>0</v>
      </c>
      <c r="C23" s="395">
        <v>0</v>
      </c>
      <c r="D23" s="395">
        <v>507</v>
      </c>
      <c r="E23" s="395">
        <v>1002</v>
      </c>
      <c r="F23" s="395">
        <v>517</v>
      </c>
      <c r="G23" s="395">
        <v>318</v>
      </c>
      <c r="H23" s="395">
        <v>347</v>
      </c>
      <c r="I23" s="395">
        <v>346</v>
      </c>
      <c r="J23" s="395">
        <v>196</v>
      </c>
      <c r="K23" s="395">
        <v>444</v>
      </c>
      <c r="L23" s="395">
        <v>336</v>
      </c>
      <c r="M23" s="395">
        <v>363</v>
      </c>
      <c r="N23" s="394">
        <v>4376</v>
      </c>
    </row>
    <row r="24" spans="1:14">
      <c r="A24" s="210">
        <v>2013</v>
      </c>
      <c r="B24" s="395">
        <v>125</v>
      </c>
      <c r="C24" s="395">
        <v>331</v>
      </c>
      <c r="D24" s="395">
        <v>330</v>
      </c>
      <c r="E24" s="395">
        <v>339</v>
      </c>
      <c r="F24" s="395">
        <v>326</v>
      </c>
      <c r="G24" s="395">
        <v>223</v>
      </c>
      <c r="H24" s="395">
        <v>420</v>
      </c>
      <c r="I24" s="395">
        <v>266</v>
      </c>
      <c r="J24" s="395">
        <v>390</v>
      </c>
      <c r="K24" s="395">
        <v>304</v>
      </c>
      <c r="L24" s="395">
        <v>317</v>
      </c>
      <c r="M24" s="395">
        <v>351</v>
      </c>
      <c r="N24" s="394">
        <v>3722</v>
      </c>
    </row>
    <row r="25" spans="1:14">
      <c r="A25" s="210">
        <v>2014</v>
      </c>
      <c r="B25" s="395">
        <v>220</v>
      </c>
      <c r="C25" s="395">
        <v>284</v>
      </c>
      <c r="D25" s="395">
        <v>253</v>
      </c>
      <c r="E25" s="395">
        <v>237</v>
      </c>
      <c r="F25" s="395">
        <v>357</v>
      </c>
      <c r="G25" s="395">
        <v>275</v>
      </c>
      <c r="H25" s="395">
        <v>278</v>
      </c>
      <c r="I25" s="395">
        <v>88</v>
      </c>
      <c r="J25" s="395">
        <v>244</v>
      </c>
      <c r="K25" s="395">
        <v>245</v>
      </c>
      <c r="L25" s="395">
        <v>145</v>
      </c>
      <c r="M25" s="395">
        <v>342</v>
      </c>
      <c r="N25" s="394">
        <v>2968</v>
      </c>
    </row>
    <row r="26" spans="1:14">
      <c r="A26" s="210">
        <v>2015</v>
      </c>
      <c r="B26" s="395">
        <v>225</v>
      </c>
      <c r="C26" s="395">
        <v>112</v>
      </c>
      <c r="D26" s="395">
        <v>155</v>
      </c>
      <c r="E26" s="395">
        <v>388</v>
      </c>
      <c r="F26" s="395">
        <v>364</v>
      </c>
      <c r="G26" s="395">
        <v>208</v>
      </c>
      <c r="H26" s="395">
        <v>393</v>
      </c>
      <c r="I26" s="395">
        <v>166</v>
      </c>
      <c r="J26" s="395">
        <v>474</v>
      </c>
      <c r="K26" s="395">
        <v>0</v>
      </c>
      <c r="L26" s="395">
        <v>0</v>
      </c>
      <c r="M26" s="395">
        <v>0</v>
      </c>
      <c r="N26" s="394">
        <v>2485</v>
      </c>
    </row>
    <row r="27" spans="1:14">
      <c r="A27" s="210">
        <v>2016</v>
      </c>
      <c r="B27" s="395">
        <v>0</v>
      </c>
      <c r="C27" s="395">
        <v>0</v>
      </c>
      <c r="D27" s="395">
        <v>0</v>
      </c>
      <c r="E27" s="395">
        <v>74</v>
      </c>
      <c r="F27" s="395">
        <v>0</v>
      </c>
      <c r="G27" s="395">
        <v>0</v>
      </c>
      <c r="H27" s="395">
        <v>0</v>
      </c>
      <c r="I27" s="395">
        <v>0</v>
      </c>
      <c r="J27" s="395">
        <v>0</v>
      </c>
      <c r="K27" s="395">
        <v>908</v>
      </c>
      <c r="L27" s="395">
        <v>179</v>
      </c>
      <c r="M27" s="395">
        <v>285</v>
      </c>
      <c r="N27" s="394">
        <v>1446</v>
      </c>
    </row>
    <row r="28" spans="1:14">
      <c r="A28" s="210">
        <v>2017</v>
      </c>
      <c r="B28" s="395">
        <v>0</v>
      </c>
      <c r="C28" s="394">
        <v>61</v>
      </c>
      <c r="D28" s="394">
        <v>247</v>
      </c>
      <c r="E28" s="394">
        <v>81</v>
      </c>
      <c r="F28" s="394">
        <v>110</v>
      </c>
      <c r="G28" s="394">
        <v>213</v>
      </c>
      <c r="H28" s="394">
        <v>108</v>
      </c>
      <c r="I28" s="394">
        <v>148</v>
      </c>
      <c r="J28" s="394">
        <v>325</v>
      </c>
      <c r="K28" s="394">
        <v>217</v>
      </c>
      <c r="L28" s="394">
        <v>130</v>
      </c>
      <c r="M28" s="394">
        <v>490</v>
      </c>
      <c r="N28" s="394">
        <v>2130</v>
      </c>
    </row>
    <row r="29" spans="1:14">
      <c r="A29" s="210">
        <v>2018</v>
      </c>
      <c r="B29" s="395">
        <v>134</v>
      </c>
      <c r="C29" s="394">
        <v>202</v>
      </c>
      <c r="D29" s="529">
        <v>178</v>
      </c>
      <c r="E29" s="394">
        <v>150</v>
      </c>
      <c r="F29" s="394">
        <v>119</v>
      </c>
      <c r="G29" s="394">
        <v>129</v>
      </c>
      <c r="H29" s="394">
        <v>22</v>
      </c>
      <c r="I29" s="394">
        <v>261</v>
      </c>
      <c r="J29" s="394">
        <v>177</v>
      </c>
      <c r="K29" s="394">
        <v>204</v>
      </c>
      <c r="L29" s="394">
        <v>519</v>
      </c>
      <c r="M29" s="394">
        <v>241</v>
      </c>
      <c r="N29" s="394">
        <f>SUM(B29:M29)</f>
        <v>2336</v>
      </c>
    </row>
    <row r="30" spans="1:14" ht="15.75" thickBot="1">
      <c r="A30" s="210">
        <v>2019</v>
      </c>
      <c r="B30" s="395">
        <v>199</v>
      </c>
      <c r="C30" s="394">
        <v>314</v>
      </c>
      <c r="D30" s="394">
        <v>164</v>
      </c>
      <c r="E30" s="394">
        <v>319</v>
      </c>
      <c r="F30" s="394">
        <v>249</v>
      </c>
      <c r="G30" s="394">
        <v>206</v>
      </c>
      <c r="H30" s="394" t="s">
        <v>399</v>
      </c>
      <c r="I30" s="394" t="s">
        <v>399</v>
      </c>
      <c r="J30" s="394" t="s">
        <v>399</v>
      </c>
      <c r="K30" s="394" t="s">
        <v>399</v>
      </c>
      <c r="L30" s="394" t="s">
        <v>399</v>
      </c>
      <c r="M30" s="394" t="s">
        <v>399</v>
      </c>
      <c r="N30" s="394">
        <f>SUM(B30:M30)</f>
        <v>1451</v>
      </c>
    </row>
    <row r="31" spans="1:14" ht="15.75" thickBot="1">
      <c r="A31" s="211" t="s">
        <v>458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3"/>
    </row>
    <row r="32" spans="1:14">
      <c r="A32" s="210">
        <v>2008</v>
      </c>
      <c r="B32" s="394">
        <v>800</v>
      </c>
      <c r="C32" s="394">
        <v>92518</v>
      </c>
      <c r="D32" s="394">
        <v>192433</v>
      </c>
      <c r="E32" s="394">
        <v>141524</v>
      </c>
      <c r="F32" s="394">
        <v>400303</v>
      </c>
      <c r="G32" s="394">
        <v>229588</v>
      </c>
      <c r="H32" s="394">
        <v>70032</v>
      </c>
      <c r="I32" s="394">
        <v>304691</v>
      </c>
      <c r="J32" s="394">
        <v>431052</v>
      </c>
      <c r="K32" s="394">
        <v>498837</v>
      </c>
      <c r="L32" s="394">
        <v>298851</v>
      </c>
      <c r="M32" s="394">
        <v>480402</v>
      </c>
      <c r="N32" s="394">
        <v>3141031</v>
      </c>
    </row>
    <row r="33" spans="1:14">
      <c r="A33" s="210">
        <v>2009</v>
      </c>
      <c r="B33" s="394">
        <v>79054</v>
      </c>
      <c r="C33" s="394">
        <v>233271</v>
      </c>
      <c r="D33" s="394">
        <v>245697</v>
      </c>
      <c r="E33" s="394">
        <v>49862</v>
      </c>
      <c r="F33" s="394">
        <v>128089</v>
      </c>
      <c r="G33" s="394">
        <v>262520</v>
      </c>
      <c r="H33" s="394">
        <v>287412</v>
      </c>
      <c r="I33" s="394">
        <v>58346</v>
      </c>
      <c r="J33" s="394">
        <v>184683</v>
      </c>
      <c r="K33" s="394">
        <v>187909</v>
      </c>
      <c r="L33" s="394">
        <v>239235</v>
      </c>
      <c r="M33" s="394">
        <v>252290</v>
      </c>
      <c r="N33" s="394">
        <v>2208368</v>
      </c>
    </row>
    <row r="34" spans="1:14">
      <c r="A34" s="210">
        <v>2010</v>
      </c>
      <c r="B34" s="394">
        <v>105549</v>
      </c>
      <c r="C34" s="394">
        <v>186481</v>
      </c>
      <c r="D34" s="394">
        <v>113138</v>
      </c>
      <c r="E34" s="394">
        <v>126981</v>
      </c>
      <c r="F34" s="394">
        <v>144408</v>
      </c>
      <c r="G34" s="394">
        <v>153551</v>
      </c>
      <c r="H34" s="394">
        <v>236173</v>
      </c>
      <c r="I34" s="394">
        <v>117965</v>
      </c>
      <c r="J34" s="394">
        <v>274273</v>
      </c>
      <c r="K34" s="394">
        <v>201597</v>
      </c>
      <c r="L34" s="394">
        <v>391211</v>
      </c>
      <c r="M34" s="394">
        <v>445154</v>
      </c>
      <c r="N34" s="394">
        <v>2496481</v>
      </c>
    </row>
    <row r="35" spans="1:14">
      <c r="A35" s="210">
        <v>2011</v>
      </c>
      <c r="B35" s="395">
        <v>161710</v>
      </c>
      <c r="C35" s="395">
        <v>170715</v>
      </c>
      <c r="D35" s="395">
        <v>432702</v>
      </c>
      <c r="E35" s="395">
        <v>390251</v>
      </c>
      <c r="F35" s="395">
        <v>437382</v>
      </c>
      <c r="G35" s="395">
        <v>220084</v>
      </c>
      <c r="H35" s="395">
        <v>342824</v>
      </c>
      <c r="I35" s="395">
        <v>299026</v>
      </c>
      <c r="J35" s="394">
        <v>171908</v>
      </c>
      <c r="K35" s="394">
        <v>171167</v>
      </c>
      <c r="L35" s="394">
        <v>101514</v>
      </c>
      <c r="M35" s="394">
        <v>113158</v>
      </c>
      <c r="N35" s="394">
        <v>3012441</v>
      </c>
    </row>
    <row r="36" spans="1:14">
      <c r="A36" s="210">
        <v>2012</v>
      </c>
      <c r="B36" s="395">
        <v>0</v>
      </c>
      <c r="C36" s="395">
        <v>0</v>
      </c>
      <c r="D36" s="395">
        <v>344770</v>
      </c>
      <c r="E36" s="395">
        <v>600417</v>
      </c>
      <c r="F36" s="395">
        <v>306692</v>
      </c>
      <c r="G36" s="395">
        <v>200734</v>
      </c>
      <c r="H36" s="395">
        <v>230042</v>
      </c>
      <c r="I36" s="395">
        <v>200873</v>
      </c>
      <c r="J36" s="394">
        <v>133315</v>
      </c>
      <c r="K36" s="394">
        <v>287218</v>
      </c>
      <c r="L36" s="394">
        <v>214813</v>
      </c>
      <c r="M36" s="394">
        <v>220432</v>
      </c>
      <c r="N36" s="394">
        <v>2739306</v>
      </c>
    </row>
    <row r="37" spans="1:14">
      <c r="A37" s="210">
        <v>2013</v>
      </c>
      <c r="B37" s="395">
        <v>58586</v>
      </c>
      <c r="C37" s="395">
        <v>147664</v>
      </c>
      <c r="D37" s="395">
        <v>152719</v>
      </c>
      <c r="E37" s="395">
        <v>169137</v>
      </c>
      <c r="F37" s="395">
        <v>158259</v>
      </c>
      <c r="G37" s="395">
        <v>117696</v>
      </c>
      <c r="H37" s="395">
        <v>226659</v>
      </c>
      <c r="I37" s="396">
        <v>141609</v>
      </c>
      <c r="J37" s="396">
        <v>204049</v>
      </c>
      <c r="K37" s="396">
        <v>160318</v>
      </c>
      <c r="L37" s="396">
        <v>150143</v>
      </c>
      <c r="M37" s="396">
        <v>173860</v>
      </c>
      <c r="N37" s="394">
        <v>1860699</v>
      </c>
    </row>
    <row r="38" spans="1:14">
      <c r="A38" s="210">
        <v>2014</v>
      </c>
      <c r="B38" s="395">
        <v>98436.3</v>
      </c>
      <c r="C38" s="395">
        <v>133326</v>
      </c>
      <c r="D38" s="395">
        <v>132626.29999999999</v>
      </c>
      <c r="E38" s="395">
        <v>139241</v>
      </c>
      <c r="F38" s="395">
        <v>190666</v>
      </c>
      <c r="G38" s="395">
        <v>126401</v>
      </c>
      <c r="H38" s="395">
        <v>133390</v>
      </c>
      <c r="I38" s="396">
        <v>41694</v>
      </c>
      <c r="J38" s="396">
        <v>127290.4</v>
      </c>
      <c r="K38" s="396">
        <v>127743</v>
      </c>
      <c r="L38" s="396">
        <v>68142</v>
      </c>
      <c r="M38" s="396">
        <v>180040</v>
      </c>
      <c r="N38" s="394">
        <v>1498996</v>
      </c>
    </row>
    <row r="39" spans="1:14">
      <c r="A39" s="210">
        <v>2015</v>
      </c>
      <c r="B39" s="395">
        <v>110934</v>
      </c>
      <c r="C39" s="395">
        <v>53376</v>
      </c>
      <c r="D39" s="395">
        <v>106585</v>
      </c>
      <c r="E39" s="395">
        <v>228911</v>
      </c>
      <c r="F39" s="395">
        <v>208849</v>
      </c>
      <c r="G39" s="395">
        <v>117497</v>
      </c>
      <c r="H39" s="395">
        <v>210342</v>
      </c>
      <c r="I39" s="396">
        <v>97422</v>
      </c>
      <c r="J39" s="396">
        <v>253813</v>
      </c>
      <c r="K39" s="396">
        <v>0</v>
      </c>
      <c r="L39" s="396">
        <v>0</v>
      </c>
      <c r="M39" s="396">
        <v>0</v>
      </c>
      <c r="N39" s="394">
        <v>1387729</v>
      </c>
    </row>
    <row r="40" spans="1:14">
      <c r="A40" s="210">
        <v>2016</v>
      </c>
      <c r="B40" s="395">
        <v>0</v>
      </c>
      <c r="C40" s="395">
        <v>0</v>
      </c>
      <c r="D40" s="395">
        <v>0</v>
      </c>
      <c r="E40" s="395">
        <v>35313</v>
      </c>
      <c r="F40" s="395">
        <v>0</v>
      </c>
      <c r="G40" s="395">
        <v>0</v>
      </c>
      <c r="H40" s="395">
        <v>0</v>
      </c>
      <c r="I40" s="396">
        <v>0</v>
      </c>
      <c r="J40" s="396">
        <v>0</v>
      </c>
      <c r="K40" s="396">
        <v>427494</v>
      </c>
      <c r="L40" s="396">
        <v>84556</v>
      </c>
      <c r="M40" s="396">
        <v>138372</v>
      </c>
      <c r="N40" s="394">
        <v>685735</v>
      </c>
    </row>
    <row r="41" spans="1:14">
      <c r="A41" s="210">
        <v>2017</v>
      </c>
      <c r="B41" s="395">
        <v>0</v>
      </c>
      <c r="C41" s="395">
        <v>32699</v>
      </c>
      <c r="D41" s="395">
        <v>119341</v>
      </c>
      <c r="E41" s="395">
        <v>39632</v>
      </c>
      <c r="F41" s="395">
        <v>52597</v>
      </c>
      <c r="G41" s="395">
        <v>103011</v>
      </c>
      <c r="H41" s="395">
        <v>58147</v>
      </c>
      <c r="I41" s="395">
        <v>71465</v>
      </c>
      <c r="J41" s="394">
        <v>169386</v>
      </c>
      <c r="K41" s="394">
        <v>116649</v>
      </c>
      <c r="L41" s="394">
        <v>66266</v>
      </c>
      <c r="M41" s="394">
        <v>248824</v>
      </c>
      <c r="N41" s="394">
        <v>1078017</v>
      </c>
    </row>
    <row r="42" spans="1:14">
      <c r="A42" s="210">
        <v>2018</v>
      </c>
      <c r="B42" s="395">
        <v>77038</v>
      </c>
      <c r="C42" s="394">
        <v>101004</v>
      </c>
      <c r="D42" s="529">
        <v>87582</v>
      </c>
      <c r="E42" s="394">
        <v>65306</v>
      </c>
      <c r="F42" s="394">
        <v>56653</v>
      </c>
      <c r="G42" s="394">
        <v>60122</v>
      </c>
      <c r="H42" s="394">
        <v>8299</v>
      </c>
      <c r="I42" s="394">
        <v>140270</v>
      </c>
      <c r="J42" s="394">
        <v>96582</v>
      </c>
      <c r="K42" s="394">
        <v>92298</v>
      </c>
      <c r="L42" s="394">
        <v>298059</v>
      </c>
      <c r="M42" s="394">
        <v>134143</v>
      </c>
      <c r="N42" s="394">
        <f>SUM(B42:M42)</f>
        <v>1217356</v>
      </c>
    </row>
    <row r="43" spans="1:14">
      <c r="A43" s="210">
        <v>2019</v>
      </c>
      <c r="B43" s="395">
        <v>113674.3042</v>
      </c>
      <c r="C43" s="394">
        <v>163856.00839999999</v>
      </c>
      <c r="D43" s="394">
        <v>82299.246799999994</v>
      </c>
      <c r="E43" s="394">
        <v>168504.20209999999</v>
      </c>
      <c r="F43" s="394">
        <v>123100</v>
      </c>
      <c r="G43" s="394">
        <v>109500</v>
      </c>
      <c r="H43" s="394" t="s">
        <v>399</v>
      </c>
      <c r="I43" s="394" t="s">
        <v>399</v>
      </c>
      <c r="J43" s="394" t="s">
        <v>399</v>
      </c>
      <c r="K43" s="394" t="s">
        <v>399</v>
      </c>
      <c r="L43" s="394" t="s">
        <v>399</v>
      </c>
      <c r="M43" s="394" t="s">
        <v>399</v>
      </c>
      <c r="N43" s="394">
        <f>SUM(B43:M43)</f>
        <v>760933.76150000002</v>
      </c>
    </row>
    <row r="44" spans="1:14">
      <c r="A44" s="818" t="s">
        <v>602</v>
      </c>
      <c r="B44" s="818"/>
      <c r="C44" s="818"/>
      <c r="D44" s="818"/>
      <c r="E44" s="818"/>
      <c r="F44" s="818"/>
      <c r="G44" s="818"/>
      <c r="H44" s="818"/>
      <c r="I44" s="818"/>
      <c r="J44" s="356"/>
      <c r="K44" s="356"/>
      <c r="L44" s="356"/>
      <c r="M44" s="356"/>
      <c r="N44" s="356"/>
    </row>
    <row r="45" spans="1:14">
      <c r="A45" s="407" t="s">
        <v>489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</row>
  </sheetData>
  <mergeCells count="1">
    <mergeCell ref="A44:I44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FF00"/>
  </sheetPr>
  <dimension ref="A1:N42"/>
  <sheetViews>
    <sheetView showGridLines="0" view="pageBreakPreview" zoomScaleNormal="100" zoomScaleSheetLayoutView="100" workbookViewId="0">
      <selection activeCell="G23" sqref="G23"/>
    </sheetView>
  </sheetViews>
  <sheetFormatPr baseColWidth="10" defaultColWidth="11.5703125" defaultRowHeight="12.75"/>
  <cols>
    <col min="1" max="1" width="14.85546875" style="182" customWidth="1"/>
    <col min="2" max="2" width="73.28515625" style="160" customWidth="1"/>
    <col min="3" max="3" width="20.5703125" style="169" customWidth="1"/>
    <col min="4" max="4" width="15.7109375" style="169" customWidth="1"/>
    <col min="5" max="5" width="15.7109375" style="201" customWidth="1"/>
    <col min="6" max="6" width="25" style="160" customWidth="1"/>
    <col min="7" max="16384" width="11.5703125" style="160"/>
  </cols>
  <sheetData>
    <row r="1" spans="1:14" s="206" customFormat="1">
      <c r="A1" s="176" t="s">
        <v>350</v>
      </c>
      <c r="B1" s="205"/>
      <c r="C1" s="205"/>
      <c r="D1" s="205"/>
      <c r="E1" s="37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.75">
      <c r="A2" s="733" t="s">
        <v>603</v>
      </c>
      <c r="B2" s="348"/>
    </row>
    <row r="3" spans="1:14">
      <c r="A3" s="328" t="s">
        <v>352</v>
      </c>
      <c r="B3" s="328" t="s">
        <v>353</v>
      </c>
      <c r="C3" s="329" t="s">
        <v>372</v>
      </c>
      <c r="D3" s="329" t="s">
        <v>354</v>
      </c>
    </row>
    <row r="4" spans="1:14">
      <c r="A4" s="330">
        <v>710</v>
      </c>
      <c r="B4" s="330" t="s">
        <v>298</v>
      </c>
      <c r="C4" s="331">
        <v>1367357.5996999994</v>
      </c>
      <c r="D4" s="332">
        <f>C4/128521500.6</f>
        <v>1.0639135034344592E-2</v>
      </c>
    </row>
    <row r="5" spans="1:14">
      <c r="A5" s="330">
        <v>312</v>
      </c>
      <c r="B5" s="330" t="s">
        <v>297</v>
      </c>
      <c r="C5" s="331">
        <v>289234.28329999995</v>
      </c>
      <c r="D5" s="332">
        <f t="shared" ref="D5:D9" si="0">C5/128521500.6</f>
        <v>2.2504739047530227E-3</v>
      </c>
    </row>
    <row r="6" spans="1:14">
      <c r="A6" s="333">
        <v>76</v>
      </c>
      <c r="B6" s="333" t="s">
        <v>355</v>
      </c>
      <c r="C6" s="334">
        <v>45417.304000000004</v>
      </c>
      <c r="D6" s="349">
        <f t="shared" si="0"/>
        <v>3.5338292649844774E-4</v>
      </c>
    </row>
    <row r="7" spans="1:14">
      <c r="A7" s="333">
        <v>51</v>
      </c>
      <c r="B7" s="333" t="s">
        <v>356</v>
      </c>
      <c r="C7" s="334">
        <v>70860.219400000002</v>
      </c>
      <c r="D7" s="349">
        <f t="shared" si="0"/>
        <v>5.5134914445591221E-4</v>
      </c>
    </row>
    <row r="8" spans="1:14">
      <c r="A8" s="333">
        <v>33</v>
      </c>
      <c r="B8" s="333" t="s">
        <v>478</v>
      </c>
      <c r="C8" s="334">
        <v>47920.474000000002</v>
      </c>
      <c r="D8" s="349">
        <f t="shared" si="0"/>
        <v>3.7285958984515624E-4</v>
      </c>
      <c r="F8" s="344"/>
    </row>
    <row r="9" spans="1:14">
      <c r="A9" s="333">
        <v>83</v>
      </c>
      <c r="B9" s="333" t="s">
        <v>357</v>
      </c>
      <c r="C9" s="334">
        <v>33641.528399999988</v>
      </c>
      <c r="D9" s="349">
        <f t="shared" si="0"/>
        <v>2.6175798012741217E-4</v>
      </c>
      <c r="F9" s="344"/>
    </row>
    <row r="10" spans="1:14">
      <c r="A10" s="335">
        <f>SUM(A4:A5)</f>
        <v>1022</v>
      </c>
      <c r="B10" s="336" t="s">
        <v>358</v>
      </c>
      <c r="C10" s="335">
        <f>SUM(C4:C5)</f>
        <v>1656591.8829999994</v>
      </c>
      <c r="D10" s="337">
        <f>C10/128521500.6</f>
        <v>1.2889608939097616E-2</v>
      </c>
      <c r="F10" s="667">
        <v>128521560</v>
      </c>
    </row>
    <row r="11" spans="1:14">
      <c r="A11" s="468"/>
      <c r="B11" s="469"/>
      <c r="C11" s="468"/>
      <c r="D11" s="470"/>
      <c r="F11" s="344"/>
    </row>
    <row r="12" spans="1:14" ht="15.75">
      <c r="A12" s="178" t="s">
        <v>604</v>
      </c>
      <c r="B12" s="206"/>
      <c r="F12" s="344"/>
    </row>
    <row r="13" spans="1:14">
      <c r="A13" s="184" t="s">
        <v>359</v>
      </c>
      <c r="B13" s="198" t="s">
        <v>474</v>
      </c>
      <c r="C13" s="199" t="s">
        <v>360</v>
      </c>
      <c r="D13" s="199" t="s">
        <v>372</v>
      </c>
      <c r="E13" s="376" t="s">
        <v>354</v>
      </c>
      <c r="F13" s="344"/>
    </row>
    <row r="14" spans="1:14">
      <c r="A14" s="182">
        <v>1</v>
      </c>
      <c r="B14" s="160" t="s">
        <v>533</v>
      </c>
      <c r="C14" s="169">
        <v>28</v>
      </c>
      <c r="D14" s="169">
        <v>10728666</v>
      </c>
      <c r="E14" s="200">
        <f>+D14/$F$10</f>
        <v>8.3477558162225851E-2</v>
      </c>
      <c r="F14" s="368">
        <v>128521560</v>
      </c>
    </row>
    <row r="15" spans="1:14">
      <c r="A15" s="182">
        <v>2</v>
      </c>
      <c r="B15" s="160" t="s">
        <v>605</v>
      </c>
      <c r="C15" s="169">
        <v>14</v>
      </c>
      <c r="D15" s="169">
        <v>8341324</v>
      </c>
      <c r="E15" s="200">
        <f>+D15/$F$10</f>
        <v>6.490213782030034E-2</v>
      </c>
      <c r="F15" s="368">
        <v>128521560</v>
      </c>
    </row>
    <row r="16" spans="1:14">
      <c r="A16" s="182">
        <v>3</v>
      </c>
      <c r="B16" s="160" t="s">
        <v>470</v>
      </c>
      <c r="C16" s="169">
        <v>13</v>
      </c>
      <c r="D16" s="169">
        <v>6935351.54</v>
      </c>
      <c r="E16" s="200">
        <f t="shared" ref="E16:E27" si="1">+D16/$F$10</f>
        <v>5.3962553364587232E-2</v>
      </c>
      <c r="F16" s="368">
        <v>128521560</v>
      </c>
    </row>
    <row r="17" spans="1:7">
      <c r="A17" s="182">
        <v>4</v>
      </c>
      <c r="B17" s="160" t="s">
        <v>534</v>
      </c>
      <c r="C17" s="169">
        <v>13</v>
      </c>
      <c r="D17" s="169">
        <v>6681337</v>
      </c>
      <c r="E17" s="200">
        <f t="shared" si="1"/>
        <v>5.1986118126795225E-2</v>
      </c>
      <c r="F17" s="368">
        <v>128521560</v>
      </c>
    </row>
    <row r="18" spans="1:7">
      <c r="A18" s="182">
        <v>5</v>
      </c>
      <c r="B18" s="160" t="s">
        <v>535</v>
      </c>
      <c r="C18" s="169">
        <v>62</v>
      </c>
      <c r="D18" s="169">
        <v>3472481</v>
      </c>
      <c r="E18" s="200">
        <f t="shared" si="1"/>
        <v>2.7018665195162585E-2</v>
      </c>
      <c r="F18" s="368">
        <v>128521560</v>
      </c>
    </row>
    <row r="19" spans="1:7">
      <c r="A19" s="182">
        <v>6</v>
      </c>
      <c r="B19" s="160" t="s">
        <v>536</v>
      </c>
      <c r="C19" s="169">
        <v>9448</v>
      </c>
      <c r="D19" s="169">
        <v>1644546</v>
      </c>
      <c r="E19" s="200">
        <f t="shared" si="1"/>
        <v>1.2795876427270257E-2</v>
      </c>
      <c r="F19" s="368">
        <v>128521560</v>
      </c>
    </row>
    <row r="20" spans="1:7">
      <c r="A20" s="182">
        <v>7</v>
      </c>
      <c r="B20" s="160" t="s">
        <v>606</v>
      </c>
      <c r="C20" s="169">
        <v>87</v>
      </c>
      <c r="D20" s="169">
        <v>1030568</v>
      </c>
      <c r="E20" s="200">
        <f t="shared" si="1"/>
        <v>8.0186390516890707E-3</v>
      </c>
      <c r="F20" s="368">
        <v>128521560</v>
      </c>
    </row>
    <row r="21" spans="1:7">
      <c r="A21" s="182">
        <v>8</v>
      </c>
      <c r="B21" s="160" t="s">
        <v>537</v>
      </c>
      <c r="C21" s="169">
        <v>206</v>
      </c>
      <c r="D21" s="169">
        <v>473013</v>
      </c>
      <c r="E21" s="200">
        <f t="shared" si="1"/>
        <v>3.6804175112720387E-3</v>
      </c>
      <c r="F21" s="368">
        <v>128521560</v>
      </c>
    </row>
    <row r="22" spans="1:7">
      <c r="A22" s="182">
        <v>9</v>
      </c>
      <c r="B22" s="160" t="s">
        <v>538</v>
      </c>
      <c r="C22" s="169">
        <v>41</v>
      </c>
      <c r="D22" s="169">
        <v>358100</v>
      </c>
      <c r="E22" s="200">
        <f t="shared" si="1"/>
        <v>2.7863029362544308E-3</v>
      </c>
      <c r="F22" s="368">
        <v>128521560</v>
      </c>
    </row>
    <row r="23" spans="1:7">
      <c r="A23" s="182">
        <v>10</v>
      </c>
      <c r="B23" s="160" t="s">
        <v>471</v>
      </c>
      <c r="C23" s="169">
        <v>6</v>
      </c>
      <c r="D23" s="169">
        <v>108611.5851</v>
      </c>
      <c r="E23" s="200">
        <f t="shared" si="1"/>
        <v>8.4508455312867347E-4</v>
      </c>
      <c r="F23" s="368">
        <v>128521560</v>
      </c>
    </row>
    <row r="24" spans="1:7">
      <c r="A24" s="182">
        <v>11</v>
      </c>
      <c r="B24" s="160" t="s">
        <v>472</v>
      </c>
      <c r="C24" s="169">
        <v>83</v>
      </c>
      <c r="D24" s="169">
        <v>108411</v>
      </c>
      <c r="E24" s="200">
        <f t="shared" si="1"/>
        <v>8.4352384144730267E-4</v>
      </c>
      <c r="F24" s="368">
        <v>128521560</v>
      </c>
    </row>
    <row r="25" spans="1:7">
      <c r="A25" s="182">
        <v>12</v>
      </c>
      <c r="B25" s="160" t="s">
        <v>539</v>
      </c>
      <c r="C25" s="169">
        <v>1</v>
      </c>
      <c r="D25" s="169">
        <v>4696.1350000000002</v>
      </c>
      <c r="E25" s="200">
        <f t="shared" si="1"/>
        <v>3.65396669632706E-5</v>
      </c>
      <c r="F25" s="368">
        <v>128521560</v>
      </c>
    </row>
    <row r="26" spans="1:7">
      <c r="A26" s="182">
        <v>13</v>
      </c>
      <c r="B26" s="160" t="s">
        <v>540</v>
      </c>
      <c r="C26" s="169">
        <v>40</v>
      </c>
      <c r="D26" s="169">
        <v>1912</v>
      </c>
      <c r="E26" s="200">
        <f t="shared" si="1"/>
        <v>1.4876881357493638E-5</v>
      </c>
      <c r="F26" s="368">
        <v>128521560</v>
      </c>
    </row>
    <row r="27" spans="1:7">
      <c r="A27" s="182">
        <v>14</v>
      </c>
      <c r="B27" s="160" t="s">
        <v>541</v>
      </c>
      <c r="C27" s="169">
        <v>1</v>
      </c>
      <c r="D27" s="169">
        <v>654</v>
      </c>
      <c r="E27" s="200">
        <f t="shared" si="1"/>
        <v>5.088640380648974E-6</v>
      </c>
      <c r="F27" s="368">
        <v>128521560</v>
      </c>
    </row>
    <row r="28" spans="1:7">
      <c r="A28" s="197" t="s">
        <v>55</v>
      </c>
      <c r="B28" s="202"/>
      <c r="C28" s="203">
        <f>SUM(C14:C27)</f>
        <v>10043</v>
      </c>
      <c r="D28" s="203">
        <f>SUM(D14:D27)</f>
        <v>39889671.2601</v>
      </c>
      <c r="E28" s="480">
        <f>+D28/$F$10</f>
        <v>0.31037338217883442</v>
      </c>
      <c r="F28" s="368">
        <v>128521560</v>
      </c>
    </row>
    <row r="29" spans="1:7">
      <c r="A29" s="384"/>
      <c r="B29" s="385"/>
      <c r="C29" s="386"/>
      <c r="D29" s="386"/>
      <c r="E29" s="387"/>
      <c r="F29" s="367"/>
    </row>
    <row r="30" spans="1:7">
      <c r="A30" s="184" t="s">
        <v>359</v>
      </c>
      <c r="B30" s="198" t="s">
        <v>475</v>
      </c>
      <c r="C30" s="199" t="s">
        <v>360</v>
      </c>
      <c r="D30" s="199" t="s">
        <v>372</v>
      </c>
      <c r="E30" s="376" t="s">
        <v>354</v>
      </c>
      <c r="F30" s="367"/>
      <c r="G30" s="374"/>
    </row>
    <row r="31" spans="1:7">
      <c r="A31" s="182">
        <v>1</v>
      </c>
      <c r="B31" s="160" t="s">
        <v>542</v>
      </c>
      <c r="C31" s="169">
        <v>65</v>
      </c>
      <c r="D31" s="169">
        <v>15198104</v>
      </c>
      <c r="E31" s="200">
        <f>+D31/$F$10</f>
        <v>0.11825334208517232</v>
      </c>
      <c r="F31" s="344"/>
    </row>
    <row r="32" spans="1:7">
      <c r="A32" s="182">
        <v>2</v>
      </c>
      <c r="B32" s="160" t="s">
        <v>543</v>
      </c>
      <c r="C32" s="169">
        <v>70</v>
      </c>
      <c r="D32" s="169">
        <v>11879224</v>
      </c>
      <c r="E32" s="200">
        <f t="shared" ref="E32:E40" si="2">+D32/$F$10</f>
        <v>9.242981488864592E-2</v>
      </c>
      <c r="F32" s="344"/>
    </row>
    <row r="33" spans="1:6">
      <c r="A33" s="182">
        <v>3</v>
      </c>
      <c r="B33" s="160" t="s">
        <v>477</v>
      </c>
      <c r="C33" s="169">
        <v>2</v>
      </c>
      <c r="D33" s="169">
        <v>8933689</v>
      </c>
      <c r="E33" s="200">
        <f t="shared" si="2"/>
        <v>6.951120885865375E-2</v>
      </c>
      <c r="F33" s="344"/>
    </row>
    <row r="34" spans="1:6">
      <c r="A34" s="182">
        <v>4</v>
      </c>
      <c r="B34" s="160" t="s">
        <v>544</v>
      </c>
      <c r="C34" s="169">
        <v>18</v>
      </c>
      <c r="D34" s="169">
        <v>7500837.4480000008</v>
      </c>
      <c r="E34" s="200">
        <f t="shared" si="2"/>
        <v>5.8362483679781051E-2</v>
      </c>
      <c r="F34" s="344"/>
    </row>
    <row r="35" spans="1:6">
      <c r="A35" s="182">
        <v>5</v>
      </c>
      <c r="B35" s="160" t="s">
        <v>545</v>
      </c>
      <c r="C35" s="169">
        <v>29</v>
      </c>
      <c r="D35" s="169">
        <v>1391869.3733999999</v>
      </c>
      <c r="E35" s="200">
        <f t="shared" si="2"/>
        <v>1.0829851220293311E-2</v>
      </c>
      <c r="F35" s="344"/>
    </row>
    <row r="36" spans="1:6">
      <c r="A36" s="182">
        <v>6</v>
      </c>
      <c r="B36" s="160" t="s">
        <v>546</v>
      </c>
      <c r="C36" s="169">
        <v>140</v>
      </c>
      <c r="D36" s="169">
        <v>424312</v>
      </c>
      <c r="E36" s="200">
        <f t="shared" si="2"/>
        <v>3.3014849804188498E-3</v>
      </c>
      <c r="F36" s="344"/>
    </row>
    <row r="37" spans="1:6">
      <c r="A37" s="182">
        <v>7</v>
      </c>
      <c r="B37" s="160" t="s">
        <v>547</v>
      </c>
      <c r="C37" s="169">
        <v>24</v>
      </c>
      <c r="D37" s="169">
        <v>374508.31</v>
      </c>
      <c r="E37" s="200">
        <f t="shared" si="2"/>
        <v>2.9139726439672844E-3</v>
      </c>
      <c r="F37" s="344"/>
    </row>
    <row r="38" spans="1:6">
      <c r="A38" s="182">
        <v>8</v>
      </c>
      <c r="B38" s="160" t="s">
        <v>476</v>
      </c>
      <c r="C38" s="169">
        <v>2460</v>
      </c>
      <c r="D38" s="169">
        <v>353241</v>
      </c>
      <c r="E38" s="200">
        <f t="shared" si="2"/>
        <v>2.7484960500012605E-3</v>
      </c>
      <c r="F38" s="344"/>
    </row>
    <row r="39" spans="1:6">
      <c r="A39" s="182">
        <v>9</v>
      </c>
      <c r="B39" s="160" t="s">
        <v>548</v>
      </c>
      <c r="C39" s="169">
        <v>6</v>
      </c>
      <c r="D39" s="169">
        <v>115053.0894</v>
      </c>
      <c r="E39" s="200">
        <f t="shared" si="2"/>
        <v>8.9520458201721169E-4</v>
      </c>
    </row>
    <row r="40" spans="1:6">
      <c r="A40" s="197" t="s">
        <v>55</v>
      </c>
      <c r="B40" s="202"/>
      <c r="C40" s="203">
        <f>SUM(C31:C39)</f>
        <v>2814</v>
      </c>
      <c r="D40" s="203">
        <f>SUM(D31:D39)</f>
        <v>46170838.220800005</v>
      </c>
      <c r="E40" s="480">
        <f t="shared" si="2"/>
        <v>0.35924585898895101</v>
      </c>
    </row>
    <row r="42" spans="1:6">
      <c r="A42" s="408" t="s">
        <v>607</v>
      </c>
      <c r="B42" s="172"/>
      <c r="C42" s="358"/>
      <c r="D42" s="358"/>
      <c r="E42" s="377"/>
      <c r="F42" s="367"/>
    </row>
  </sheetData>
  <printOptions horizontalCentered="1" verticalCentered="1"/>
  <pageMargins left="0" right="0" top="0" bottom="0" header="0.31496062992125984" footer="0.31496062992125984"/>
  <pageSetup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showGridLines="0" workbookViewId="0">
      <selection activeCell="L19" sqref="L19"/>
    </sheetView>
  </sheetViews>
  <sheetFormatPr baseColWidth="10" defaultColWidth="11.42578125" defaultRowHeight="15"/>
  <cols>
    <col min="1" max="1" width="16.7109375" style="437" customWidth="1"/>
    <col min="2" max="2" width="14.7109375" style="437" customWidth="1"/>
    <col min="3" max="3" width="17.7109375" style="437" customWidth="1"/>
    <col min="4" max="4" width="10.28515625" style="437" customWidth="1"/>
    <col min="5" max="5" width="15.85546875" style="437" customWidth="1"/>
    <col min="6" max="7" width="11.42578125" style="437"/>
    <col min="8" max="8" width="11.5703125" style="437" bestFit="1" customWidth="1"/>
    <col min="9" max="9" width="9.140625" style="437" bestFit="1" customWidth="1"/>
    <col min="10" max="10" width="39.42578125" style="437" bestFit="1" customWidth="1"/>
    <col min="11" max="11" width="9.140625" style="437" bestFit="1" customWidth="1"/>
    <col min="12" max="12" width="33" style="437" bestFit="1" customWidth="1"/>
    <col min="13" max="13" width="9.140625" style="437" bestFit="1" customWidth="1"/>
    <col min="14" max="14" width="33" style="437" bestFit="1" customWidth="1"/>
    <col min="15" max="16384" width="11.42578125" style="437"/>
  </cols>
  <sheetData>
    <row r="1" spans="1:12" s="206" customFormat="1" ht="12.75">
      <c r="A1" s="176" t="s">
        <v>350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>
      <c r="A2" s="820" t="s">
        <v>490</v>
      </c>
      <c r="B2" s="820"/>
      <c r="C2" s="820"/>
      <c r="D2" s="820"/>
      <c r="E2" s="820"/>
    </row>
    <row r="3" spans="1:12" ht="15.75" thickBot="1">
      <c r="A3" s="820"/>
      <c r="B3" s="820"/>
      <c r="C3" s="820"/>
      <c r="D3" s="820"/>
      <c r="E3" s="820"/>
    </row>
    <row r="4" spans="1:12" ht="15" customHeight="1">
      <c r="B4" s="821" t="s">
        <v>608</v>
      </c>
      <c r="C4" s="822"/>
      <c r="D4" s="827" t="s">
        <v>491</v>
      </c>
      <c r="E4" s="828"/>
    </row>
    <row r="5" spans="1:12" ht="15.75" thickBot="1">
      <c r="A5" s="666"/>
      <c r="B5" s="823"/>
      <c r="C5" s="824"/>
      <c r="D5" s="829"/>
      <c r="E5" s="830"/>
    </row>
    <row r="6" spans="1:12" ht="15.75" thickBot="1">
      <c r="A6" s="666"/>
      <c r="B6" s="825"/>
      <c r="C6" s="826"/>
      <c r="D6" s="831" t="s">
        <v>609</v>
      </c>
      <c r="E6" s="832"/>
    </row>
    <row r="7" spans="1:12" ht="15.75" thickBot="1">
      <c r="A7" s="409" t="s">
        <v>492</v>
      </c>
      <c r="B7" s="410" t="s">
        <v>360</v>
      </c>
      <c r="C7" s="410" t="s">
        <v>493</v>
      </c>
      <c r="D7" s="410" t="s">
        <v>360</v>
      </c>
      <c r="E7" s="411" t="s">
        <v>372</v>
      </c>
    </row>
    <row r="8" spans="1:12">
      <c r="A8" s="412" t="s">
        <v>284</v>
      </c>
      <c r="B8" s="413">
        <v>216</v>
      </c>
      <c r="C8" s="413">
        <v>123434.3615</v>
      </c>
      <c r="D8" s="583">
        <v>13</v>
      </c>
      <c r="E8" s="414">
        <v>7100</v>
      </c>
    </row>
    <row r="9" spans="1:12">
      <c r="A9" s="412" t="s">
        <v>463</v>
      </c>
      <c r="B9" s="413">
        <v>4146</v>
      </c>
      <c r="C9" s="413">
        <v>1583093.3944000001</v>
      </c>
      <c r="D9" s="583">
        <v>295</v>
      </c>
      <c r="E9" s="414">
        <v>123925.6678</v>
      </c>
    </row>
    <row r="10" spans="1:12">
      <c r="A10" s="412" t="s">
        <v>459</v>
      </c>
      <c r="B10" s="413">
        <v>1841</v>
      </c>
      <c r="C10" s="413">
        <v>1045524.628</v>
      </c>
      <c r="D10" s="583">
        <v>102</v>
      </c>
      <c r="E10" s="414">
        <v>38500</v>
      </c>
    </row>
    <row r="11" spans="1:12">
      <c r="A11" s="412" t="s">
        <v>34</v>
      </c>
      <c r="B11" s="413">
        <v>5066</v>
      </c>
      <c r="C11" s="413">
        <v>2288880.548</v>
      </c>
      <c r="D11" s="583">
        <v>338</v>
      </c>
      <c r="E11" s="414">
        <v>135222.48080000002</v>
      </c>
    </row>
    <row r="12" spans="1:12">
      <c r="A12" s="412" t="s">
        <v>45</v>
      </c>
      <c r="B12" s="413">
        <v>2204</v>
      </c>
      <c r="C12" s="413">
        <v>1172017.83</v>
      </c>
      <c r="D12" s="583">
        <v>147</v>
      </c>
      <c r="E12" s="414">
        <v>70100</v>
      </c>
    </row>
    <row r="13" spans="1:12">
      <c r="A13" s="412" t="s">
        <v>40</v>
      </c>
      <c r="B13" s="413">
        <v>1792</v>
      </c>
      <c r="C13" s="413">
        <v>803804.52370000002</v>
      </c>
      <c r="D13" s="583">
        <v>93</v>
      </c>
      <c r="E13" s="414">
        <v>41920.708700000003</v>
      </c>
    </row>
    <row r="14" spans="1:12">
      <c r="A14" s="412" t="s">
        <v>494</v>
      </c>
      <c r="B14" s="413">
        <v>16</v>
      </c>
      <c r="C14" s="413">
        <v>2200</v>
      </c>
      <c r="D14" s="583">
        <v>4</v>
      </c>
      <c r="E14" s="414">
        <v>230</v>
      </c>
    </row>
    <row r="15" spans="1:12">
      <c r="A15" s="412" t="s">
        <v>36</v>
      </c>
      <c r="B15" s="413">
        <v>2326</v>
      </c>
      <c r="C15" s="413">
        <v>1018333.6255</v>
      </c>
      <c r="D15" s="583">
        <v>167</v>
      </c>
      <c r="E15" s="414">
        <v>45900</v>
      </c>
    </row>
    <row r="16" spans="1:12">
      <c r="A16" s="412" t="s">
        <v>42</v>
      </c>
      <c r="B16" s="413">
        <v>2540</v>
      </c>
      <c r="C16" s="413">
        <v>754599.55070000002</v>
      </c>
      <c r="D16" s="583">
        <v>112</v>
      </c>
      <c r="E16" s="414">
        <v>46800</v>
      </c>
    </row>
    <row r="17" spans="1:5">
      <c r="A17" s="412" t="s">
        <v>407</v>
      </c>
      <c r="B17" s="413">
        <v>979</v>
      </c>
      <c r="C17" s="413">
        <v>441551.03350000002</v>
      </c>
      <c r="D17" s="583">
        <v>100</v>
      </c>
      <c r="E17" s="414">
        <v>31900</v>
      </c>
    </row>
    <row r="18" spans="1:5">
      <c r="A18" s="412" t="s">
        <v>39</v>
      </c>
      <c r="B18" s="413">
        <v>1381</v>
      </c>
      <c r="C18" s="413">
        <v>607148.22519999999</v>
      </c>
      <c r="D18" s="583">
        <v>117</v>
      </c>
      <c r="E18" s="414">
        <v>49700</v>
      </c>
    </row>
    <row r="19" spans="1:5">
      <c r="A19" s="412" t="s">
        <v>406</v>
      </c>
      <c r="B19" s="413">
        <v>3305</v>
      </c>
      <c r="C19" s="413">
        <v>842559.8959</v>
      </c>
      <c r="D19" s="583">
        <v>132</v>
      </c>
      <c r="E19" s="414">
        <v>38300</v>
      </c>
    </row>
    <row r="20" spans="1:5">
      <c r="A20" s="412" t="s">
        <v>44</v>
      </c>
      <c r="B20" s="413">
        <v>3292</v>
      </c>
      <c r="C20" s="413">
        <v>1247639.9465000001</v>
      </c>
      <c r="D20" s="583">
        <v>213</v>
      </c>
      <c r="E20" s="414">
        <v>95300</v>
      </c>
    </row>
    <row r="21" spans="1:5">
      <c r="A21" s="412" t="s">
        <v>282</v>
      </c>
      <c r="B21" s="413">
        <v>431</v>
      </c>
      <c r="C21" s="413">
        <v>232744.3689</v>
      </c>
      <c r="D21" s="583">
        <v>27</v>
      </c>
      <c r="E21" s="414">
        <v>10500</v>
      </c>
    </row>
    <row r="22" spans="1:5">
      <c r="A22" s="412" t="s">
        <v>41</v>
      </c>
      <c r="B22" s="413">
        <v>4335</v>
      </c>
      <c r="C22" s="413">
        <v>1492267.0523999999</v>
      </c>
      <c r="D22" s="583">
        <v>230</v>
      </c>
      <c r="E22" s="414">
        <v>87210</v>
      </c>
    </row>
    <row r="23" spans="1:5">
      <c r="A23" s="412" t="s">
        <v>285</v>
      </c>
      <c r="B23" s="413">
        <v>76</v>
      </c>
      <c r="C23" s="413">
        <v>27100</v>
      </c>
      <c r="D23" s="583">
        <v>16</v>
      </c>
      <c r="E23" s="414">
        <v>7900</v>
      </c>
    </row>
    <row r="24" spans="1:5">
      <c r="A24" s="412" t="s">
        <v>28</v>
      </c>
      <c r="B24" s="413">
        <v>1401</v>
      </c>
      <c r="C24" s="413">
        <v>283193.64130000002</v>
      </c>
      <c r="D24" s="583">
        <v>38</v>
      </c>
      <c r="E24" s="414">
        <v>7000</v>
      </c>
    </row>
    <row r="25" spans="1:5">
      <c r="A25" s="412" t="s">
        <v>124</v>
      </c>
      <c r="B25" s="413">
        <v>19</v>
      </c>
      <c r="C25" s="413">
        <v>14010</v>
      </c>
      <c r="D25" s="583">
        <v>1</v>
      </c>
      <c r="E25" s="414">
        <v>100</v>
      </c>
    </row>
    <row r="26" spans="1:5">
      <c r="A26" s="412" t="s">
        <v>35</v>
      </c>
      <c r="B26" s="413">
        <v>1357</v>
      </c>
      <c r="C26" s="413">
        <v>889463.92009999999</v>
      </c>
      <c r="D26" s="583">
        <v>124</v>
      </c>
      <c r="E26" s="414">
        <v>81800</v>
      </c>
    </row>
    <row r="27" spans="1:5">
      <c r="A27" s="412" t="s">
        <v>38</v>
      </c>
      <c r="B27" s="413">
        <v>1230</v>
      </c>
      <c r="C27" s="413">
        <v>457915.76539999997</v>
      </c>
      <c r="D27" s="583">
        <v>32</v>
      </c>
      <c r="E27" s="414">
        <v>13700</v>
      </c>
    </row>
    <row r="28" spans="1:5">
      <c r="A28" s="412" t="s">
        <v>162</v>
      </c>
      <c r="B28" s="413">
        <v>1311</v>
      </c>
      <c r="C28" s="413">
        <v>792695.27830000001</v>
      </c>
      <c r="D28" s="583">
        <v>163</v>
      </c>
      <c r="E28" s="414">
        <v>64500</v>
      </c>
    </row>
    <row r="29" spans="1:5">
      <c r="A29" s="412" t="s">
        <v>43</v>
      </c>
      <c r="B29" s="413">
        <v>3275</v>
      </c>
      <c r="C29" s="413">
        <v>1437427.0667000001</v>
      </c>
      <c r="D29" s="583">
        <v>227</v>
      </c>
      <c r="E29" s="414">
        <v>90200</v>
      </c>
    </row>
    <row r="30" spans="1:5">
      <c r="A30" s="412" t="s">
        <v>465</v>
      </c>
      <c r="B30" s="413">
        <v>203</v>
      </c>
      <c r="C30" s="413">
        <v>93100.000100000005</v>
      </c>
      <c r="D30" s="583">
        <v>35</v>
      </c>
      <c r="E30" s="414">
        <v>22800</v>
      </c>
    </row>
    <row r="31" spans="1:5">
      <c r="A31" s="412" t="s">
        <v>37</v>
      </c>
      <c r="B31" s="413">
        <v>1048</v>
      </c>
      <c r="C31" s="413">
        <v>677934.99029999995</v>
      </c>
      <c r="D31" s="583">
        <v>100</v>
      </c>
      <c r="E31" s="414">
        <v>65200</v>
      </c>
    </row>
    <row r="32" spans="1:5">
      <c r="A32" s="412" t="s">
        <v>286</v>
      </c>
      <c r="B32" s="413">
        <v>97</v>
      </c>
      <c r="C32" s="413">
        <v>18199.600399999999</v>
      </c>
      <c r="D32" s="583">
        <v>26</v>
      </c>
      <c r="E32" s="414">
        <v>5100</v>
      </c>
    </row>
    <row r="33" spans="1:12">
      <c r="A33" s="412" t="s">
        <v>495</v>
      </c>
      <c r="B33" s="413">
        <v>50</v>
      </c>
      <c r="C33" s="413">
        <v>8400</v>
      </c>
      <c r="D33" s="583">
        <v>14</v>
      </c>
      <c r="E33" s="414">
        <v>2800</v>
      </c>
    </row>
    <row r="34" spans="1:12" ht="15.75" thickBot="1">
      <c r="A34" s="665" t="s">
        <v>496</v>
      </c>
      <c r="B34" s="413">
        <v>49</v>
      </c>
      <c r="C34" s="413">
        <v>0</v>
      </c>
      <c r="D34" s="583">
        <v>564</v>
      </c>
      <c r="E34" s="414">
        <v>549686.98049999995</v>
      </c>
    </row>
    <row r="35" spans="1:12" ht="15.75" thickBot="1">
      <c r="A35" s="415" t="s">
        <v>55</v>
      </c>
      <c r="B35" s="479">
        <f>SUM(B8:B34)</f>
        <v>43986</v>
      </c>
      <c r="C35" s="664">
        <f>SUM(C8:C34)</f>
        <v>18355239.246800002</v>
      </c>
      <c r="D35" s="479">
        <f>SUM(D8:D34)</f>
        <v>3430</v>
      </c>
      <c r="E35" s="663">
        <f>SUM(E8:E34)</f>
        <v>1733395.8377999999</v>
      </c>
      <c r="F35" s="416"/>
    </row>
    <row r="36" spans="1:12">
      <c r="A36" s="217"/>
      <c r="B36" s="217"/>
      <c r="C36" s="217"/>
      <c r="D36" s="217"/>
      <c r="E36" s="217"/>
      <c r="F36" s="217"/>
      <c r="G36" s="217"/>
    </row>
    <row r="37" spans="1:12">
      <c r="A37" s="662" t="s">
        <v>602</v>
      </c>
      <c r="B37" s="662"/>
      <c r="C37" s="662"/>
      <c r="D37" s="662"/>
      <c r="E37" s="662"/>
      <c r="F37" s="661"/>
      <c r="G37" s="661"/>
      <c r="H37" s="661"/>
      <c r="I37" s="661"/>
      <c r="J37" s="217"/>
      <c r="K37" s="217"/>
      <c r="L37" s="217"/>
    </row>
    <row r="38" spans="1:12">
      <c r="A38" s="819" t="s">
        <v>497</v>
      </c>
      <c r="B38" s="819"/>
      <c r="C38" s="819"/>
      <c r="D38" s="819"/>
      <c r="E38" s="819"/>
    </row>
    <row r="39" spans="1:12">
      <c r="A39" s="819"/>
      <c r="B39" s="819"/>
      <c r="C39" s="819"/>
      <c r="D39" s="819"/>
      <c r="E39" s="819"/>
    </row>
  </sheetData>
  <mergeCells count="5">
    <mergeCell ref="A38:E39"/>
    <mergeCell ref="A2:E3"/>
    <mergeCell ref="B4:C6"/>
    <mergeCell ref="D4:E5"/>
    <mergeCell ref="D6:E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0.39997558519241921"/>
  </sheetPr>
  <dimension ref="A1:M25"/>
  <sheetViews>
    <sheetView view="pageBreakPreview" zoomScaleNormal="100" zoomScaleSheetLayoutView="100" workbookViewId="0">
      <selection activeCell="D21" sqref="D21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16384" width="11.42578125" style="143"/>
  </cols>
  <sheetData>
    <row r="1" spans="1:13">
      <c r="A1" s="168" t="s">
        <v>369</v>
      </c>
      <c r="B1" s="182"/>
      <c r="C1" s="182"/>
      <c r="D1" s="182"/>
      <c r="E1" s="182"/>
      <c r="F1" s="182"/>
    </row>
    <row r="2" spans="1:13" ht="15.75">
      <c r="A2" s="136" t="s">
        <v>370</v>
      </c>
      <c r="B2" s="182"/>
      <c r="C2" s="182"/>
      <c r="D2" s="182"/>
      <c r="E2" s="182"/>
      <c r="F2" s="182"/>
    </row>
    <row r="3" spans="1:13">
      <c r="A3" s="168"/>
      <c r="B3" s="182"/>
      <c r="C3" s="182"/>
      <c r="D3" s="182"/>
      <c r="E3" s="182"/>
      <c r="F3" s="182"/>
    </row>
    <row r="4" spans="1:13">
      <c r="A4" s="167" t="s">
        <v>248</v>
      </c>
      <c r="B4" s="195" t="s">
        <v>361</v>
      </c>
      <c r="C4" s="195" t="s">
        <v>362</v>
      </c>
      <c r="D4" s="195" t="s">
        <v>363</v>
      </c>
      <c r="E4" s="195" t="s">
        <v>364</v>
      </c>
      <c r="F4" s="195" t="s">
        <v>365</v>
      </c>
    </row>
    <row r="5" spans="1:13">
      <c r="A5" s="167"/>
      <c r="B5" s="195" t="s">
        <v>366</v>
      </c>
      <c r="C5" s="195"/>
      <c r="D5" s="195" t="s">
        <v>367</v>
      </c>
      <c r="E5" s="195" t="s">
        <v>366</v>
      </c>
      <c r="F5" s="195" t="s">
        <v>368</v>
      </c>
    </row>
    <row r="6" spans="1:13">
      <c r="A6" s="168">
        <v>2011</v>
      </c>
      <c r="B6" s="182">
        <v>58.66</v>
      </c>
      <c r="C6" s="182">
        <v>146.12</v>
      </c>
      <c r="D6" s="182">
        <v>70.680000000000007</v>
      </c>
      <c r="E6" s="182">
        <v>135.63</v>
      </c>
      <c r="F6" s="182">
        <v>411.09</v>
      </c>
      <c r="G6" s="270"/>
    </row>
    <row r="7" spans="1:13">
      <c r="A7" s="168">
        <v>2012</v>
      </c>
      <c r="B7" s="182">
        <v>441.66</v>
      </c>
      <c r="C7" s="182">
        <v>12.71</v>
      </c>
      <c r="D7" s="182">
        <v>571.66999999999996</v>
      </c>
      <c r="E7" s="182">
        <v>941.67</v>
      </c>
      <c r="F7" s="194">
        <v>1967.71</v>
      </c>
      <c r="G7" s="270"/>
    </row>
    <row r="8" spans="1:13">
      <c r="A8" s="168">
        <v>2013</v>
      </c>
      <c r="B8" s="182">
        <v>336.98</v>
      </c>
      <c r="C8" s="182">
        <v>11.91</v>
      </c>
      <c r="D8" s="182">
        <v>505.37</v>
      </c>
      <c r="E8" s="182">
        <v>809.47</v>
      </c>
      <c r="F8" s="194">
        <v>1663.73</v>
      </c>
      <c r="G8" s="270"/>
    </row>
    <row r="9" spans="1:13">
      <c r="A9" s="168">
        <v>2014</v>
      </c>
      <c r="B9" s="182">
        <v>372.45</v>
      </c>
      <c r="C9" s="182">
        <v>120.64</v>
      </c>
      <c r="D9" s="182">
        <v>528.97</v>
      </c>
      <c r="E9" s="182">
        <v>535.11</v>
      </c>
      <c r="F9" s="194">
        <v>1557.17</v>
      </c>
      <c r="G9" s="270"/>
    </row>
    <row r="10" spans="1:13">
      <c r="A10" s="168">
        <v>2015</v>
      </c>
      <c r="B10" s="182">
        <v>208.18</v>
      </c>
      <c r="C10" s="182">
        <v>198.71</v>
      </c>
      <c r="D10" s="182">
        <v>352.16</v>
      </c>
      <c r="E10" s="182">
        <v>344.16</v>
      </c>
      <c r="F10" s="194">
        <v>1103.2</v>
      </c>
      <c r="G10" s="270"/>
    </row>
    <row r="11" spans="1:13">
      <c r="A11" s="168">
        <v>2016</v>
      </c>
      <c r="B11" s="182">
        <v>236.43</v>
      </c>
      <c r="C11" s="182">
        <v>205.76</v>
      </c>
      <c r="D11" s="182">
        <v>519.58000000000004</v>
      </c>
      <c r="E11" s="182">
        <v>101.5</v>
      </c>
      <c r="F11" s="194">
        <v>1063.27</v>
      </c>
      <c r="G11" s="270"/>
    </row>
    <row r="12" spans="1:13">
      <c r="A12" s="168">
        <v>2017</v>
      </c>
      <c r="B12" s="269">
        <v>638.01203592000002</v>
      </c>
      <c r="C12" s="269">
        <v>260.90940907000004</v>
      </c>
      <c r="D12" s="269">
        <v>808.82568502999993</v>
      </c>
      <c r="E12" s="269">
        <v>66.167433000000003</v>
      </c>
      <c r="F12" s="269">
        <v>1773.9145630200001</v>
      </c>
      <c r="G12" s="270"/>
    </row>
    <row r="13" spans="1:13">
      <c r="A13" s="168">
        <v>2018</v>
      </c>
      <c r="B13" s="269">
        <v>770.44</v>
      </c>
      <c r="C13" s="269">
        <v>267.08999999999997</v>
      </c>
      <c r="D13" s="269">
        <v>980.07</v>
      </c>
      <c r="E13" s="269">
        <v>88.32</v>
      </c>
      <c r="F13" s="269">
        <f>SUM(B13:E13)</f>
        <v>2105.92</v>
      </c>
      <c r="G13" s="270"/>
    </row>
    <row r="14" spans="1:13">
      <c r="A14" s="447" t="s">
        <v>482</v>
      </c>
      <c r="B14" s="196">
        <f>SUM(B15:B16)</f>
        <v>59.335118989999998</v>
      </c>
      <c r="C14" s="196">
        <f t="shared" ref="C14:F14" si="0">SUM(C15:C16)</f>
        <v>37.588855010000003</v>
      </c>
      <c r="D14" s="196">
        <f t="shared" si="0"/>
        <v>88.513385049999997</v>
      </c>
      <c r="E14" s="196">
        <f t="shared" si="0"/>
        <v>1.9999999999999999E-6</v>
      </c>
      <c r="F14" s="196">
        <f t="shared" si="0"/>
        <v>185.43736104999996</v>
      </c>
    </row>
    <row r="15" spans="1:13">
      <c r="A15" s="168" t="s">
        <v>137</v>
      </c>
      <c r="B15" s="269">
        <v>6.39099E-3</v>
      </c>
      <c r="C15" s="269">
        <v>11.426939990000001</v>
      </c>
      <c r="D15" s="269">
        <v>2.0681000000000001E-2</v>
      </c>
      <c r="E15" s="269">
        <v>0</v>
      </c>
      <c r="F15" s="444">
        <f>SUM(B15:E15)</f>
        <v>11.454011980000001</v>
      </c>
      <c r="G15" s="271"/>
      <c r="H15" s="438"/>
      <c r="I15" s="438"/>
      <c r="J15" s="438"/>
      <c r="K15" s="439"/>
      <c r="L15" s="439"/>
      <c r="M15" s="439"/>
    </row>
    <row r="16" spans="1:13">
      <c r="A16" s="443" t="s">
        <v>138</v>
      </c>
      <c r="B16" s="445">
        <v>59.328727999999998</v>
      </c>
      <c r="C16" s="445">
        <v>26.161915019999999</v>
      </c>
      <c r="D16" s="445">
        <v>88.49270405</v>
      </c>
      <c r="E16" s="445">
        <v>1.9999999999999999E-6</v>
      </c>
      <c r="F16" s="446">
        <f>SUM(B16:E16)</f>
        <v>173.98334906999997</v>
      </c>
      <c r="G16" s="271"/>
      <c r="H16" s="439"/>
      <c r="I16" s="439"/>
      <c r="J16" s="438"/>
      <c r="K16" s="439"/>
      <c r="L16" s="439"/>
      <c r="M16" s="439"/>
    </row>
    <row r="17" spans="1:13">
      <c r="A17" s="443"/>
      <c r="B17" s="445"/>
      <c r="C17" s="445"/>
      <c r="D17" s="445"/>
      <c r="E17" s="445"/>
      <c r="F17" s="446"/>
      <c r="G17" s="271"/>
      <c r="H17" s="439"/>
      <c r="I17" s="439"/>
      <c r="J17" s="438"/>
      <c r="K17" s="439"/>
      <c r="L17" s="439"/>
      <c r="M17" s="439"/>
    </row>
    <row r="18" spans="1:13">
      <c r="A18" s="442" t="s">
        <v>365</v>
      </c>
      <c r="B18" s="440">
        <f>SUM(B6:B14)</f>
        <v>3122.1471549100002</v>
      </c>
      <c r="C18" s="440">
        <f>SUM(C6:C14)</f>
        <v>1261.4382640800002</v>
      </c>
      <c r="D18" s="440">
        <f>SUM(D6:D14)</f>
        <v>4425.8390700799991</v>
      </c>
      <c r="E18" s="440">
        <f>SUM(E6:E14)</f>
        <v>3022.0274350000004</v>
      </c>
      <c r="F18" s="440">
        <f>SUM(F6:F14)</f>
        <v>11831.441924070001</v>
      </c>
      <c r="H18" s="439"/>
      <c r="I18" s="439"/>
    </row>
    <row r="19" spans="1:13">
      <c r="B19" s="268"/>
      <c r="C19" s="268"/>
      <c r="D19" s="268"/>
      <c r="E19" s="268"/>
      <c r="F19" s="268"/>
      <c r="H19" s="439"/>
      <c r="I19" s="439"/>
    </row>
    <row r="20" spans="1:13" ht="32.25" customHeight="1">
      <c r="A20" s="795" t="s">
        <v>521</v>
      </c>
      <c r="B20" s="795"/>
      <c r="C20" s="795"/>
      <c r="D20" s="795"/>
      <c r="E20" s="795"/>
      <c r="F20" s="795"/>
    </row>
    <row r="24" spans="1:13">
      <c r="B24" s="441"/>
      <c r="C24" s="441"/>
      <c r="D24" s="441"/>
      <c r="E24" s="441"/>
    </row>
    <row r="25" spans="1:13">
      <c r="B25" s="441"/>
      <c r="C25" s="441"/>
      <c r="D25" s="441"/>
      <c r="E25" s="441"/>
    </row>
  </sheetData>
  <mergeCells count="1">
    <mergeCell ref="A20:F20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3"/>
  <sheetViews>
    <sheetView tabSelected="1" workbookViewId="0">
      <selection activeCell="G23" sqref="G23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16384" width="11.42578125" style="143"/>
  </cols>
  <sheetData>
    <row r="1" spans="1:7">
      <c r="A1" s="168" t="s">
        <v>369</v>
      </c>
      <c r="B1" s="182"/>
      <c r="C1" s="182"/>
      <c r="D1" s="182"/>
      <c r="E1" s="182"/>
      <c r="F1" s="182"/>
    </row>
    <row r="2" spans="1:7" ht="15.75">
      <c r="A2" s="136" t="s">
        <v>370</v>
      </c>
      <c r="B2" s="182"/>
      <c r="C2" s="182"/>
      <c r="D2" s="182"/>
      <c r="E2" s="182"/>
      <c r="F2" s="182"/>
    </row>
    <row r="3" spans="1:7">
      <c r="A3" s="168"/>
      <c r="B3" s="182"/>
      <c r="C3" s="182"/>
      <c r="D3" s="182"/>
      <c r="E3" s="182"/>
      <c r="F3" s="182"/>
    </row>
    <row r="4" spans="1:7">
      <c r="A4" s="167" t="s">
        <v>248</v>
      </c>
      <c r="B4" s="195" t="s">
        <v>361</v>
      </c>
      <c r="C4" s="195" t="s">
        <v>362</v>
      </c>
      <c r="D4" s="195" t="s">
        <v>363</v>
      </c>
      <c r="E4" s="195" t="s">
        <v>364</v>
      </c>
      <c r="F4" s="195" t="s">
        <v>365</v>
      </c>
    </row>
    <row r="5" spans="1:7">
      <c r="A5" s="167"/>
      <c r="B5" s="195" t="s">
        <v>366</v>
      </c>
      <c r="C5" s="195"/>
      <c r="D5" s="195" t="s">
        <v>367</v>
      </c>
      <c r="E5" s="195" t="s">
        <v>366</v>
      </c>
      <c r="F5" s="195" t="s">
        <v>368</v>
      </c>
    </row>
    <row r="6" spans="1:7">
      <c r="A6" s="168">
        <v>2011</v>
      </c>
      <c r="B6" s="182">
        <v>58.66</v>
      </c>
      <c r="C6" s="182">
        <v>146.12</v>
      </c>
      <c r="D6" s="182">
        <v>70.680000000000007</v>
      </c>
      <c r="E6" s="182">
        <v>135.63</v>
      </c>
      <c r="F6" s="182">
        <v>411.09</v>
      </c>
      <c r="G6" s="270"/>
    </row>
    <row r="7" spans="1:7">
      <c r="A7" s="168">
        <v>2012</v>
      </c>
      <c r="B7" s="182">
        <v>441.66</v>
      </c>
      <c r="C7" s="182">
        <v>12.71</v>
      </c>
      <c r="D7" s="182">
        <v>571.66999999999996</v>
      </c>
      <c r="E7" s="182">
        <v>941.67</v>
      </c>
      <c r="F7" s="194">
        <v>1967.71</v>
      </c>
      <c r="G7" s="270"/>
    </row>
    <row r="8" spans="1:7">
      <c r="A8" s="168">
        <v>2013</v>
      </c>
      <c r="B8" s="182">
        <v>336.98</v>
      </c>
      <c r="C8" s="182">
        <v>11.91</v>
      </c>
      <c r="D8" s="182">
        <v>505.37</v>
      </c>
      <c r="E8" s="182">
        <v>809.47</v>
      </c>
      <c r="F8" s="194">
        <v>1663.73</v>
      </c>
      <c r="G8" s="270"/>
    </row>
    <row r="9" spans="1:7">
      <c r="A9" s="168">
        <v>2014</v>
      </c>
      <c r="B9" s="182">
        <v>372.45</v>
      </c>
      <c r="C9" s="182">
        <v>120.64</v>
      </c>
      <c r="D9" s="182">
        <v>528.97</v>
      </c>
      <c r="E9" s="182">
        <v>535.11</v>
      </c>
      <c r="F9" s="194">
        <v>1557.17</v>
      </c>
      <c r="G9" s="270"/>
    </row>
    <row r="10" spans="1:7">
      <c r="A10" s="168">
        <v>2015</v>
      </c>
      <c r="B10" s="182">
        <v>208.18</v>
      </c>
      <c r="C10" s="182">
        <v>198.71</v>
      </c>
      <c r="D10" s="182">
        <v>352.16</v>
      </c>
      <c r="E10" s="182">
        <v>344.16</v>
      </c>
      <c r="F10" s="194">
        <v>1103.2</v>
      </c>
      <c r="G10" s="270"/>
    </row>
    <row r="11" spans="1:7">
      <c r="A11" s="168">
        <v>2016</v>
      </c>
      <c r="B11" s="182">
        <v>236.43</v>
      </c>
      <c r="C11" s="182">
        <v>205.76</v>
      </c>
      <c r="D11" s="182">
        <v>519.58000000000004</v>
      </c>
      <c r="E11" s="182">
        <v>101.5</v>
      </c>
      <c r="F11" s="194">
        <v>1063.27</v>
      </c>
      <c r="G11" s="270"/>
    </row>
    <row r="12" spans="1:7">
      <c r="A12" s="168">
        <v>2017</v>
      </c>
      <c r="B12" s="269">
        <v>638.01203592000002</v>
      </c>
      <c r="C12" s="269">
        <v>260.90940907000004</v>
      </c>
      <c r="D12" s="269">
        <v>808.82568502999993</v>
      </c>
      <c r="E12" s="269">
        <v>66.167433000000003</v>
      </c>
      <c r="F12" s="269">
        <v>1773.9145630200001</v>
      </c>
      <c r="G12" s="270"/>
    </row>
    <row r="13" spans="1:7">
      <c r="A13" s="168">
        <v>2018</v>
      </c>
      <c r="B13" s="269">
        <v>770.44</v>
      </c>
      <c r="C13" s="269">
        <v>267.08999999999997</v>
      </c>
      <c r="D13" s="269">
        <v>980.07</v>
      </c>
      <c r="E13" s="269">
        <v>88.32</v>
      </c>
      <c r="F13" s="269">
        <f>SUM(B13:E13)</f>
        <v>2105.92</v>
      </c>
      <c r="G13" s="270"/>
    </row>
    <row r="14" spans="1:7">
      <c r="A14" s="174" t="s">
        <v>482</v>
      </c>
      <c r="B14" s="196">
        <f>SUM(B15:B20)</f>
        <v>276.79999999999995</v>
      </c>
      <c r="C14" s="196">
        <f>SUM(C15:C20)</f>
        <v>334.90774712999996</v>
      </c>
      <c r="D14" s="196">
        <f t="shared" ref="C14:F14" si="0">SUM(D15:D20)</f>
        <v>397.23715499000002</v>
      </c>
      <c r="E14" s="196">
        <f t="shared" si="0"/>
        <v>30.124879960000001</v>
      </c>
      <c r="F14" s="196">
        <f>SUM(F15:F20)</f>
        <v>1039.0697820800001</v>
      </c>
    </row>
    <row r="15" spans="1:7">
      <c r="A15" s="168" t="s">
        <v>137</v>
      </c>
      <c r="B15" s="142" t="s">
        <v>54</v>
      </c>
      <c r="C15" s="835">
        <v>11.426939990000001</v>
      </c>
      <c r="D15" s="835" t="s">
        <v>54</v>
      </c>
      <c r="E15" s="835" t="s">
        <v>54</v>
      </c>
      <c r="F15" s="645">
        <f>SUM(B15:E15)</f>
        <v>11.426939990000001</v>
      </c>
      <c r="G15" s="271"/>
    </row>
    <row r="16" spans="1:7">
      <c r="A16" s="168" t="s">
        <v>138</v>
      </c>
      <c r="B16" s="142">
        <v>59.3</v>
      </c>
      <c r="C16" s="835">
        <v>26.161915019999999</v>
      </c>
      <c r="D16" s="835">
        <v>88.49270405</v>
      </c>
      <c r="E16" s="835" t="s">
        <v>54</v>
      </c>
      <c r="F16" s="645">
        <f t="shared" ref="F16:F20" si="1">SUM(B16:E16)</f>
        <v>173.95461906999998</v>
      </c>
      <c r="G16" s="271"/>
    </row>
    <row r="17" spans="1:13">
      <c r="A17" s="168" t="s">
        <v>139</v>
      </c>
      <c r="B17" s="142">
        <v>78.099999999999994</v>
      </c>
      <c r="C17" s="835">
        <v>20.050967</v>
      </c>
      <c r="D17" s="835">
        <v>116.78598893</v>
      </c>
      <c r="E17" s="835">
        <v>22.118126960000001</v>
      </c>
      <c r="F17" s="645">
        <f t="shared" si="1"/>
        <v>237.05508289000002</v>
      </c>
      <c r="G17" s="271"/>
      <c r="H17" s="834"/>
      <c r="I17" s="834"/>
      <c r="J17" s="834"/>
      <c r="K17" s="834"/>
      <c r="L17" s="834"/>
      <c r="M17" s="834"/>
    </row>
    <row r="18" spans="1:13">
      <c r="A18" s="168" t="s">
        <v>140</v>
      </c>
      <c r="B18" s="142" t="s">
        <v>54</v>
      </c>
      <c r="C18" s="835">
        <v>22.847695100000003</v>
      </c>
      <c r="D18" s="835" t="s">
        <v>54</v>
      </c>
      <c r="E18" s="835" t="s">
        <v>54</v>
      </c>
      <c r="F18" s="645">
        <f t="shared" si="1"/>
        <v>22.847695100000003</v>
      </c>
      <c r="G18" s="271"/>
    </row>
    <row r="19" spans="1:13">
      <c r="A19" s="168" t="s">
        <v>141</v>
      </c>
      <c r="B19" s="142">
        <v>73.099999999999994</v>
      </c>
      <c r="C19" s="835">
        <v>221.78845898999998</v>
      </c>
      <c r="D19" s="835">
        <v>88.141457060000008</v>
      </c>
      <c r="E19" s="835" t="s">
        <v>54</v>
      </c>
      <c r="F19" s="645">
        <f t="shared" si="1"/>
        <v>383.02991605</v>
      </c>
      <c r="G19" s="271"/>
    </row>
    <row r="20" spans="1:13">
      <c r="A20" s="168" t="s">
        <v>142</v>
      </c>
      <c r="B20" s="142">
        <v>66.3</v>
      </c>
      <c r="C20" s="835">
        <v>32.631771030000003</v>
      </c>
      <c r="D20" s="835">
        <v>103.81700495</v>
      </c>
      <c r="E20" s="835">
        <v>8.0067529999999998</v>
      </c>
      <c r="F20" s="645">
        <f t="shared" si="1"/>
        <v>210.75552898000001</v>
      </c>
      <c r="G20" s="271"/>
    </row>
    <row r="21" spans="1:13">
      <c r="A21" s="171" t="s">
        <v>365</v>
      </c>
      <c r="B21" s="833">
        <f>SUM(B6:B14)</f>
        <v>3339.6120359200004</v>
      </c>
      <c r="C21" s="833">
        <f>SUM(C6:C14)</f>
        <v>1558.7571562000001</v>
      </c>
      <c r="D21" s="833">
        <f>SUM(D6:D14)</f>
        <v>4734.5628400199994</v>
      </c>
      <c r="E21" s="833">
        <f>SUM(E6:E14)</f>
        <v>3052.15231296</v>
      </c>
      <c r="F21" s="833">
        <f>SUM(F6:F14)</f>
        <v>12685.0743451</v>
      </c>
    </row>
    <row r="22" spans="1:13">
      <c r="B22" s="268"/>
      <c r="C22" s="268"/>
      <c r="D22" s="268"/>
      <c r="E22" s="268"/>
      <c r="F22" s="268"/>
    </row>
    <row r="23" spans="1:13">
      <c r="A23" s="795" t="s">
        <v>614</v>
      </c>
      <c r="B23" s="795"/>
      <c r="C23" s="795"/>
      <c r="D23" s="795"/>
      <c r="E23" s="795"/>
      <c r="F23" s="795"/>
    </row>
  </sheetData>
  <mergeCells count="1">
    <mergeCell ref="A23: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775" t="s">
        <v>172</v>
      </c>
      <c r="C2" s="775"/>
      <c r="D2" s="775"/>
      <c r="E2" s="775"/>
      <c r="F2" s="775"/>
      <c r="G2" s="775"/>
    </row>
    <row r="3" spans="2:8">
      <c r="B3" s="775" t="s">
        <v>171</v>
      </c>
      <c r="C3" s="775"/>
      <c r="D3" s="775"/>
      <c r="E3" s="775"/>
      <c r="F3" s="775"/>
      <c r="G3" s="775"/>
    </row>
    <row r="5" spans="2:8" ht="33.75">
      <c r="B5" s="83"/>
      <c r="C5" s="84" t="s">
        <v>128</v>
      </c>
      <c r="D5" s="83" t="s">
        <v>129</v>
      </c>
      <c r="E5" s="83" t="s">
        <v>130</v>
      </c>
      <c r="F5" s="85" t="s">
        <v>131</v>
      </c>
      <c r="G5" s="85" t="s">
        <v>132</v>
      </c>
      <c r="H5" s="85" t="s">
        <v>55</v>
      </c>
    </row>
    <row r="8" spans="2:8">
      <c r="B8" s="57">
        <v>2011</v>
      </c>
      <c r="C8" s="58" t="s">
        <v>133</v>
      </c>
      <c r="D8" s="59" t="s">
        <v>134</v>
      </c>
      <c r="E8" s="59">
        <v>74.252005180000012</v>
      </c>
      <c r="F8" s="59" t="s">
        <v>54</v>
      </c>
      <c r="G8" s="60" t="s">
        <v>54</v>
      </c>
      <c r="H8" s="60">
        <f>SUM(D8:G8)</f>
        <v>74.252005180000012</v>
      </c>
    </row>
    <row r="9" spans="2:8">
      <c r="B9" s="61"/>
      <c r="C9" s="62" t="s">
        <v>135</v>
      </c>
      <c r="D9" s="63">
        <v>5.07822101</v>
      </c>
      <c r="E9" s="63">
        <v>70.916692009999991</v>
      </c>
      <c r="F9" s="63">
        <v>5.4546779699999997</v>
      </c>
      <c r="G9" s="64" t="s">
        <v>54</v>
      </c>
      <c r="H9" s="64">
        <f t="shared" ref="H9:H61" si="0">SUM(D9:G9)</f>
        <v>81.44959098999999</v>
      </c>
    </row>
    <row r="10" spans="2:8">
      <c r="B10" s="65"/>
      <c r="C10" s="66" t="s">
        <v>136</v>
      </c>
      <c r="D10" s="67">
        <v>53.582341989999996</v>
      </c>
      <c r="E10" s="67">
        <v>0.95393199000000006</v>
      </c>
      <c r="F10" s="67">
        <v>65.223550990000007</v>
      </c>
      <c r="G10" s="68">
        <v>135.62538000999999</v>
      </c>
      <c r="H10" s="68">
        <f t="shared" si="0"/>
        <v>255.38520498</v>
      </c>
    </row>
    <row r="11" spans="2:8">
      <c r="B11" s="118"/>
      <c r="C11" s="116" t="s">
        <v>55</v>
      </c>
      <c r="D11" s="119">
        <f>SUM(D8:D10)</f>
        <v>58.660562999999996</v>
      </c>
      <c r="E11" s="119">
        <f>SUM(E8:E10)</f>
        <v>146.12262917999999</v>
      </c>
      <c r="F11" s="119">
        <f>SUM(F8:F10)</f>
        <v>70.678228960000013</v>
      </c>
      <c r="G11" s="119">
        <f>SUM(G8:G10)</f>
        <v>135.62538000999999</v>
      </c>
      <c r="H11" s="119">
        <f t="shared" si="0"/>
        <v>411.08680114999993</v>
      </c>
    </row>
    <row r="12" spans="2:8">
      <c r="B12" s="57">
        <v>2012</v>
      </c>
      <c r="C12" s="58" t="s">
        <v>137</v>
      </c>
      <c r="D12" s="59">
        <v>62.824097009999996</v>
      </c>
      <c r="E12" s="59">
        <v>4.1418440200000006</v>
      </c>
      <c r="F12" s="59">
        <v>74.358613950000006</v>
      </c>
      <c r="G12" s="60">
        <v>81.362797069999985</v>
      </c>
      <c r="H12" s="60">
        <f t="shared" si="0"/>
        <v>222.68735205000002</v>
      </c>
    </row>
    <row r="13" spans="2:8">
      <c r="B13" s="61"/>
      <c r="C13" s="62" t="s">
        <v>138</v>
      </c>
      <c r="D13" s="63">
        <v>48.167363980000005</v>
      </c>
      <c r="E13" s="63">
        <v>0.10188</v>
      </c>
      <c r="F13" s="63">
        <v>60.340161020000004</v>
      </c>
      <c r="G13" s="64">
        <v>48.651877030000001</v>
      </c>
      <c r="H13" s="64">
        <f t="shared" si="0"/>
        <v>157.26128203000002</v>
      </c>
    </row>
    <row r="14" spans="2:8">
      <c r="B14" s="61"/>
      <c r="C14" s="62" t="s">
        <v>139</v>
      </c>
      <c r="D14" s="63">
        <v>9.1524989899999998</v>
      </c>
      <c r="E14" s="63">
        <v>0.37464199999999998</v>
      </c>
      <c r="F14" s="63">
        <v>9.9011580099999996</v>
      </c>
      <c r="G14" s="64">
        <v>63.045594969999996</v>
      </c>
      <c r="H14" s="64">
        <f t="shared" si="0"/>
        <v>82.473893969999992</v>
      </c>
    </row>
    <row r="15" spans="2:8">
      <c r="B15" s="61"/>
      <c r="C15" s="62" t="s">
        <v>140</v>
      </c>
      <c r="D15" s="63" t="s">
        <v>134</v>
      </c>
      <c r="E15" s="63">
        <v>0.65635500000000002</v>
      </c>
      <c r="F15" s="63" t="s">
        <v>54</v>
      </c>
      <c r="G15" s="64" t="s">
        <v>54</v>
      </c>
      <c r="H15" s="64">
        <f t="shared" si="0"/>
        <v>0.65635500000000002</v>
      </c>
    </row>
    <row r="16" spans="2:8">
      <c r="B16" s="61"/>
      <c r="C16" s="62" t="s">
        <v>141</v>
      </c>
      <c r="D16" s="63">
        <v>39.030414999999998</v>
      </c>
      <c r="E16" s="63">
        <v>1.0892379699999999</v>
      </c>
      <c r="F16" s="63">
        <v>49.080779019999994</v>
      </c>
      <c r="G16" s="64">
        <v>145.60501001</v>
      </c>
      <c r="H16" s="64">
        <f t="shared" si="0"/>
        <v>234.805442</v>
      </c>
    </row>
    <row r="17" spans="2:8">
      <c r="B17" s="61"/>
      <c r="C17" s="62" t="s">
        <v>142</v>
      </c>
      <c r="D17" s="63">
        <v>79.399479990000003</v>
      </c>
      <c r="E17" s="63">
        <v>0.66559897000000001</v>
      </c>
      <c r="F17" s="63">
        <v>102.48355596000002</v>
      </c>
      <c r="G17" s="64">
        <v>107.716645</v>
      </c>
      <c r="H17" s="64">
        <f t="shared" si="0"/>
        <v>290.26527992000001</v>
      </c>
    </row>
    <row r="18" spans="2:8">
      <c r="B18" s="61"/>
      <c r="C18" s="62" t="s">
        <v>143</v>
      </c>
      <c r="D18" s="63" t="s">
        <v>134</v>
      </c>
      <c r="E18" s="63">
        <v>0.35561801999999998</v>
      </c>
      <c r="F18" s="63">
        <v>0.39148200000000005</v>
      </c>
      <c r="G18" s="64" t="s">
        <v>54</v>
      </c>
      <c r="H18" s="64">
        <f t="shared" si="0"/>
        <v>0.74710001999999998</v>
      </c>
    </row>
    <row r="19" spans="2:8">
      <c r="B19" s="61"/>
      <c r="C19" s="62" t="s">
        <v>144</v>
      </c>
      <c r="D19" s="63">
        <v>18.247289000000002</v>
      </c>
      <c r="E19" s="63">
        <v>1.148998</v>
      </c>
      <c r="F19" s="63">
        <v>25.069594939999998</v>
      </c>
      <c r="G19" s="64" t="s">
        <v>54</v>
      </c>
      <c r="H19" s="64">
        <f t="shared" si="0"/>
        <v>44.465881940000003</v>
      </c>
    </row>
    <row r="20" spans="2:8">
      <c r="B20" s="61"/>
      <c r="C20" s="62" t="s">
        <v>145</v>
      </c>
      <c r="D20" s="63">
        <v>96.126011009999985</v>
      </c>
      <c r="E20" s="63">
        <v>1.207028</v>
      </c>
      <c r="F20" s="63">
        <v>124.00815412</v>
      </c>
      <c r="G20" s="64">
        <v>274.66685699999999</v>
      </c>
      <c r="H20" s="64">
        <f t="shared" si="0"/>
        <v>496.00805012999996</v>
      </c>
    </row>
    <row r="21" spans="2:8">
      <c r="B21" s="61"/>
      <c r="C21" s="62" t="s">
        <v>133</v>
      </c>
      <c r="D21" s="63" t="s">
        <v>134</v>
      </c>
      <c r="E21" s="63">
        <v>1.6384880000000002</v>
      </c>
      <c r="F21" s="63" t="s">
        <v>54</v>
      </c>
      <c r="G21" s="64" t="s">
        <v>54</v>
      </c>
      <c r="H21" s="64">
        <f t="shared" si="0"/>
        <v>1.6384880000000002</v>
      </c>
    </row>
    <row r="22" spans="2:8">
      <c r="B22" s="61"/>
      <c r="C22" s="62" t="s">
        <v>135</v>
      </c>
      <c r="D22" s="63">
        <v>37.156631010000005</v>
      </c>
      <c r="E22" s="63">
        <v>1.271609</v>
      </c>
      <c r="F22" s="63">
        <v>54.745559030000003</v>
      </c>
      <c r="G22" s="64" t="s">
        <v>54</v>
      </c>
      <c r="H22" s="64">
        <f t="shared" si="0"/>
        <v>93.173799040000006</v>
      </c>
    </row>
    <row r="23" spans="2:8">
      <c r="B23" s="65"/>
      <c r="C23" s="66" t="s">
        <v>146</v>
      </c>
      <c r="D23" s="67">
        <v>51.55153301</v>
      </c>
      <c r="E23" s="67">
        <v>5.9597000000000004E-2</v>
      </c>
      <c r="F23" s="67">
        <v>71.292634950000007</v>
      </c>
      <c r="G23" s="68">
        <v>220.61931699000002</v>
      </c>
      <c r="H23" s="68">
        <f t="shared" si="0"/>
        <v>343.52308195000001</v>
      </c>
    </row>
    <row r="24" spans="2:8">
      <c r="B24" s="118"/>
      <c r="C24" s="116" t="s">
        <v>55</v>
      </c>
      <c r="D24" s="119">
        <f>SUM(D12:D23)</f>
        <v>441.65531900000008</v>
      </c>
      <c r="E24" s="119">
        <f>SUM(E12:E23)</f>
        <v>12.710895980000002</v>
      </c>
      <c r="F24" s="119">
        <f>SUM(F12:F23)</f>
        <v>571.671693</v>
      </c>
      <c r="G24" s="119">
        <f>SUM(G12:G23)</f>
        <v>941.66809807000004</v>
      </c>
      <c r="H24" s="119">
        <f t="shared" si="0"/>
        <v>1967.70600605</v>
      </c>
    </row>
    <row r="25" spans="2:8">
      <c r="B25" s="57">
        <v>2013</v>
      </c>
      <c r="C25" s="58" t="s">
        <v>137</v>
      </c>
      <c r="D25" s="59">
        <v>7.6820100000000004E-3</v>
      </c>
      <c r="E25" s="59">
        <v>1.6654300100000001</v>
      </c>
      <c r="F25" s="59">
        <v>0.67418499999999992</v>
      </c>
      <c r="G25" s="60">
        <v>0</v>
      </c>
      <c r="H25" s="60">
        <f t="shared" si="0"/>
        <v>2.3472970200000001</v>
      </c>
    </row>
    <row r="26" spans="2:8">
      <c r="B26" s="61"/>
      <c r="C26" s="62" t="s">
        <v>138</v>
      </c>
      <c r="D26" s="63">
        <v>21.660934000000001</v>
      </c>
      <c r="E26" s="63">
        <v>2.360214</v>
      </c>
      <c r="F26" s="63">
        <v>33.753632039999999</v>
      </c>
      <c r="G26" s="64">
        <v>5.4566549999999996</v>
      </c>
      <c r="H26" s="64">
        <f t="shared" si="0"/>
        <v>63.231435039999994</v>
      </c>
    </row>
    <row r="27" spans="2:8">
      <c r="B27" s="61"/>
      <c r="C27" s="62" t="s">
        <v>139</v>
      </c>
      <c r="D27" s="63">
        <v>65.725545979999993</v>
      </c>
      <c r="E27" s="63">
        <v>1.359478</v>
      </c>
      <c r="F27" s="63">
        <v>90.361466989999997</v>
      </c>
      <c r="G27" s="64">
        <v>293.31292001999998</v>
      </c>
      <c r="H27" s="64">
        <f t="shared" si="0"/>
        <v>450.75941098999999</v>
      </c>
    </row>
    <row r="28" spans="2:8">
      <c r="B28" s="61"/>
      <c r="C28" s="62" t="s">
        <v>120</v>
      </c>
      <c r="D28" s="63">
        <v>1.3670899599999999</v>
      </c>
      <c r="E28" s="63">
        <v>0.489813</v>
      </c>
      <c r="F28" s="63">
        <v>0.87217999999999996</v>
      </c>
      <c r="G28" s="64">
        <v>1.9000000000000001E-5</v>
      </c>
      <c r="H28" s="64">
        <f t="shared" si="0"/>
        <v>2.7291019599999999</v>
      </c>
    </row>
    <row r="29" spans="2:8">
      <c r="B29" s="61"/>
      <c r="C29" s="62" t="s">
        <v>141</v>
      </c>
      <c r="D29" s="63">
        <v>23.826887970000001</v>
      </c>
      <c r="E29" s="63">
        <v>0.68775702000000005</v>
      </c>
      <c r="F29" s="63">
        <v>34.449959069999998</v>
      </c>
      <c r="G29" s="64">
        <v>132.62300809000001</v>
      </c>
      <c r="H29" s="64">
        <f t="shared" si="0"/>
        <v>191.58761215000001</v>
      </c>
    </row>
    <row r="30" spans="2:8">
      <c r="B30" s="61"/>
      <c r="C30" s="62" t="s">
        <v>142</v>
      </c>
      <c r="D30" s="63">
        <v>73.42502300999999</v>
      </c>
      <c r="E30" s="63">
        <v>0.47390100000000002</v>
      </c>
      <c r="F30" s="63">
        <v>112.57678302000001</v>
      </c>
      <c r="G30" s="64">
        <v>20.224245</v>
      </c>
      <c r="H30" s="64">
        <f t="shared" si="0"/>
        <v>206.69995202999999</v>
      </c>
    </row>
    <row r="31" spans="2:8">
      <c r="B31" s="61"/>
      <c r="C31" s="62" t="s">
        <v>143</v>
      </c>
      <c r="D31" s="63">
        <v>0</v>
      </c>
      <c r="E31" s="63">
        <v>0.63022696999999994</v>
      </c>
      <c r="F31" s="63">
        <v>0.32477</v>
      </c>
      <c r="G31" s="64">
        <v>0</v>
      </c>
      <c r="H31" s="64">
        <f t="shared" si="0"/>
        <v>0.95499696999999995</v>
      </c>
    </row>
    <row r="32" spans="2:8">
      <c r="B32" s="61"/>
      <c r="C32" s="62" t="s">
        <v>147</v>
      </c>
      <c r="D32" s="63">
        <v>25.174167000000001</v>
      </c>
      <c r="E32" s="63">
        <v>0.69820694999999999</v>
      </c>
      <c r="F32" s="63">
        <v>45.54200307</v>
      </c>
      <c r="G32" s="64">
        <v>72.417529980000012</v>
      </c>
      <c r="H32" s="64">
        <f t="shared" si="0"/>
        <v>143.831907</v>
      </c>
    </row>
    <row r="33" spans="2:8">
      <c r="B33" s="61"/>
      <c r="C33" s="62" t="s">
        <v>148</v>
      </c>
      <c r="D33" s="63">
        <v>41.106206010000008</v>
      </c>
      <c r="E33" s="63">
        <v>0.65959699999999999</v>
      </c>
      <c r="F33" s="63">
        <v>60.56780002</v>
      </c>
      <c r="G33" s="64">
        <v>96.463214010000016</v>
      </c>
      <c r="H33" s="64">
        <f t="shared" si="0"/>
        <v>198.79681704000001</v>
      </c>
    </row>
    <row r="34" spans="2:8">
      <c r="B34" s="61"/>
      <c r="C34" s="62" t="s">
        <v>149</v>
      </c>
      <c r="D34" s="63">
        <v>3.9786000000000002E-2</v>
      </c>
      <c r="E34" s="63">
        <v>0.80451007999999991</v>
      </c>
      <c r="F34" s="63">
        <v>1.1600559499999998</v>
      </c>
      <c r="G34" s="64">
        <v>0.2</v>
      </c>
      <c r="H34" s="64">
        <f t="shared" si="0"/>
        <v>2.2043520299999999</v>
      </c>
    </row>
    <row r="35" spans="2:8">
      <c r="B35" s="61"/>
      <c r="C35" s="62" t="s">
        <v>135</v>
      </c>
      <c r="D35" s="63">
        <v>13.09331203</v>
      </c>
      <c r="E35" s="63">
        <v>0.6853490000000001</v>
      </c>
      <c r="F35" s="63">
        <v>20.488748059999999</v>
      </c>
      <c r="G35" s="64">
        <v>178.25462704</v>
      </c>
      <c r="H35" s="64">
        <f t="shared" si="0"/>
        <v>212.52203613</v>
      </c>
    </row>
    <row r="36" spans="2:8">
      <c r="B36" s="65"/>
      <c r="C36" s="66" t="s">
        <v>136</v>
      </c>
      <c r="D36" s="67">
        <v>71.55782400999999</v>
      </c>
      <c r="E36" s="67">
        <v>1.3957080000000002</v>
      </c>
      <c r="F36" s="67">
        <v>104.59380802</v>
      </c>
      <c r="G36" s="68">
        <v>10.52248393</v>
      </c>
      <c r="H36" s="68">
        <f t="shared" si="0"/>
        <v>188.06982395999998</v>
      </c>
    </row>
    <row r="37" spans="2:8">
      <c r="B37" s="118"/>
      <c r="C37" s="116" t="s">
        <v>55</v>
      </c>
      <c r="D37" s="119">
        <f>SUM(D25:D36)</f>
        <v>336.98445797999995</v>
      </c>
      <c r="E37" s="119">
        <f>SUM(E25:E36)</f>
        <v>11.910191030000002</v>
      </c>
      <c r="F37" s="119">
        <f>SUM(F25:F36)</f>
        <v>505.36539124000001</v>
      </c>
      <c r="G37" s="119">
        <f>SUM(G25:G36)</f>
        <v>809.47470207000003</v>
      </c>
      <c r="H37" s="119">
        <f t="shared" si="0"/>
        <v>1663.7347423199999</v>
      </c>
    </row>
    <row r="38" spans="2:8">
      <c r="B38" s="57">
        <v>2014</v>
      </c>
      <c r="C38" s="58" t="s">
        <v>137</v>
      </c>
      <c r="D38" s="59" t="s">
        <v>54</v>
      </c>
      <c r="E38" s="59">
        <v>1.3267860900000001</v>
      </c>
      <c r="F38" s="59" t="s">
        <v>54</v>
      </c>
      <c r="G38" s="60" t="s">
        <v>54</v>
      </c>
      <c r="H38" s="60">
        <f t="shared" si="0"/>
        <v>1.3267860900000001</v>
      </c>
    </row>
    <row r="39" spans="2:8">
      <c r="B39" s="61"/>
      <c r="C39" s="62" t="s">
        <v>138</v>
      </c>
      <c r="D39" s="63">
        <v>10.899421019999998</v>
      </c>
      <c r="E39" s="63">
        <v>0.32034800000000002</v>
      </c>
      <c r="F39" s="63">
        <v>15.217180990000001</v>
      </c>
      <c r="G39" s="64">
        <v>55.58428601</v>
      </c>
      <c r="H39" s="64">
        <f t="shared" si="0"/>
        <v>82.021236020000003</v>
      </c>
    </row>
    <row r="40" spans="2:8">
      <c r="B40" s="61"/>
      <c r="C40" s="62" t="s">
        <v>139</v>
      </c>
      <c r="D40" s="63">
        <v>61.024490990000004</v>
      </c>
      <c r="E40" s="63">
        <v>0.82191999999999998</v>
      </c>
      <c r="F40" s="63">
        <v>98.17055302</v>
      </c>
      <c r="G40" s="64">
        <v>182.77540000999997</v>
      </c>
      <c r="H40" s="64">
        <f t="shared" si="0"/>
        <v>342.79236401999998</v>
      </c>
    </row>
    <row r="41" spans="2:8">
      <c r="B41" s="61"/>
      <c r="C41" s="62" t="s">
        <v>140</v>
      </c>
      <c r="D41" s="63">
        <v>3.6859999999999997E-2</v>
      </c>
      <c r="E41" s="63">
        <v>0.92506001000000004</v>
      </c>
      <c r="F41" s="63">
        <v>7.8101000000000004E-2</v>
      </c>
      <c r="G41" s="64">
        <v>3.8099999999999999E-4</v>
      </c>
      <c r="H41" s="64">
        <f t="shared" si="0"/>
        <v>1.04040201</v>
      </c>
    </row>
    <row r="42" spans="2:8">
      <c r="B42" s="61"/>
      <c r="C42" s="62" t="s">
        <v>141</v>
      </c>
      <c r="D42" s="63">
        <v>38.302218000000018</v>
      </c>
      <c r="E42" s="63">
        <v>42.345388</v>
      </c>
      <c r="F42" s="63">
        <v>54.057368050000008</v>
      </c>
      <c r="G42" s="64">
        <v>1.9800000000000002E-4</v>
      </c>
      <c r="H42" s="64">
        <f t="shared" si="0"/>
        <v>134.70517205000004</v>
      </c>
    </row>
    <row r="43" spans="2:8">
      <c r="B43" s="61"/>
      <c r="C43" s="62" t="s">
        <v>142</v>
      </c>
      <c r="D43" s="63">
        <v>64.771010009999998</v>
      </c>
      <c r="E43" s="63">
        <v>10.538568999999999</v>
      </c>
      <c r="F43" s="63">
        <v>88.058616010000009</v>
      </c>
      <c r="G43" s="64">
        <v>101.32263998000001</v>
      </c>
      <c r="H43" s="64">
        <f t="shared" si="0"/>
        <v>264.69083499999999</v>
      </c>
    </row>
    <row r="44" spans="2:8">
      <c r="B44" s="61"/>
      <c r="C44" s="62" t="s">
        <v>143</v>
      </c>
      <c r="D44" s="63" t="s">
        <v>54</v>
      </c>
      <c r="E44" s="63">
        <v>0.33582699999999999</v>
      </c>
      <c r="F44" s="63">
        <v>0.26256699999999999</v>
      </c>
      <c r="G44" s="64">
        <v>2.1699999999999999E-4</v>
      </c>
      <c r="H44" s="64">
        <f t="shared" si="0"/>
        <v>0.598611</v>
      </c>
    </row>
    <row r="45" spans="2:8">
      <c r="B45" s="61"/>
      <c r="C45" s="62" t="s">
        <v>144</v>
      </c>
      <c r="D45" s="63">
        <v>40.871275009999998</v>
      </c>
      <c r="E45" s="63">
        <v>11.906943</v>
      </c>
      <c r="F45" s="63">
        <v>46.515311079999996</v>
      </c>
      <c r="G45" s="64" t="s">
        <v>54</v>
      </c>
      <c r="H45" s="64">
        <f t="shared" si="0"/>
        <v>99.293529089999993</v>
      </c>
    </row>
    <row r="46" spans="2:8">
      <c r="B46" s="61"/>
      <c r="C46" s="62" t="s">
        <v>145</v>
      </c>
      <c r="D46" s="63">
        <v>45.749031000000002</v>
      </c>
      <c r="E46" s="63">
        <v>10.390864029999999</v>
      </c>
      <c r="F46" s="63">
        <v>76.482171969999996</v>
      </c>
      <c r="G46" s="64">
        <v>81.299084989999983</v>
      </c>
      <c r="H46" s="64">
        <f t="shared" si="0"/>
        <v>213.92115199</v>
      </c>
    </row>
    <row r="47" spans="2:8">
      <c r="B47" s="61"/>
      <c r="C47" s="62" t="s">
        <v>133</v>
      </c>
      <c r="D47" s="63" t="s">
        <v>54</v>
      </c>
      <c r="E47" s="63">
        <v>10.64740407</v>
      </c>
      <c r="F47" s="63">
        <v>0.13961199999999999</v>
      </c>
      <c r="G47" s="64">
        <v>1.9000000000000001E-5</v>
      </c>
      <c r="H47" s="64">
        <f t="shared" si="0"/>
        <v>10.78703507</v>
      </c>
    </row>
    <row r="48" spans="2:8">
      <c r="B48" s="61"/>
      <c r="C48" s="62" t="s">
        <v>135</v>
      </c>
      <c r="D48" s="63">
        <v>6.2949449999999993</v>
      </c>
      <c r="E48" s="63">
        <v>10.467304</v>
      </c>
      <c r="F48" s="63">
        <v>11.64411799</v>
      </c>
      <c r="G48" s="64">
        <v>31.104816010000004</v>
      </c>
      <c r="H48" s="64">
        <f t="shared" si="0"/>
        <v>59.511183000000003</v>
      </c>
    </row>
    <row r="49" spans="2:9">
      <c r="B49" s="65"/>
      <c r="C49" s="66" t="s">
        <v>146</v>
      </c>
      <c r="D49" s="67">
        <v>104.50301395999999</v>
      </c>
      <c r="E49" s="67">
        <v>20.614069000000001</v>
      </c>
      <c r="F49" s="67">
        <v>138.34492804000004</v>
      </c>
      <c r="G49" s="68">
        <v>83.019745959999995</v>
      </c>
      <c r="H49" s="68">
        <f t="shared" si="0"/>
        <v>346.48175695999998</v>
      </c>
    </row>
    <row r="50" spans="2:9">
      <c r="B50" s="118"/>
      <c r="C50" s="116" t="s">
        <v>55</v>
      </c>
      <c r="D50" s="119">
        <f>SUM(D38:D49)</f>
        <v>372.45226499</v>
      </c>
      <c r="E50" s="119">
        <f>SUM(E38:E49)</f>
        <v>120.64048220000002</v>
      </c>
      <c r="F50" s="119">
        <f>SUM(F38:F49)</f>
        <v>528.97052714999995</v>
      </c>
      <c r="G50" s="119">
        <f>SUM(G38:G49)</f>
        <v>535.10678796000002</v>
      </c>
      <c r="H50" s="119">
        <f t="shared" si="0"/>
        <v>1557.1700622999999</v>
      </c>
    </row>
    <row r="51" spans="2:9">
      <c r="B51" s="57">
        <v>2015</v>
      </c>
      <c r="C51" s="58" t="s">
        <v>137</v>
      </c>
      <c r="D51" s="59" t="s">
        <v>54</v>
      </c>
      <c r="E51" s="59">
        <v>6.7580000000000001E-3</v>
      </c>
      <c r="F51" s="59">
        <v>4.6379999999999998E-3</v>
      </c>
      <c r="G51" s="60" t="s">
        <v>54</v>
      </c>
      <c r="H51" s="60">
        <f t="shared" si="0"/>
        <v>1.1396E-2</v>
      </c>
    </row>
    <row r="52" spans="2:9">
      <c r="B52" s="61"/>
      <c r="C52" s="62" t="s">
        <v>138</v>
      </c>
      <c r="D52" s="63">
        <v>21.104106980000001</v>
      </c>
      <c r="E52" s="63">
        <v>20.560317009999999</v>
      </c>
      <c r="F52" s="63">
        <v>27.443180969999997</v>
      </c>
      <c r="G52" s="64">
        <v>70.524554000000009</v>
      </c>
      <c r="H52" s="64">
        <f t="shared" si="0"/>
        <v>139.63215896000003</v>
      </c>
    </row>
    <row r="53" spans="2:9">
      <c r="B53" s="61"/>
      <c r="C53" s="62" t="s">
        <v>139</v>
      </c>
      <c r="D53" s="63">
        <v>39.545321969999996</v>
      </c>
      <c r="E53" s="63">
        <v>11.567159999999999</v>
      </c>
      <c r="F53" s="63">
        <v>68.441786059999998</v>
      </c>
      <c r="G53" s="64">
        <v>73.175221010000001</v>
      </c>
      <c r="H53" s="64">
        <f t="shared" si="0"/>
        <v>192.72948904</v>
      </c>
      <c r="I53" s="56"/>
    </row>
    <row r="54" spans="2:9">
      <c r="B54" s="61"/>
      <c r="C54" s="62" t="s">
        <v>140</v>
      </c>
      <c r="D54" s="63" t="s">
        <v>54</v>
      </c>
      <c r="E54" s="63">
        <v>16.368392979999999</v>
      </c>
      <c r="F54" s="63" t="s">
        <v>54</v>
      </c>
      <c r="G54" s="64">
        <v>2.0000000000000002E-5</v>
      </c>
      <c r="H54" s="64">
        <f t="shared" si="0"/>
        <v>16.368412979999999</v>
      </c>
      <c r="I54" s="56"/>
    </row>
    <row r="55" spans="2:9">
      <c r="B55" s="61"/>
      <c r="C55" s="62" t="s">
        <v>141</v>
      </c>
      <c r="D55" s="63">
        <v>17.089969980000003</v>
      </c>
      <c r="E55" s="63">
        <v>17.583893009999997</v>
      </c>
      <c r="F55" s="63">
        <v>16.96176904</v>
      </c>
      <c r="G55" s="64">
        <v>48.619993999999998</v>
      </c>
      <c r="H55" s="64">
        <f t="shared" si="0"/>
        <v>100.25562603</v>
      </c>
      <c r="I55" s="56"/>
    </row>
    <row r="56" spans="2:9">
      <c r="B56" s="61"/>
      <c r="C56" s="62" t="s">
        <v>142</v>
      </c>
      <c r="D56" s="63">
        <v>32.906866999999998</v>
      </c>
      <c r="E56" s="63">
        <v>19.527011039999998</v>
      </c>
      <c r="F56" s="63">
        <v>63.153355050000002</v>
      </c>
      <c r="G56" s="64">
        <v>1.2717000000000001E-2</v>
      </c>
      <c r="H56" s="64">
        <f t="shared" si="0"/>
        <v>115.59995008999999</v>
      </c>
      <c r="I56" s="56"/>
    </row>
    <row r="57" spans="2:9">
      <c r="B57" s="61"/>
      <c r="C57" s="62" t="s">
        <v>143</v>
      </c>
      <c r="D57" s="63">
        <v>4.5823999999999997E-2</v>
      </c>
      <c r="E57" s="63">
        <v>21.45757699</v>
      </c>
      <c r="F57" s="63">
        <v>0.34621499999999999</v>
      </c>
      <c r="G57" s="64">
        <v>5.2659999999999998E-3</v>
      </c>
      <c r="H57" s="64">
        <f t="shared" si="0"/>
        <v>21.854881989999999</v>
      </c>
      <c r="I57" s="56"/>
    </row>
    <row r="58" spans="2:9">
      <c r="B58" s="61"/>
      <c r="C58" s="62" t="s">
        <v>147</v>
      </c>
      <c r="D58" s="63">
        <v>22.478963090000001</v>
      </c>
      <c r="E58" s="63">
        <v>17.745928980000002</v>
      </c>
      <c r="F58" s="63">
        <v>24.046518980000002</v>
      </c>
      <c r="G58" s="64">
        <v>28.710903979999998</v>
      </c>
      <c r="H58" s="64">
        <f t="shared" si="0"/>
        <v>92.982315030000009</v>
      </c>
      <c r="I58" s="56"/>
    </row>
    <row r="59" spans="2:9">
      <c r="B59" s="61"/>
      <c r="C59" s="62" t="s">
        <v>154</v>
      </c>
      <c r="D59" s="63">
        <v>34.952205970000001</v>
      </c>
      <c r="E59" s="63">
        <v>25.846466009999997</v>
      </c>
      <c r="F59" s="63">
        <v>69.470865990000007</v>
      </c>
      <c r="G59" s="64">
        <v>63.415780930000004</v>
      </c>
      <c r="H59" s="64">
        <f t="shared" si="0"/>
        <v>193.6853189</v>
      </c>
      <c r="I59" s="56"/>
    </row>
    <row r="60" spans="2:9">
      <c r="B60" s="61"/>
      <c r="C60" s="62" t="s">
        <v>149</v>
      </c>
      <c r="D60" s="63">
        <v>0.65587099000000004</v>
      </c>
      <c r="E60" s="63">
        <v>8.1258590000000002</v>
      </c>
      <c r="F60" s="63">
        <v>0.90228700000000006</v>
      </c>
      <c r="G60" s="64" t="s">
        <v>54</v>
      </c>
      <c r="H60" s="64">
        <f t="shared" si="0"/>
        <v>9.6840169899999999</v>
      </c>
      <c r="I60" s="56"/>
    </row>
    <row r="61" spans="2:9">
      <c r="B61" s="61"/>
      <c r="C61" s="62" t="s">
        <v>135</v>
      </c>
      <c r="D61" s="63">
        <v>3.9933909999999999</v>
      </c>
      <c r="E61" s="63">
        <v>24.51756</v>
      </c>
      <c r="F61" s="63">
        <v>22.891978910000002</v>
      </c>
      <c r="G61" s="64">
        <v>13.276207990000001</v>
      </c>
      <c r="H61" s="64">
        <f t="shared" si="0"/>
        <v>64.679137900000001</v>
      </c>
      <c r="I61" s="56"/>
    </row>
    <row r="62" spans="2:9">
      <c r="B62" s="65"/>
      <c r="C62" s="66" t="s">
        <v>146</v>
      </c>
      <c r="D62" s="67">
        <v>35.403344019999999</v>
      </c>
      <c r="E62" s="67">
        <v>15.398918</v>
      </c>
      <c r="F62" s="67">
        <v>58.496908980000008</v>
      </c>
      <c r="G62" s="68">
        <v>46.422501979999993</v>
      </c>
      <c r="H62" s="68">
        <f>SUM(D62:G62)</f>
        <v>155.72167297999999</v>
      </c>
      <c r="I62" s="56"/>
    </row>
    <row r="63" spans="2:9">
      <c r="B63" s="115"/>
      <c r="C63" s="116" t="s">
        <v>55</v>
      </c>
      <c r="D63" s="117">
        <f>SUM(D51:D62)</f>
        <v>208.17586499999999</v>
      </c>
      <c r="E63" s="117">
        <f>SUM(E51:E62)</f>
        <v>198.70584102000001</v>
      </c>
      <c r="F63" s="117">
        <f>SUM(F51:F62)</f>
        <v>352.15950397999995</v>
      </c>
      <c r="G63" s="117">
        <f>SUM(G51:G62)</f>
        <v>344.16316688999996</v>
      </c>
      <c r="H63" s="117">
        <f>SUM(H51:H62)</f>
        <v>1103.20437689</v>
      </c>
    </row>
    <row r="64" spans="2:9">
      <c r="B64" s="57">
        <v>2016</v>
      </c>
      <c r="C64" s="58" t="s">
        <v>137</v>
      </c>
      <c r="D64" s="59">
        <v>1.376401E-2</v>
      </c>
      <c r="E64" s="59">
        <v>14.001267029999999</v>
      </c>
      <c r="F64" s="59">
        <v>1.0660019999999999</v>
      </c>
      <c r="G64" s="60">
        <v>4.2499999999999998E-4</v>
      </c>
      <c r="H64" s="64">
        <f>SUM(D64:G64)</f>
        <v>15.081458039999998</v>
      </c>
    </row>
    <row r="65" spans="2:8">
      <c r="B65" s="61"/>
      <c r="C65" s="62" t="s">
        <v>138</v>
      </c>
      <c r="D65" s="63">
        <v>5.1839040400000007</v>
      </c>
      <c r="E65" s="63">
        <v>1.8508910000000001</v>
      </c>
      <c r="F65" s="63">
        <v>27.817612949999997</v>
      </c>
      <c r="G65" s="64">
        <v>5.931448969999999</v>
      </c>
      <c r="H65" s="64">
        <f>SUM(D65:G65)</f>
        <v>40.783856959999994</v>
      </c>
    </row>
    <row r="66" spans="2:8">
      <c r="B66" s="61"/>
      <c r="C66" s="62" t="s">
        <v>139</v>
      </c>
      <c r="D66" s="63">
        <v>29.740412020000001</v>
      </c>
      <c r="E66" s="63">
        <v>12.69303</v>
      </c>
      <c r="F66" s="63">
        <v>67.868325979999995</v>
      </c>
      <c r="G66" s="64">
        <v>54.457932</v>
      </c>
      <c r="H66" s="64">
        <f>SUM(D66:G66)</f>
        <v>164.75970000000001</v>
      </c>
    </row>
    <row r="67" spans="2:8">
      <c r="B67" s="61"/>
      <c r="C67" s="62" t="s">
        <v>140</v>
      </c>
      <c r="D67" s="63" t="s">
        <v>54</v>
      </c>
      <c r="E67" s="63">
        <v>6.7270079800000007</v>
      </c>
      <c r="F67" s="63">
        <v>0.33634199999999997</v>
      </c>
      <c r="G67" s="64" t="s">
        <v>54</v>
      </c>
      <c r="H67" s="64">
        <f>SUM(D67:G67)</f>
        <v>7.0633499800000008</v>
      </c>
    </row>
    <row r="68" spans="2:8">
      <c r="B68" s="61"/>
      <c r="C68" s="62" t="s">
        <v>141</v>
      </c>
      <c r="D68" s="63">
        <v>14.202285009999999</v>
      </c>
      <c r="E68" s="63">
        <v>17.326237039999999</v>
      </c>
      <c r="F68" s="63">
        <v>35.276917049999994</v>
      </c>
      <c r="G68" s="64">
        <v>8.4021020000000011</v>
      </c>
      <c r="H68" s="64">
        <f t="shared" ref="H68:H73" si="1">SUM(D68:G68)</f>
        <v>75.2075411</v>
      </c>
    </row>
    <row r="69" spans="2:8" ht="13.9" customHeight="1">
      <c r="B69" s="61"/>
      <c r="C69" s="62" t="s">
        <v>142</v>
      </c>
      <c r="D69" s="63">
        <v>34.191086000000006</v>
      </c>
      <c r="E69" s="63">
        <v>16.941938990000004</v>
      </c>
      <c r="F69" s="63">
        <v>70.099692960000013</v>
      </c>
      <c r="G69" s="64">
        <v>4.0374099999999995</v>
      </c>
      <c r="H69" s="64">
        <f t="shared" si="1"/>
        <v>125.27012795000002</v>
      </c>
    </row>
    <row r="70" spans="2:8">
      <c r="B70" s="61"/>
      <c r="C70" s="62" t="s">
        <v>143</v>
      </c>
      <c r="D70" s="63" t="s">
        <v>54</v>
      </c>
      <c r="E70" s="63">
        <v>8.5411700499999998</v>
      </c>
      <c r="F70" s="63" t="s">
        <v>54</v>
      </c>
      <c r="G70" s="64">
        <v>2.0000000000000002E-5</v>
      </c>
      <c r="H70" s="64">
        <f t="shared" si="1"/>
        <v>8.5411900499999991</v>
      </c>
    </row>
    <row r="71" spans="2:8">
      <c r="B71" s="61"/>
      <c r="C71" s="62" t="s">
        <v>147</v>
      </c>
      <c r="D71" s="63">
        <v>29.751061050000001</v>
      </c>
      <c r="E71" s="63">
        <v>19.108841000000002</v>
      </c>
      <c r="F71" s="63">
        <v>46.702360999999996</v>
      </c>
      <c r="G71" s="64">
        <v>6.2599240199999997</v>
      </c>
      <c r="H71" s="64">
        <f t="shared" si="1"/>
        <v>101.82218707</v>
      </c>
    </row>
    <row r="72" spans="2:8" s="121" customFormat="1">
      <c r="B72" s="61"/>
      <c r="C72" s="62" t="s">
        <v>163</v>
      </c>
      <c r="D72" s="63">
        <v>34.012697000000003</v>
      </c>
      <c r="E72" s="63">
        <v>40.359092960000005</v>
      </c>
      <c r="F72" s="63">
        <v>110.10975304000002</v>
      </c>
      <c r="G72" s="64">
        <v>6.5678010000000002</v>
      </c>
      <c r="H72" s="64">
        <f t="shared" si="1"/>
        <v>191.04934400000002</v>
      </c>
    </row>
    <row r="73" spans="2:8" s="120" customFormat="1">
      <c r="B73" s="61"/>
      <c r="C73" s="62" t="s">
        <v>149</v>
      </c>
      <c r="D73" s="63" t="s">
        <v>54</v>
      </c>
      <c r="E73" s="63">
        <v>18.577441060000002</v>
      </c>
      <c r="F73" s="63">
        <v>0.412051</v>
      </c>
      <c r="G73" s="64" t="s">
        <v>54</v>
      </c>
      <c r="H73" s="64">
        <f t="shared" si="1"/>
        <v>18.989492060000003</v>
      </c>
    </row>
    <row r="74" spans="2:8" s="122" customFormat="1">
      <c r="B74" s="61"/>
      <c r="C74" s="62" t="s">
        <v>135</v>
      </c>
      <c r="D74" s="63">
        <v>22.671478</v>
      </c>
      <c r="E74" s="63">
        <v>16.640420979999998</v>
      </c>
      <c r="F74" s="63">
        <v>43.419377040000001</v>
      </c>
      <c r="G74" s="64">
        <v>4.0992090000000001</v>
      </c>
      <c r="H74" s="64">
        <f>SUM(D74:G74)</f>
        <v>86.830485019999998</v>
      </c>
    </row>
    <row r="75" spans="2:8" s="122" customFormat="1">
      <c r="B75" s="61"/>
      <c r="C75" s="62" t="s">
        <v>146</v>
      </c>
      <c r="D75" s="63">
        <v>66.662418029999998</v>
      </c>
      <c r="E75" s="63">
        <v>32.99460697</v>
      </c>
      <c r="F75" s="63">
        <v>116.46721398999999</v>
      </c>
      <c r="G75" s="64">
        <v>11.746722999999999</v>
      </c>
      <c r="H75" s="64">
        <f>SUM(D75:G75)</f>
        <v>227.87096198999998</v>
      </c>
    </row>
    <row r="76" spans="2:8">
      <c r="B76" s="112"/>
      <c r="C76" s="113" t="s">
        <v>55</v>
      </c>
      <c r="D76" s="114">
        <f>SUM(D64:D75)</f>
        <v>236.42910516000001</v>
      </c>
      <c r="E76" s="114">
        <f>SUM(E64:E75)</f>
        <v>205.76194506000002</v>
      </c>
      <c r="F76" s="114">
        <f>SUM(F64:F75)</f>
        <v>519.57564901000001</v>
      </c>
      <c r="G76" s="114">
        <f>SUM(G64:G75)</f>
        <v>101.50299499</v>
      </c>
      <c r="H76" s="114">
        <f>SUM(H64:H75)</f>
        <v>1063.26969422</v>
      </c>
    </row>
    <row r="77" spans="2:8">
      <c r="B77" s="57">
        <v>2017</v>
      </c>
      <c r="C77" s="58" t="s">
        <v>137</v>
      </c>
      <c r="D77" s="59" t="s">
        <v>54</v>
      </c>
      <c r="E77" s="59">
        <v>23.579535010000001</v>
      </c>
      <c r="F77" s="59">
        <v>0.10778700000000001</v>
      </c>
      <c r="G77" s="60" t="s">
        <v>54</v>
      </c>
      <c r="H77" s="64">
        <f t="shared" ref="H77:H84" si="2">SUM(D77:G77)</f>
        <v>23.687322009999999</v>
      </c>
    </row>
    <row r="78" spans="2:8" s="122" customFormat="1">
      <c r="B78" s="61"/>
      <c r="C78" s="62" t="s">
        <v>138</v>
      </c>
      <c r="D78" s="63">
        <v>23.927438019999997</v>
      </c>
      <c r="E78" s="63">
        <v>14.150867060000001</v>
      </c>
      <c r="F78" s="63">
        <v>36.297165070000005</v>
      </c>
      <c r="G78" s="64">
        <v>3.716189</v>
      </c>
      <c r="H78" s="64">
        <f t="shared" si="2"/>
        <v>78.091659150000012</v>
      </c>
    </row>
    <row r="79" spans="2:8" s="122" customFormat="1">
      <c r="B79" s="61"/>
      <c r="C79" s="62" t="s">
        <v>139</v>
      </c>
      <c r="D79" s="63">
        <v>103.44074098</v>
      </c>
      <c r="E79" s="63">
        <v>19.484278009999997</v>
      </c>
      <c r="F79" s="63">
        <v>142.27080000999999</v>
      </c>
      <c r="G79" s="64">
        <v>11.723566999999999</v>
      </c>
      <c r="H79" s="64">
        <f t="shared" si="2"/>
        <v>276.91938599999997</v>
      </c>
    </row>
    <row r="80" spans="2:8" s="122" customFormat="1">
      <c r="B80" s="61"/>
      <c r="C80" s="62" t="s">
        <v>140</v>
      </c>
      <c r="D80" s="63" t="s">
        <v>54</v>
      </c>
      <c r="E80" s="63">
        <v>19.206987939999998</v>
      </c>
      <c r="F80" s="63">
        <v>5.8699999999999996E-4</v>
      </c>
      <c r="G80" s="64">
        <v>2.1000000000000002E-5</v>
      </c>
      <c r="H80" s="64">
        <f t="shared" si="2"/>
        <v>19.207595939999997</v>
      </c>
    </row>
    <row r="81" spans="2:9" s="122" customFormat="1">
      <c r="B81" s="61"/>
      <c r="C81" s="62" t="s">
        <v>141</v>
      </c>
      <c r="D81" s="63">
        <v>72.041577029999999</v>
      </c>
      <c r="E81" s="63">
        <v>22.194449049999996</v>
      </c>
      <c r="F81" s="63">
        <v>75.500301989999997</v>
      </c>
      <c r="G81" s="64">
        <v>3.9121709999999998</v>
      </c>
      <c r="H81" s="64">
        <f t="shared" si="2"/>
        <v>173.64849906999999</v>
      </c>
    </row>
    <row r="82" spans="2:9" s="122" customFormat="1" ht="13.9" customHeight="1">
      <c r="B82" s="61"/>
      <c r="C82" s="62" t="s">
        <v>142</v>
      </c>
      <c r="D82" s="63">
        <v>101.02857698</v>
      </c>
      <c r="E82" s="63">
        <v>7.7686800099999997</v>
      </c>
      <c r="F82" s="63">
        <v>135.75231900999998</v>
      </c>
      <c r="G82" s="64">
        <v>14.114968000000001</v>
      </c>
      <c r="H82" s="64">
        <f t="shared" si="2"/>
        <v>258.66454399999998</v>
      </c>
    </row>
    <row r="83" spans="2:9" s="122" customFormat="1">
      <c r="B83" s="61"/>
      <c r="C83" s="62" t="s">
        <v>143</v>
      </c>
      <c r="D83" s="63" t="s">
        <v>54</v>
      </c>
      <c r="E83" s="63">
        <v>35.725807950000004</v>
      </c>
      <c r="F83" s="63">
        <v>0.118573</v>
      </c>
      <c r="G83" s="64" t="s">
        <v>54</v>
      </c>
      <c r="H83" s="64">
        <f t="shared" si="2"/>
        <v>35.844380950000001</v>
      </c>
    </row>
    <row r="84" spans="2:9" s="122" customFormat="1">
      <c r="B84" s="61"/>
      <c r="C84" s="62" t="s">
        <v>147</v>
      </c>
      <c r="D84" s="63">
        <v>54.845904000000004</v>
      </c>
      <c r="E84" s="63">
        <v>17.303361020000001</v>
      </c>
      <c r="F84" s="63">
        <v>68.335785999999999</v>
      </c>
      <c r="G84" s="64" t="s">
        <v>54</v>
      </c>
      <c r="H84" s="64">
        <f t="shared" si="2"/>
        <v>140.48505102000001</v>
      </c>
    </row>
    <row r="85" spans="2:9" s="122" customFormat="1">
      <c r="B85" s="61"/>
      <c r="C85" s="62" t="s">
        <v>163</v>
      </c>
      <c r="D85" s="63"/>
      <c r="E85" s="63"/>
      <c r="F85" s="63"/>
      <c r="G85" s="64"/>
      <c r="H85" s="64"/>
    </row>
    <row r="86" spans="2:9" s="122" customFormat="1">
      <c r="B86" s="61"/>
      <c r="C86" s="62" t="s">
        <v>149</v>
      </c>
      <c r="D86" s="63"/>
      <c r="E86" s="63"/>
      <c r="F86" s="63"/>
      <c r="G86" s="64"/>
      <c r="H86" s="64"/>
    </row>
    <row r="87" spans="2:9" s="122" customFormat="1">
      <c r="B87" s="61"/>
      <c r="C87" s="62" t="s">
        <v>135</v>
      </c>
      <c r="D87" s="63"/>
      <c r="E87" s="63"/>
      <c r="F87" s="63"/>
      <c r="G87" s="64"/>
      <c r="H87" s="64"/>
    </row>
    <row r="88" spans="2:9" s="122" customFormat="1">
      <c r="B88" s="61"/>
      <c r="C88" s="62" t="s">
        <v>146</v>
      </c>
      <c r="D88" s="63"/>
      <c r="E88" s="63"/>
      <c r="F88" s="63"/>
      <c r="G88" s="64"/>
      <c r="H88" s="64"/>
    </row>
    <row r="89" spans="2:9" s="122" customFormat="1">
      <c r="B89" s="112"/>
      <c r="C89" s="113" t="s">
        <v>55</v>
      </c>
      <c r="D89" s="114">
        <f>SUM(D77:D88)</f>
        <v>355.28423700999997</v>
      </c>
      <c r="E89" s="114">
        <f>SUM(E77:E88)</f>
        <v>159.41396605</v>
      </c>
      <c r="F89" s="114">
        <f>SUM(F77:F88)</f>
        <v>458.38331907999998</v>
      </c>
      <c r="G89" s="114">
        <f>SUM(G77:G88)</f>
        <v>33.466915999999998</v>
      </c>
      <c r="H89" s="114">
        <f>SUM(H77:H88)</f>
        <v>1006.5484381399999</v>
      </c>
    </row>
    <row r="90" spans="2:9" ht="15.75" thickBot="1"/>
    <row r="91" spans="2:9" ht="15.75" thickBot="1">
      <c r="B91" s="109" t="s">
        <v>151</v>
      </c>
      <c r="C91" s="110"/>
      <c r="D91" s="111">
        <f>D11+D24+D37+D50+D63+D76+D89</f>
        <v>2009.64181214</v>
      </c>
      <c r="E91" s="111">
        <f>E11+E24+E37+E50+E63+E76+E89</f>
        <v>855.26595052000005</v>
      </c>
      <c r="F91" s="111">
        <f>F11+F24+F37+F50+F63+F76+F89</f>
        <v>3006.8043124199999</v>
      </c>
      <c r="G91" s="111">
        <f>G11+G24+G37+G50+G63+G76+G89</f>
        <v>2901.00804599</v>
      </c>
      <c r="H91" s="111">
        <f>H11+H24+H37+H50+H63+H76+H89</f>
        <v>8772.7201210700005</v>
      </c>
    </row>
    <row r="92" spans="2:9">
      <c r="C92" s="62"/>
      <c r="D92" s="63"/>
      <c r="E92" s="63"/>
      <c r="F92" s="63"/>
      <c r="G92" s="63"/>
      <c r="H92" s="63"/>
    </row>
    <row r="94" spans="2:9">
      <c r="B94" s="71" t="s">
        <v>150</v>
      </c>
      <c r="C94" s="70"/>
      <c r="D94" s="69"/>
      <c r="E94" s="69"/>
      <c r="F94" s="69"/>
      <c r="G94" s="69"/>
      <c r="H94" s="69"/>
      <c r="I94" s="56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776" t="s">
        <v>53</v>
      </c>
      <c r="C14" s="776"/>
      <c r="D14" s="776"/>
      <c r="E14" s="776"/>
      <c r="F14" s="776"/>
      <c r="G14" s="776"/>
      <c r="H14" s="776"/>
      <c r="I14" s="776"/>
      <c r="J14" s="776"/>
      <c r="K14" s="776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3"/>
  <sheetViews>
    <sheetView showGridLines="0" view="pageBreakPreview" topLeftCell="A40" zoomScale="90" zoomScaleNormal="100" zoomScaleSheetLayoutView="90" workbookViewId="0">
      <selection activeCell="H12" sqref="H12"/>
    </sheetView>
  </sheetViews>
  <sheetFormatPr baseColWidth="10" defaultColWidth="11.42578125" defaultRowHeight="12" customHeight="1"/>
  <cols>
    <col min="1" max="1" width="45.28515625" style="437" customWidth="1"/>
    <col min="2" max="2" width="10.7109375" style="437" bestFit="1" customWidth="1"/>
    <col min="3" max="3" width="12.5703125" style="437" bestFit="1" customWidth="1"/>
    <col min="4" max="4" width="7.7109375" style="437" bestFit="1" customWidth="1"/>
    <col min="5" max="5" width="11" style="437" bestFit="1" customWidth="1"/>
    <col min="6" max="6" width="10.7109375" style="437" bestFit="1" customWidth="1"/>
    <col min="7" max="7" width="7.7109375" style="437" bestFit="1" customWidth="1"/>
    <col min="8" max="8" width="6.42578125" style="437" bestFit="1" customWidth="1"/>
    <col min="9" max="16384" width="11.42578125" style="437"/>
  </cols>
  <sheetData>
    <row r="1" spans="1:8" ht="12" customHeight="1">
      <c r="A1" s="176" t="s">
        <v>219</v>
      </c>
      <c r="B1" s="567"/>
      <c r="C1" s="567"/>
      <c r="D1" s="177"/>
      <c r="E1" s="571"/>
      <c r="F1" s="571"/>
      <c r="G1" s="571"/>
      <c r="H1" s="571"/>
    </row>
    <row r="2" spans="1:8" ht="15.75">
      <c r="A2" s="178" t="s">
        <v>220</v>
      </c>
      <c r="B2" s="567"/>
      <c r="C2" s="567"/>
      <c r="D2" s="177"/>
      <c r="E2" s="571"/>
      <c r="F2" s="571"/>
      <c r="G2" s="571"/>
      <c r="H2" s="571"/>
    </row>
    <row r="3" spans="1:8" ht="12" customHeight="1" thickBot="1">
      <c r="A3" s="571"/>
      <c r="B3" s="179"/>
      <c r="C3" s="179"/>
      <c r="D3" s="177"/>
      <c r="E3" s="179"/>
      <c r="F3" s="179"/>
      <c r="G3" s="177"/>
      <c r="H3" s="177"/>
    </row>
    <row r="4" spans="1:8" ht="12" customHeight="1" thickBot="1">
      <c r="A4" s="566"/>
      <c r="B4" s="777" t="s">
        <v>570</v>
      </c>
      <c r="C4" s="778"/>
      <c r="D4" s="778"/>
      <c r="E4" s="777" t="s">
        <v>573</v>
      </c>
      <c r="F4" s="778"/>
      <c r="G4" s="778"/>
      <c r="H4" s="779"/>
    </row>
    <row r="5" spans="1:8" ht="15.75" thickBot="1">
      <c r="A5" s="660" t="s">
        <v>213</v>
      </c>
      <c r="B5" s="289">
        <v>2018</v>
      </c>
      <c r="C5" s="290">
        <v>2019</v>
      </c>
      <c r="D5" s="291" t="s">
        <v>211</v>
      </c>
      <c r="E5" s="289">
        <v>2018</v>
      </c>
      <c r="F5" s="290">
        <v>2019</v>
      </c>
      <c r="G5" s="291" t="s">
        <v>211</v>
      </c>
      <c r="H5" s="292" t="s">
        <v>212</v>
      </c>
    </row>
    <row r="6" spans="1:8" ht="15">
      <c r="A6" s="424" t="s">
        <v>390</v>
      </c>
      <c r="B6" s="293">
        <f>+SUM(B7:B21)</f>
        <v>206929.16489999992</v>
      </c>
      <c r="C6" s="294">
        <f>+SUM(C7:C21)</f>
        <v>198688.44418699999</v>
      </c>
      <c r="D6" s="364">
        <f>(C6-B6)/B6</f>
        <v>-3.9823872661846969E-2</v>
      </c>
      <c r="E6" s="293">
        <f>+SUM(E7:E21)</f>
        <v>1173649.2266619999</v>
      </c>
      <c r="F6" s="294">
        <f>+SUM(F7:F21)</f>
        <v>1192059.2628829998</v>
      </c>
      <c r="G6" s="364">
        <f>(F6-E6)/E6</f>
        <v>1.5686148640305642E-2</v>
      </c>
      <c r="H6" s="659">
        <f>SUM(H7:H21)</f>
        <v>1.0000000000000002</v>
      </c>
    </row>
    <row r="7" spans="1:8" ht="15">
      <c r="A7" s="657" t="s">
        <v>34</v>
      </c>
      <c r="B7" s="296">
        <v>44550.362405</v>
      </c>
      <c r="C7" s="179">
        <v>39249.393363999996</v>
      </c>
      <c r="D7" s="362">
        <f t="shared" ref="D7:D62" si="0">+C7/B7-1</f>
        <v>-0.11898823611825571</v>
      </c>
      <c r="E7" s="296">
        <v>239564.89430100002</v>
      </c>
      <c r="F7" s="179">
        <v>238044.732904</v>
      </c>
      <c r="G7" s="362">
        <f t="shared" ref="G7:G62" si="1">+F7/E7-1</f>
        <v>-6.345509852082154E-3</v>
      </c>
      <c r="H7" s="360">
        <f t="shared" ref="H7:H21" si="2">(F7/$F$6)</f>
        <v>0.1996920290089336</v>
      </c>
    </row>
    <row r="8" spans="1:8" ht="15">
      <c r="A8" s="295" t="s">
        <v>404</v>
      </c>
      <c r="B8" s="296">
        <v>35881.151264999993</v>
      </c>
      <c r="C8" s="179">
        <v>36904.067362000002</v>
      </c>
      <c r="D8" s="362">
        <f t="shared" si="0"/>
        <v>2.8508452514393046E-2</v>
      </c>
      <c r="E8" s="296">
        <v>226142.970187</v>
      </c>
      <c r="F8" s="179">
        <v>230529.54548999996</v>
      </c>
      <c r="G8" s="362">
        <f t="shared" si="1"/>
        <v>1.939735424617739E-2</v>
      </c>
      <c r="H8" s="360">
        <f t="shared" si="2"/>
        <v>0.19338765501680125</v>
      </c>
    </row>
    <row r="9" spans="1:8" ht="15">
      <c r="A9" s="295" t="s">
        <v>405</v>
      </c>
      <c r="B9" s="296">
        <v>34877.49</v>
      </c>
      <c r="C9" s="179">
        <v>29914.301200000002</v>
      </c>
      <c r="D9" s="362">
        <f t="shared" si="0"/>
        <v>-0.14230349718400026</v>
      </c>
      <c r="E9" s="296">
        <v>186651.02</v>
      </c>
      <c r="F9" s="179">
        <v>185831.52119999999</v>
      </c>
      <c r="G9" s="362">
        <f t="shared" si="1"/>
        <v>-4.390540164205925E-3</v>
      </c>
      <c r="H9" s="360">
        <f t="shared" si="2"/>
        <v>0.15589117671093444</v>
      </c>
    </row>
    <row r="10" spans="1:8" ht="15">
      <c r="A10" s="657" t="s">
        <v>36</v>
      </c>
      <c r="B10" s="296">
        <v>28764.699999999997</v>
      </c>
      <c r="C10" s="179">
        <v>24972.61361</v>
      </c>
      <c r="D10" s="362">
        <f t="shared" si="0"/>
        <v>-0.131831251151585</v>
      </c>
      <c r="E10" s="296">
        <v>160537.54299099999</v>
      </c>
      <c r="F10" s="179">
        <v>156638.95858000001</v>
      </c>
      <c r="G10" s="362">
        <f t="shared" si="1"/>
        <v>-2.4284565082813958E-2</v>
      </c>
      <c r="H10" s="360">
        <f t="shared" si="2"/>
        <v>0.13140198936181083</v>
      </c>
    </row>
    <row r="11" spans="1:8" ht="15">
      <c r="A11" s="657" t="s">
        <v>37</v>
      </c>
      <c r="B11" s="296">
        <v>12662.07</v>
      </c>
      <c r="C11" s="656">
        <v>21224.86</v>
      </c>
      <c r="D11" s="362">
        <f t="shared" si="0"/>
        <v>0.67625514627545114</v>
      </c>
      <c r="E11" s="296">
        <v>77505.91</v>
      </c>
      <c r="F11" s="656">
        <v>120244.71</v>
      </c>
      <c r="G11" s="362">
        <f t="shared" si="1"/>
        <v>0.55142633639163785</v>
      </c>
      <c r="H11" s="360">
        <f t="shared" si="2"/>
        <v>0.10087141952086151</v>
      </c>
    </row>
    <row r="12" spans="1:8" ht="15">
      <c r="A12" s="657" t="s">
        <v>406</v>
      </c>
      <c r="B12" s="296">
        <v>20382.867849999995</v>
      </c>
      <c r="C12" s="656">
        <v>17544.849606</v>
      </c>
      <c r="D12" s="362">
        <f t="shared" si="0"/>
        <v>-0.1392354728924956</v>
      </c>
      <c r="E12" s="296">
        <v>110565.50301099999</v>
      </c>
      <c r="F12" s="656">
        <v>93575.611230999988</v>
      </c>
      <c r="G12" s="362">
        <f t="shared" si="1"/>
        <v>-0.15366358689933968</v>
      </c>
      <c r="H12" s="360">
        <f t="shared" si="2"/>
        <v>7.8499126800698663E-2</v>
      </c>
    </row>
    <row r="13" spans="1:8" ht="15">
      <c r="A13" s="657" t="s">
        <v>35</v>
      </c>
      <c r="B13" s="296">
        <v>14093.559660999999</v>
      </c>
      <c r="C13" s="656">
        <v>11973.13947</v>
      </c>
      <c r="D13" s="362">
        <f t="shared" si="0"/>
        <v>-0.15045313192717891</v>
      </c>
      <c r="E13" s="296">
        <v>74497.780000000013</v>
      </c>
      <c r="F13" s="656">
        <v>73028.659999999989</v>
      </c>
      <c r="G13" s="362">
        <f t="shared" si="1"/>
        <v>-1.9720319182665924E-2</v>
      </c>
      <c r="H13" s="360">
        <f t="shared" si="2"/>
        <v>6.1262608558050963E-2</v>
      </c>
    </row>
    <row r="14" spans="1:8" ht="15">
      <c r="A14" s="657" t="s">
        <v>39</v>
      </c>
      <c r="B14" s="296">
        <v>4562.0088249999999</v>
      </c>
      <c r="C14" s="656">
        <v>4082.3864819999999</v>
      </c>
      <c r="D14" s="362">
        <f t="shared" si="0"/>
        <v>-0.10513402349676515</v>
      </c>
      <c r="E14" s="296">
        <v>30098.841081999999</v>
      </c>
      <c r="F14" s="656">
        <v>26039.41374</v>
      </c>
      <c r="G14" s="362">
        <f t="shared" si="1"/>
        <v>-0.1348698885429066</v>
      </c>
      <c r="H14" s="360">
        <f t="shared" si="2"/>
        <v>2.1844059729902672E-2</v>
      </c>
    </row>
    <row r="15" spans="1:8" ht="15">
      <c r="A15" s="657" t="s">
        <v>38</v>
      </c>
      <c r="B15" s="296">
        <v>5134.9372460000004</v>
      </c>
      <c r="C15" s="656">
        <v>4720.4102219999995</v>
      </c>
      <c r="D15" s="362">
        <f t="shared" si="0"/>
        <v>-8.0726794533449886E-2</v>
      </c>
      <c r="E15" s="296">
        <v>27616.744976000002</v>
      </c>
      <c r="F15" s="656">
        <v>24653.220386000001</v>
      </c>
      <c r="G15" s="362">
        <f t="shared" si="1"/>
        <v>-0.10730897477510171</v>
      </c>
      <c r="H15" s="360">
        <f t="shared" si="2"/>
        <v>2.0681203656247839E-2</v>
      </c>
    </row>
    <row r="16" spans="1:8" ht="15">
      <c r="A16" s="657" t="s">
        <v>41</v>
      </c>
      <c r="B16" s="296">
        <v>2510.636853</v>
      </c>
      <c r="C16" s="656">
        <v>3207.4288390000002</v>
      </c>
      <c r="D16" s="362">
        <f t="shared" si="0"/>
        <v>0.27753595075583815</v>
      </c>
      <c r="E16" s="296">
        <v>16132.232965000003</v>
      </c>
      <c r="F16" s="656">
        <v>17005.224522</v>
      </c>
      <c r="G16" s="362">
        <f t="shared" si="1"/>
        <v>5.4114737798171664E-2</v>
      </c>
      <c r="H16" s="360">
        <f t="shared" si="2"/>
        <v>1.4265418718254663E-2</v>
      </c>
    </row>
    <row r="17" spans="1:8" ht="15">
      <c r="A17" s="657" t="s">
        <v>40</v>
      </c>
      <c r="B17" s="296">
        <v>2117.9</v>
      </c>
      <c r="C17" s="179">
        <v>3447.95</v>
      </c>
      <c r="D17" s="362">
        <f t="shared" si="0"/>
        <v>0.62800415505925655</v>
      </c>
      <c r="E17" s="296">
        <v>15254.98</v>
      </c>
      <c r="F17" s="179">
        <v>16928.79</v>
      </c>
      <c r="G17" s="362">
        <f t="shared" si="1"/>
        <v>0.10972220219233342</v>
      </c>
      <c r="H17" s="360">
        <f t="shared" si="2"/>
        <v>1.4201298984966283E-2</v>
      </c>
    </row>
    <row r="18" spans="1:8" ht="15">
      <c r="A18" s="657" t="s">
        <v>42</v>
      </c>
      <c r="B18" s="296">
        <v>884.83659499999999</v>
      </c>
      <c r="C18" s="656">
        <v>992.47221500000001</v>
      </c>
      <c r="D18" s="362">
        <f t="shared" si="0"/>
        <v>0.12164462976353274</v>
      </c>
      <c r="E18" s="296">
        <v>6228.6188499999998</v>
      </c>
      <c r="F18" s="656">
        <v>6422.6050060000007</v>
      </c>
      <c r="G18" s="362">
        <f t="shared" si="1"/>
        <v>3.1144329211924893E-2</v>
      </c>
      <c r="H18" s="360">
        <f t="shared" si="2"/>
        <v>5.387823580571746E-3</v>
      </c>
    </row>
    <row r="19" spans="1:8" ht="15">
      <c r="A19" s="657" t="s">
        <v>43</v>
      </c>
      <c r="B19" s="296">
        <v>267.30748799999998</v>
      </c>
      <c r="C19" s="656">
        <v>258.63463999999999</v>
      </c>
      <c r="D19" s="362">
        <f t="shared" si="0"/>
        <v>-3.2445211561001996E-2</v>
      </c>
      <c r="E19" s="296">
        <v>1604.56</v>
      </c>
      <c r="F19" s="656">
        <v>1745.43</v>
      </c>
      <c r="G19" s="362">
        <f t="shared" si="1"/>
        <v>8.7793538415515959E-2</v>
      </c>
      <c r="H19" s="360">
        <f t="shared" si="2"/>
        <v>1.464214116149453E-3</v>
      </c>
    </row>
    <row r="20" spans="1:8" ht="15">
      <c r="A20" s="657" t="s">
        <v>525</v>
      </c>
      <c r="B20" s="296">
        <v>191.43389999999999</v>
      </c>
      <c r="C20" s="656">
        <v>153.75514000000001</v>
      </c>
      <c r="D20" s="362">
        <f t="shared" si="0"/>
        <v>-0.19682386452974099</v>
      </c>
      <c r="E20" s="296">
        <v>1019.15</v>
      </c>
      <c r="F20" s="656">
        <v>1133.06</v>
      </c>
      <c r="G20" s="362">
        <f t="shared" si="1"/>
        <v>0.11176961193151147</v>
      </c>
      <c r="H20" s="360">
        <f t="shared" si="2"/>
        <v>9.5050643477211864E-4</v>
      </c>
    </row>
    <row r="21" spans="1:8" ht="15.75" thickBot="1">
      <c r="A21" s="657" t="s">
        <v>45</v>
      </c>
      <c r="B21" s="296">
        <v>47.902811999999997</v>
      </c>
      <c r="C21" s="179">
        <v>42.182037000000001</v>
      </c>
      <c r="D21" s="362">
        <f t="shared" si="0"/>
        <v>-0.11942461749427147</v>
      </c>
      <c r="E21" s="296">
        <v>228.47829899999999</v>
      </c>
      <c r="F21" s="179">
        <v>237.77982399999999</v>
      </c>
      <c r="G21" s="362">
        <f t="shared" si="1"/>
        <v>4.0710759143038011E-2</v>
      </c>
      <c r="H21" s="360">
        <f t="shared" si="2"/>
        <v>1.9946980104405931E-4</v>
      </c>
    </row>
    <row r="22" spans="1:8" ht="15">
      <c r="A22" s="424" t="s">
        <v>391</v>
      </c>
      <c r="B22" s="298">
        <f>+SUM(B23:B39)</f>
        <v>12117707.696027903</v>
      </c>
      <c r="C22" s="299">
        <f>+SUM(C23:C39)</f>
        <v>10780231.152763408</v>
      </c>
      <c r="D22" s="364">
        <f t="shared" si="0"/>
        <v>-0.11037372552755254</v>
      </c>
      <c r="E22" s="298">
        <f>+SUM(E23:E39)</f>
        <v>68389219.618773982</v>
      </c>
      <c r="F22" s="299">
        <f>+SUM(F23:F39)</f>
        <v>64553427.009371884</v>
      </c>
      <c r="G22" s="364">
        <f t="shared" si="1"/>
        <v>-5.6087679180785832E-2</v>
      </c>
      <c r="H22" s="659">
        <f>SUM(H23:H39)</f>
        <v>0.99999999999999989</v>
      </c>
    </row>
    <row r="23" spans="1:8" ht="15">
      <c r="A23" s="657" t="s">
        <v>40</v>
      </c>
      <c r="B23" s="297">
        <v>2494234.9099999997</v>
      </c>
      <c r="C23" s="656">
        <v>2976388.7528000004</v>
      </c>
      <c r="D23" s="362">
        <f t="shared" si="0"/>
        <v>0.19330731073762442</v>
      </c>
      <c r="E23" s="297">
        <v>13279593.779999999</v>
      </c>
      <c r="F23" s="656">
        <v>16250554.030000001</v>
      </c>
      <c r="G23" s="362">
        <f t="shared" si="1"/>
        <v>0.22372372974800459</v>
      </c>
      <c r="H23" s="360">
        <f t="shared" ref="H23:H39" si="3">(F23/$F$22)</f>
        <v>0.25173805300283658</v>
      </c>
    </row>
    <row r="24" spans="1:8" ht="15">
      <c r="A24" s="657" t="s">
        <v>44</v>
      </c>
      <c r="B24" s="297">
        <v>3209209.335672</v>
      </c>
      <c r="C24" s="656">
        <v>2363114.0950000002</v>
      </c>
      <c r="D24" s="362">
        <f t="shared" si="0"/>
        <v>-0.26364601126739207</v>
      </c>
      <c r="E24" s="297">
        <v>17745180.544214003</v>
      </c>
      <c r="F24" s="656">
        <v>15141565.35548</v>
      </c>
      <c r="G24" s="362">
        <f t="shared" si="1"/>
        <v>-0.14672238370563873</v>
      </c>
      <c r="H24" s="360">
        <f t="shared" si="3"/>
        <v>0.23455866027502681</v>
      </c>
    </row>
    <row r="25" spans="1:8" ht="15">
      <c r="A25" s="657" t="s">
        <v>34</v>
      </c>
      <c r="B25" s="297">
        <v>1797568.9602798356</v>
      </c>
      <c r="C25" s="656">
        <v>1467417.2603191007</v>
      </c>
      <c r="D25" s="362">
        <f t="shared" si="0"/>
        <v>-0.18366566582755117</v>
      </c>
      <c r="E25" s="297">
        <v>11352655.818994373</v>
      </c>
      <c r="F25" s="672">
        <v>8942180.5877955984</v>
      </c>
      <c r="G25" s="673">
        <f t="shared" si="1"/>
        <v>-0.21232698935219696</v>
      </c>
      <c r="H25" s="674">
        <f t="shared" si="3"/>
        <v>0.13852371596781948</v>
      </c>
    </row>
    <row r="26" spans="1:8" ht="15">
      <c r="A26" s="657" t="s">
        <v>45</v>
      </c>
      <c r="B26" s="297">
        <v>944359.91550000012</v>
      </c>
      <c r="C26" s="656">
        <v>929728.31</v>
      </c>
      <c r="D26" s="362">
        <f t="shared" si="0"/>
        <v>-1.5493674879511588E-2</v>
      </c>
      <c r="E26" s="297">
        <v>5988057.8600000003</v>
      </c>
      <c r="F26" s="656">
        <v>6056696.6399999997</v>
      </c>
      <c r="G26" s="362">
        <f t="shared" si="1"/>
        <v>1.1462611351587659E-2</v>
      </c>
      <c r="H26" s="360">
        <f t="shared" si="3"/>
        <v>9.3824556194680206E-2</v>
      </c>
    </row>
    <row r="27" spans="1:8" ht="15">
      <c r="A27" s="657" t="s">
        <v>43</v>
      </c>
      <c r="B27" s="297">
        <v>866021.3635005909</v>
      </c>
      <c r="C27" s="656">
        <v>842332.89500835282</v>
      </c>
      <c r="D27" s="362">
        <f>+C27/B27-1</f>
        <v>-2.7353214932811398E-2</v>
      </c>
      <c r="E27" s="297">
        <v>5043131.4743711492</v>
      </c>
      <c r="F27" s="672">
        <v>4793091.1100567579</v>
      </c>
      <c r="G27" s="673">
        <f>+F27/E27-1</f>
        <v>-4.9580377903110318E-2</v>
      </c>
      <c r="H27" s="674">
        <f>(F27/$F$22)</f>
        <v>7.4249986904039902E-2</v>
      </c>
    </row>
    <row r="28" spans="1:8" ht="15">
      <c r="A28" s="657" t="s">
        <v>28</v>
      </c>
      <c r="B28" s="297">
        <v>851971.05707999994</v>
      </c>
      <c r="C28" s="656">
        <v>591629.50780000002</v>
      </c>
      <c r="D28" s="362">
        <f t="shared" si="0"/>
        <v>-0.30557557926002865</v>
      </c>
      <c r="E28" s="297">
        <v>5184726.1049999995</v>
      </c>
      <c r="F28" s="656">
        <v>3675759.6269999999</v>
      </c>
      <c r="G28" s="362">
        <f t="shared" si="1"/>
        <v>-0.29104073145634368</v>
      </c>
      <c r="H28" s="360">
        <f t="shared" si="3"/>
        <v>5.6941355359280181E-2</v>
      </c>
    </row>
    <row r="29" spans="1:8" ht="15">
      <c r="A29" s="657" t="s">
        <v>36</v>
      </c>
      <c r="B29" s="297">
        <v>789727.9</v>
      </c>
      <c r="C29" s="656">
        <v>661166.15999999992</v>
      </c>
      <c r="D29" s="362">
        <f t="shared" si="0"/>
        <v>-0.16279245041235102</v>
      </c>
      <c r="E29" s="297">
        <v>3184705.7970000003</v>
      </c>
      <c r="F29" s="656">
        <v>3524796.6472829999</v>
      </c>
      <c r="G29" s="362">
        <f t="shared" si="1"/>
        <v>0.10678878111860945</v>
      </c>
      <c r="H29" s="360">
        <f t="shared" si="3"/>
        <v>5.4602781147022127E-2</v>
      </c>
    </row>
    <row r="30" spans="1:8" ht="15">
      <c r="A30" s="657" t="s">
        <v>37</v>
      </c>
      <c r="B30" s="297">
        <v>234644.38</v>
      </c>
      <c r="C30" s="656">
        <v>319810.38</v>
      </c>
      <c r="D30" s="362">
        <f t="shared" si="0"/>
        <v>0.3629577661310277</v>
      </c>
      <c r="E30" s="297">
        <v>1591325.74</v>
      </c>
      <c r="F30" s="656">
        <v>1700726.25</v>
      </c>
      <c r="G30" s="362">
        <f>+F30/E30-1</f>
        <v>6.8748030180169062E-2</v>
      </c>
      <c r="H30" s="360">
        <f>(F30/$F$22)</f>
        <v>2.6346025746287461E-2</v>
      </c>
    </row>
    <row r="31" spans="1:8" ht="15">
      <c r="A31" s="657" t="s">
        <v>404</v>
      </c>
      <c r="B31" s="297">
        <v>256053.212</v>
      </c>
      <c r="C31" s="656">
        <v>180990.89883999998</v>
      </c>
      <c r="D31" s="362">
        <f t="shared" si="0"/>
        <v>-0.29315122655051884</v>
      </c>
      <c r="E31" s="297">
        <v>1511304.81739</v>
      </c>
      <c r="F31" s="656">
        <v>1285170.29</v>
      </c>
      <c r="G31" s="362">
        <f>+F31/E31-1</f>
        <v>-0.14962866841153244</v>
      </c>
      <c r="H31" s="360">
        <f>(F31/$F$22)</f>
        <v>1.9908629944827231E-2</v>
      </c>
    </row>
    <row r="32" spans="1:8" ht="15">
      <c r="A32" s="657" t="s">
        <v>38</v>
      </c>
      <c r="B32" s="297">
        <v>173044.75999999998</v>
      </c>
      <c r="C32" s="656">
        <v>100803.23999999999</v>
      </c>
      <c r="D32" s="362">
        <f t="shared" si="0"/>
        <v>-0.41747302836560896</v>
      </c>
      <c r="E32" s="297">
        <v>973888.05</v>
      </c>
      <c r="F32" s="656">
        <v>849795.95</v>
      </c>
      <c r="G32" s="362">
        <f>+F32/E32-1</f>
        <v>-0.12741926548949856</v>
      </c>
      <c r="H32" s="360">
        <f>(F32/$F$22)</f>
        <v>1.3164226740071078E-2</v>
      </c>
    </row>
    <row r="33" spans="1:8" ht="15">
      <c r="A33" s="657" t="s">
        <v>405</v>
      </c>
      <c r="B33" s="297">
        <v>251041.92000000001</v>
      </c>
      <c r="C33" s="656">
        <v>86453.2</v>
      </c>
      <c r="D33" s="362">
        <f t="shared" si="0"/>
        <v>-0.65562245540505748</v>
      </c>
      <c r="E33" s="297">
        <v>1090997.53</v>
      </c>
      <c r="F33" s="656">
        <v>557017.79</v>
      </c>
      <c r="G33" s="362">
        <f>+F33/E33-1</f>
        <v>-0.48944174969855336</v>
      </c>
      <c r="H33" s="360">
        <f t="shared" si="3"/>
        <v>8.6287872821861501E-3</v>
      </c>
    </row>
    <row r="34" spans="1:8" ht="15">
      <c r="A34" s="657" t="s">
        <v>162</v>
      </c>
      <c r="B34" s="297">
        <v>54560.851980476487</v>
      </c>
      <c r="C34" s="656">
        <v>70301.902475951239</v>
      </c>
      <c r="D34" s="362">
        <f t="shared" si="0"/>
        <v>0.28850448488427882</v>
      </c>
      <c r="E34" s="297">
        <v>314882.86800246115</v>
      </c>
      <c r="F34" s="656">
        <v>466841.88875452545</v>
      </c>
      <c r="G34" s="362">
        <f t="shared" si="1"/>
        <v>0.48258903927055363</v>
      </c>
      <c r="H34" s="360">
        <f t="shared" si="3"/>
        <v>7.2318683977343175E-3</v>
      </c>
    </row>
    <row r="35" spans="1:8" ht="15">
      <c r="A35" s="657" t="s">
        <v>42</v>
      </c>
      <c r="B35" s="297">
        <v>29252.40553</v>
      </c>
      <c r="C35" s="656">
        <v>69260.70693</v>
      </c>
      <c r="D35" s="362">
        <f t="shared" si="0"/>
        <v>1.3676926965534242</v>
      </c>
      <c r="E35" s="297">
        <v>166835.93836</v>
      </c>
      <c r="F35" s="656">
        <v>333043.49961599999</v>
      </c>
      <c r="G35" s="362">
        <f>+F35/E35-1</f>
        <v>0.99623356268333452</v>
      </c>
      <c r="H35" s="360">
        <f>(F35/$F$22)</f>
        <v>5.1591916191784616E-3</v>
      </c>
    </row>
    <row r="36" spans="1:8" ht="15">
      <c r="A36" s="657" t="s">
        <v>406</v>
      </c>
      <c r="B36" s="297">
        <v>57055.91</v>
      </c>
      <c r="C36" s="656">
        <v>42596.31</v>
      </c>
      <c r="D36" s="362">
        <f t="shared" si="0"/>
        <v>-0.25342861063823197</v>
      </c>
      <c r="E36" s="297">
        <v>335200.99</v>
      </c>
      <c r="F36" s="656">
        <v>331333.59000000003</v>
      </c>
      <c r="G36" s="362">
        <f>+F36/E36-1</f>
        <v>-1.1537555423090984E-2</v>
      </c>
      <c r="H36" s="360">
        <f>(F36/$F$22)</f>
        <v>5.1327033335022932E-3</v>
      </c>
    </row>
    <row r="37" spans="1:8" ht="15">
      <c r="A37" s="657" t="s">
        <v>35</v>
      </c>
      <c r="B37" s="297">
        <v>35616.51</v>
      </c>
      <c r="C37" s="656">
        <v>29732.16</v>
      </c>
      <c r="D37" s="362">
        <f t="shared" si="0"/>
        <v>-0.16521410997315578</v>
      </c>
      <c r="E37" s="297">
        <v>229432.69</v>
      </c>
      <c r="F37" s="656">
        <v>280627.93</v>
      </c>
      <c r="G37" s="362">
        <f>+F37/E37-1</f>
        <v>0.22313838538004327</v>
      </c>
      <c r="H37" s="360">
        <f>(F37/$F$22)</f>
        <v>4.347219706232767E-3</v>
      </c>
    </row>
    <row r="38" spans="1:8" ht="15">
      <c r="A38" s="657" t="s">
        <v>41</v>
      </c>
      <c r="B38" s="297">
        <v>55375.01109</v>
      </c>
      <c r="C38" s="656">
        <v>30713.43</v>
      </c>
      <c r="D38" s="362">
        <f t="shared" si="0"/>
        <v>-0.44535577699330808</v>
      </c>
      <c r="E38" s="297">
        <v>288649.66000000003</v>
      </c>
      <c r="F38" s="656">
        <v>263603.58</v>
      </c>
      <c r="G38" s="362">
        <f t="shared" si="1"/>
        <v>-8.676982332146177E-2</v>
      </c>
      <c r="H38" s="360">
        <f t="shared" si="3"/>
        <v>4.0834947455497591E-3</v>
      </c>
    </row>
    <row r="39" spans="1:8" ht="15.75" thickBot="1">
      <c r="A39" s="657" t="s">
        <v>39</v>
      </c>
      <c r="B39" s="297">
        <v>17969.293395000001</v>
      </c>
      <c r="C39" s="656">
        <v>17791.943589999999</v>
      </c>
      <c r="D39" s="362">
        <f t="shared" si="0"/>
        <v>-9.8696037235025402E-3</v>
      </c>
      <c r="E39" s="297">
        <v>108649.95544200001</v>
      </c>
      <c r="F39" s="656">
        <v>100622.243386</v>
      </c>
      <c r="G39" s="362">
        <f t="shared" si="1"/>
        <v>-7.3886013329157674E-2</v>
      </c>
      <c r="H39" s="360">
        <f t="shared" si="3"/>
        <v>1.5587436337251566E-3</v>
      </c>
    </row>
    <row r="40" spans="1:8" ht="15">
      <c r="A40" s="424" t="s">
        <v>388</v>
      </c>
      <c r="B40" s="298">
        <f>+SUM(B41:B51)</f>
        <v>123931.713454</v>
      </c>
      <c r="C40" s="299">
        <f>+SUM(C41:C51)</f>
        <v>115989.950878</v>
      </c>
      <c r="D40" s="364">
        <f t="shared" si="0"/>
        <v>-6.4081762082211169E-2</v>
      </c>
      <c r="E40" s="298">
        <f>+SUM(E41:E51)</f>
        <v>743464.71774799982</v>
      </c>
      <c r="F40" s="299">
        <f>+SUM(F41:F51)</f>
        <v>678591.38635399996</v>
      </c>
      <c r="G40" s="364">
        <f t="shared" si="1"/>
        <v>-8.7258117090620146E-2</v>
      </c>
      <c r="H40" s="659">
        <f>SUM(H41:H51)</f>
        <v>1.0000000000000002</v>
      </c>
    </row>
    <row r="41" spans="1:8" ht="15">
      <c r="A41" s="657" t="s">
        <v>404</v>
      </c>
      <c r="B41" s="297">
        <v>50878.219700999987</v>
      </c>
      <c r="C41" s="656">
        <v>39195.18465499999</v>
      </c>
      <c r="D41" s="362">
        <f t="shared" si="0"/>
        <v>-0.22962743418811826</v>
      </c>
      <c r="E41" s="297">
        <v>277803.4138659999</v>
      </c>
      <c r="F41" s="656">
        <v>213854.52611900002</v>
      </c>
      <c r="G41" s="362">
        <f t="shared" si="1"/>
        <v>-0.23019475123457622</v>
      </c>
      <c r="H41" s="362">
        <f t="shared" ref="H41:H51" si="4">(F41/$F$40)</f>
        <v>0.31514476962051913</v>
      </c>
    </row>
    <row r="42" spans="1:8" ht="15">
      <c r="A42" s="657" t="s">
        <v>406</v>
      </c>
      <c r="B42" s="297">
        <v>24504.829868000001</v>
      </c>
      <c r="C42" s="656">
        <v>20527.150038000003</v>
      </c>
      <c r="D42" s="362">
        <f t="shared" si="0"/>
        <v>-0.1623222789722083</v>
      </c>
      <c r="E42" s="297">
        <v>142216.66133500001</v>
      </c>
      <c r="F42" s="656">
        <v>130387.38</v>
      </c>
      <c r="G42" s="362">
        <f t="shared" si="1"/>
        <v>-8.3177886641111698E-2</v>
      </c>
      <c r="H42" s="362">
        <f t="shared" si="4"/>
        <v>0.19214417191552882</v>
      </c>
    </row>
    <row r="43" spans="1:8" ht="15">
      <c r="A43" s="657" t="s">
        <v>38</v>
      </c>
      <c r="B43" s="297">
        <v>15549.931316000002</v>
      </c>
      <c r="C43" s="656">
        <v>19853.968426000003</v>
      </c>
      <c r="D43" s="362">
        <f t="shared" si="0"/>
        <v>0.27678817497871444</v>
      </c>
      <c r="E43" s="297">
        <v>116131.42790299999</v>
      </c>
      <c r="F43" s="656">
        <v>120266.909181</v>
      </c>
      <c r="G43" s="362">
        <f t="shared" si="1"/>
        <v>3.5610354170915848E-2</v>
      </c>
      <c r="H43" s="362">
        <f t="shared" si="4"/>
        <v>0.17723023250734352</v>
      </c>
    </row>
    <row r="44" spans="1:8" ht="15">
      <c r="A44" s="657" t="s">
        <v>39</v>
      </c>
      <c r="B44" s="297">
        <v>7810.526406</v>
      </c>
      <c r="C44" s="656">
        <v>11174.32</v>
      </c>
      <c r="D44" s="362">
        <f t="shared" si="0"/>
        <v>0.43067437700690103</v>
      </c>
      <c r="E44" s="297">
        <v>63462.206405999998</v>
      </c>
      <c r="F44" s="656">
        <v>73675.25</v>
      </c>
      <c r="G44" s="362">
        <f t="shared" si="1"/>
        <v>0.16093111431805518</v>
      </c>
      <c r="H44" s="362">
        <f t="shared" si="4"/>
        <v>0.10857085940310761</v>
      </c>
    </row>
    <row r="45" spans="1:8" ht="15">
      <c r="A45" s="657" t="s">
        <v>41</v>
      </c>
      <c r="B45" s="297">
        <v>13031.883031999998</v>
      </c>
      <c r="C45" s="656">
        <v>12986.320000000002</v>
      </c>
      <c r="D45" s="362">
        <f t="shared" si="0"/>
        <v>-3.4962738606627575E-3</v>
      </c>
      <c r="E45" s="297">
        <v>69261.254455000002</v>
      </c>
      <c r="F45" s="656">
        <v>70571.614234000008</v>
      </c>
      <c r="G45" s="362">
        <f t="shared" si="1"/>
        <v>1.8919088158464659E-2</v>
      </c>
      <c r="H45" s="362">
        <f t="shared" si="4"/>
        <v>0.10399721489713251</v>
      </c>
    </row>
    <row r="46" spans="1:8" ht="15">
      <c r="A46" s="657" t="s">
        <v>45</v>
      </c>
      <c r="B46" s="297">
        <v>4038.9575</v>
      </c>
      <c r="C46" s="656">
        <v>4194.5599999999995</v>
      </c>
      <c r="D46" s="362">
        <f t="shared" si="0"/>
        <v>3.8525411569693357E-2</v>
      </c>
      <c r="E46" s="297">
        <v>22291.829999999998</v>
      </c>
      <c r="F46" s="656">
        <v>24904.86</v>
      </c>
      <c r="G46" s="362">
        <f t="shared" si="1"/>
        <v>0.11721917850620622</v>
      </c>
      <c r="H46" s="362">
        <f t="shared" si="4"/>
        <v>3.6700819522350839E-2</v>
      </c>
    </row>
    <row r="47" spans="1:8" ht="15">
      <c r="A47" s="657" t="s">
        <v>525</v>
      </c>
      <c r="B47" s="297">
        <v>4042.7787000000003</v>
      </c>
      <c r="C47" s="656">
        <v>4031.4744059999998</v>
      </c>
      <c r="D47" s="362">
        <f t="shared" si="0"/>
        <v>-2.7961693772653451E-3</v>
      </c>
      <c r="E47" s="297">
        <v>24572.448699999997</v>
      </c>
      <c r="F47" s="656">
        <v>20774.353412999997</v>
      </c>
      <c r="G47" s="362">
        <f t="shared" si="1"/>
        <v>-0.15456722825511482</v>
      </c>
      <c r="H47" s="362">
        <f t="shared" si="4"/>
        <v>3.0613936207794221E-2</v>
      </c>
    </row>
    <row r="48" spans="1:8" ht="15">
      <c r="A48" s="657" t="s">
        <v>34</v>
      </c>
      <c r="B48" s="297">
        <v>3046.2256979999997</v>
      </c>
      <c r="C48" s="656">
        <v>2654.4106659999998</v>
      </c>
      <c r="D48" s="362">
        <f t="shared" si="0"/>
        <v>-0.12862311294177786</v>
      </c>
      <c r="E48" s="297">
        <v>19496.559152000002</v>
      </c>
      <c r="F48" s="656">
        <v>19188.766660000001</v>
      </c>
      <c r="G48" s="362">
        <f t="shared" si="1"/>
        <v>-1.5787016037054236E-2</v>
      </c>
      <c r="H48" s="362">
        <f t="shared" si="4"/>
        <v>2.8277350767888794E-2</v>
      </c>
    </row>
    <row r="49" spans="1:8" ht="15">
      <c r="A49" s="657" t="s">
        <v>42</v>
      </c>
      <c r="B49" s="297">
        <v>988.72885800000006</v>
      </c>
      <c r="C49" s="656">
        <v>699.99394999999993</v>
      </c>
      <c r="D49" s="362">
        <f t="shared" si="0"/>
        <v>-0.29202637878300919</v>
      </c>
      <c r="E49" s="297">
        <v>8108.3055929999991</v>
      </c>
      <c r="F49" s="656">
        <v>4192.8025860000007</v>
      </c>
      <c r="G49" s="362">
        <f t="shared" si="1"/>
        <v>-0.4829002757839197</v>
      </c>
      <c r="H49" s="362">
        <f t="shared" si="4"/>
        <v>6.1786852446322482E-3</v>
      </c>
    </row>
    <row r="50" spans="1:8" ht="15">
      <c r="A50" s="657" t="s">
        <v>36</v>
      </c>
      <c r="B50" s="682">
        <v>0</v>
      </c>
      <c r="C50" s="656">
        <v>594.53587900000002</v>
      </c>
      <c r="D50" s="362" t="s">
        <v>64</v>
      </c>
      <c r="E50" s="297">
        <v>0</v>
      </c>
      <c r="F50" s="656">
        <v>601.73035600000003</v>
      </c>
      <c r="G50" s="362" t="s">
        <v>64</v>
      </c>
      <c r="H50" s="362">
        <f t="shared" si="4"/>
        <v>8.8673444446890767E-4</v>
      </c>
    </row>
    <row r="51" spans="1:8" ht="15.75" thickBot="1">
      <c r="A51" s="657" t="s">
        <v>43</v>
      </c>
      <c r="B51" s="297">
        <v>39.632375000000003</v>
      </c>
      <c r="C51" s="656">
        <v>78.032858000000004</v>
      </c>
      <c r="D51" s="362">
        <f t="shared" si="0"/>
        <v>0.96891702806102331</v>
      </c>
      <c r="E51" s="297">
        <v>120.610338</v>
      </c>
      <c r="F51" s="656">
        <v>173.193805</v>
      </c>
      <c r="G51" s="362">
        <f t="shared" si="1"/>
        <v>0.4359781082779155</v>
      </c>
      <c r="H51" s="362">
        <f t="shared" si="4"/>
        <v>2.5522546923348387E-4</v>
      </c>
    </row>
    <row r="52" spans="1:8" ht="15">
      <c r="A52" s="424" t="s">
        <v>392</v>
      </c>
      <c r="B52" s="298">
        <f>+SUM(B53:B63)</f>
        <v>23421.175224000002</v>
      </c>
      <c r="C52" s="299">
        <f>+SUM(C53:C63)</f>
        <v>24605.327125000003</v>
      </c>
      <c r="D52" s="364">
        <f t="shared" si="0"/>
        <v>5.0559030009159622E-2</v>
      </c>
      <c r="E52" s="298">
        <f>+SUM(E53:E63)</f>
        <v>135964.098933</v>
      </c>
      <c r="F52" s="299">
        <f>+SUM(F53:F63)</f>
        <v>149365.081187</v>
      </c>
      <c r="G52" s="364">
        <f t="shared" si="1"/>
        <v>9.8562652635264314E-2</v>
      </c>
      <c r="H52" s="659">
        <f>SUM(H53:H63)</f>
        <v>1</v>
      </c>
    </row>
    <row r="53" spans="1:8" ht="15">
      <c r="A53" s="657" t="s">
        <v>38</v>
      </c>
      <c r="B53" s="297">
        <v>6676.1654240000007</v>
      </c>
      <c r="C53" s="656">
        <v>7427.1625860000004</v>
      </c>
      <c r="D53" s="362">
        <f t="shared" si="0"/>
        <v>0.11248929801832896</v>
      </c>
      <c r="E53" s="297">
        <v>43661.618214000002</v>
      </c>
      <c r="F53" s="656">
        <v>49591.895659000002</v>
      </c>
      <c r="G53" s="362">
        <f t="shared" si="1"/>
        <v>0.13582358344882572</v>
      </c>
      <c r="H53" s="362">
        <f t="shared" ref="H53:H63" si="5">(F53/$F$52)</f>
        <v>0.33201800089347949</v>
      </c>
    </row>
    <row r="54" spans="1:8" ht="15">
      <c r="A54" s="657" t="s">
        <v>41</v>
      </c>
      <c r="B54" s="297">
        <v>4589.2743900000005</v>
      </c>
      <c r="C54" s="656">
        <v>4630.0577720000001</v>
      </c>
      <c r="D54" s="362">
        <f t="shared" si="0"/>
        <v>8.8866732590378028E-3</v>
      </c>
      <c r="E54" s="297">
        <v>23529.753973000003</v>
      </c>
      <c r="F54" s="656">
        <v>23838.550807</v>
      </c>
      <c r="G54" s="362">
        <f t="shared" si="1"/>
        <v>1.3123674576212663E-2</v>
      </c>
      <c r="H54" s="362">
        <f t="shared" si="5"/>
        <v>0.1595992223721617</v>
      </c>
    </row>
    <row r="55" spans="1:8" ht="15">
      <c r="A55" s="657" t="s">
        <v>406</v>
      </c>
      <c r="B55" s="297">
        <v>3452.8235509999995</v>
      </c>
      <c r="C55" s="656">
        <v>2911.5961440000005</v>
      </c>
      <c r="D55" s="362">
        <f t="shared" si="0"/>
        <v>-0.15674922248582612</v>
      </c>
      <c r="E55" s="297">
        <v>20941.310252999996</v>
      </c>
      <c r="F55" s="656">
        <v>22467.616791</v>
      </c>
      <c r="G55" s="362">
        <f t="shared" si="1"/>
        <v>7.2884958942879496E-2</v>
      </c>
      <c r="H55" s="362">
        <f t="shared" si="5"/>
        <v>0.15042081196254503</v>
      </c>
    </row>
    <row r="56" spans="1:8" ht="15">
      <c r="A56" s="657" t="s">
        <v>404</v>
      </c>
      <c r="B56" s="297">
        <v>2950.3016539999994</v>
      </c>
      <c r="C56" s="656">
        <v>2629.8525670000004</v>
      </c>
      <c r="D56" s="362">
        <f t="shared" si="0"/>
        <v>-0.10861570258944075</v>
      </c>
      <c r="E56" s="297">
        <v>12565.070033999998</v>
      </c>
      <c r="F56" s="656">
        <v>14246.593041000002</v>
      </c>
      <c r="G56" s="362">
        <f t="shared" si="1"/>
        <v>0.13382519973624873</v>
      </c>
      <c r="H56" s="362">
        <f t="shared" si="5"/>
        <v>9.5381014945278619E-2</v>
      </c>
    </row>
    <row r="57" spans="1:8" ht="15">
      <c r="A57" s="657" t="s">
        <v>34</v>
      </c>
      <c r="B57" s="297">
        <v>1857.6304810000001</v>
      </c>
      <c r="C57" s="656">
        <v>1792.928052</v>
      </c>
      <c r="D57" s="362">
        <f t="shared" si="0"/>
        <v>-3.4830624099777663E-2</v>
      </c>
      <c r="E57" s="297">
        <v>11347.360293000002</v>
      </c>
      <c r="F57" s="656">
        <v>12430.439168000003</v>
      </c>
      <c r="G57" s="362">
        <f t="shared" si="1"/>
        <v>9.5447650117193694E-2</v>
      </c>
      <c r="H57" s="362">
        <f t="shared" si="5"/>
        <v>8.3221855263731395E-2</v>
      </c>
    </row>
    <row r="58" spans="1:8" ht="15">
      <c r="A58" s="657" t="s">
        <v>525</v>
      </c>
      <c r="B58" s="297">
        <v>1773.5832800000001</v>
      </c>
      <c r="C58" s="656">
        <v>1730.957733</v>
      </c>
      <c r="D58" s="362">
        <f t="shared" si="0"/>
        <v>-2.4033575124817408E-2</v>
      </c>
      <c r="E58" s="297">
        <v>9549.9632799999999</v>
      </c>
      <c r="F58" s="656">
        <v>8573.1783479999995</v>
      </c>
      <c r="G58" s="362">
        <f t="shared" si="1"/>
        <v>-0.10228153798723305</v>
      </c>
      <c r="H58" s="362">
        <f t="shared" si="5"/>
        <v>5.7397473893290168E-2</v>
      </c>
    </row>
    <row r="59" spans="1:8" ht="15">
      <c r="A59" s="657" t="s">
        <v>42</v>
      </c>
      <c r="B59" s="297">
        <v>872.30067799999995</v>
      </c>
      <c r="C59" s="656">
        <v>1248.280497</v>
      </c>
      <c r="D59" s="362">
        <f t="shared" si="0"/>
        <v>0.43102089506801922</v>
      </c>
      <c r="E59" s="297">
        <v>5984.538313</v>
      </c>
      <c r="F59" s="656">
        <v>6973.4732630000008</v>
      </c>
      <c r="G59" s="362">
        <f t="shared" si="1"/>
        <v>0.16524832798743594</v>
      </c>
      <c r="H59" s="362">
        <f t="shared" si="5"/>
        <v>4.6687439979826675E-2</v>
      </c>
    </row>
    <row r="60" spans="1:8" ht="15">
      <c r="A60" s="657" t="s">
        <v>39</v>
      </c>
      <c r="B60" s="297">
        <v>898.03964199999996</v>
      </c>
      <c r="C60" s="656">
        <v>1102.5899999999999</v>
      </c>
      <c r="D60" s="362">
        <f t="shared" si="0"/>
        <v>0.22777430798539289</v>
      </c>
      <c r="E60" s="297">
        <v>6575.0794429999996</v>
      </c>
      <c r="F60" s="656">
        <v>6853.79</v>
      </c>
      <c r="G60" s="362">
        <f t="shared" si="1"/>
        <v>4.2388926159169449E-2</v>
      </c>
      <c r="H60" s="362">
        <f t="shared" si="5"/>
        <v>4.5886159907878921E-2</v>
      </c>
    </row>
    <row r="61" spans="1:8" ht="15">
      <c r="A61" s="657" t="s">
        <v>45</v>
      </c>
      <c r="B61" s="297">
        <v>269.38610599999998</v>
      </c>
      <c r="C61" s="656">
        <v>723.40232900000001</v>
      </c>
      <c r="D61" s="362">
        <f t="shared" si="0"/>
        <v>1.6853735693406549</v>
      </c>
      <c r="E61" s="297">
        <v>1629.6195039999998</v>
      </c>
      <c r="F61" s="656">
        <v>3499.57</v>
      </c>
      <c r="G61" s="362">
        <f t="shared" si="1"/>
        <v>1.1474767523400975</v>
      </c>
      <c r="H61" s="362">
        <f t="shared" si="5"/>
        <v>2.3429639459162866E-2</v>
      </c>
    </row>
    <row r="62" spans="1:8" ht="15">
      <c r="A62" s="657" t="s">
        <v>43</v>
      </c>
      <c r="B62" s="297">
        <v>81.670017999999999</v>
      </c>
      <c r="C62" s="656">
        <v>78.187526000000005</v>
      </c>
      <c r="D62" s="362">
        <f t="shared" si="0"/>
        <v>-4.2641009335886215E-2</v>
      </c>
      <c r="E62" s="297">
        <v>179.78562600000001</v>
      </c>
      <c r="F62" s="656">
        <v>529.44700699999999</v>
      </c>
      <c r="G62" s="362">
        <f t="shared" si="1"/>
        <v>1.9448795144501707</v>
      </c>
      <c r="H62" s="362">
        <f t="shared" si="5"/>
        <v>3.5446504818428767E-3</v>
      </c>
    </row>
    <row r="63" spans="1:8" ht="15.75" thickBot="1">
      <c r="A63" s="657" t="s">
        <v>36</v>
      </c>
      <c r="B63" s="297">
        <v>0</v>
      </c>
      <c r="C63" s="656">
        <v>330.31191900000005</v>
      </c>
      <c r="D63" s="362" t="s">
        <v>64</v>
      </c>
      <c r="E63" s="297">
        <v>0</v>
      </c>
      <c r="F63" s="656">
        <v>360.52710300000001</v>
      </c>
      <c r="G63" s="362" t="s">
        <v>64</v>
      </c>
      <c r="H63" s="362">
        <f t="shared" si="5"/>
        <v>2.4137308408022913E-3</v>
      </c>
    </row>
    <row r="64" spans="1:8" ht="15">
      <c r="A64" s="650" t="s">
        <v>393</v>
      </c>
      <c r="B64" s="298">
        <f>+SUM(B65:B80)</f>
        <v>353034.29299700004</v>
      </c>
      <c r="C64" s="299">
        <f>+SUM(C65:C80)</f>
        <v>320728.40945399995</v>
      </c>
      <c r="D64" s="364">
        <f t="shared" ref="D64:D84" si="6">+C64/B64-1</f>
        <v>-9.1509193820087709E-2</v>
      </c>
      <c r="E64" s="298">
        <f>+SUM(E65:E80)</f>
        <v>2069425.4646709999</v>
      </c>
      <c r="F64" s="299">
        <f>+SUM(F65:F80)</f>
        <v>1853047.3019699999</v>
      </c>
      <c r="G64" s="364">
        <f t="shared" ref="G64:G85" si="7">+F64/E64-1</f>
        <v>-0.10455953422579545</v>
      </c>
      <c r="H64" s="659">
        <f>SUM(H65:H80)</f>
        <v>1</v>
      </c>
    </row>
    <row r="65" spans="1:8" ht="15">
      <c r="A65" s="657" t="s">
        <v>404</v>
      </c>
      <c r="B65" s="297">
        <v>61408.444965999988</v>
      </c>
      <c r="C65" s="656">
        <v>59017.291697000001</v>
      </c>
      <c r="D65" s="362">
        <f t="shared" si="6"/>
        <v>-3.8938508707131336E-2</v>
      </c>
      <c r="E65" s="297">
        <v>340549.39138600003</v>
      </c>
      <c r="F65" s="656">
        <v>324495.90904399997</v>
      </c>
      <c r="G65" s="362">
        <f t="shared" si="7"/>
        <v>-4.7139953111247967E-2</v>
      </c>
      <c r="H65" s="362">
        <f t="shared" ref="H65:H80" si="8">(F65/$F$64)</f>
        <v>0.17511474677361119</v>
      </c>
    </row>
    <row r="66" spans="1:8" ht="15">
      <c r="A66" s="657" t="s">
        <v>38</v>
      </c>
      <c r="B66" s="297">
        <v>46688.855182000007</v>
      </c>
      <c r="C66" s="656">
        <v>51236.386252000004</v>
      </c>
      <c r="D66" s="362">
        <f t="shared" si="6"/>
        <v>9.7400783383380318E-2</v>
      </c>
      <c r="E66" s="297">
        <v>307992.03801900003</v>
      </c>
      <c r="F66" s="656">
        <v>312352.05030100007</v>
      </c>
      <c r="G66" s="362">
        <f t="shared" si="7"/>
        <v>1.4156249979848656E-2</v>
      </c>
      <c r="H66" s="362">
        <f t="shared" si="8"/>
        <v>0.16856129358863875</v>
      </c>
    </row>
    <row r="67" spans="1:8" ht="15">
      <c r="A67" s="657" t="s">
        <v>406</v>
      </c>
      <c r="B67" s="297">
        <v>62084.586420000007</v>
      </c>
      <c r="C67" s="656">
        <v>48932.490671999993</v>
      </c>
      <c r="D67" s="362">
        <f t="shared" si="6"/>
        <v>-0.21184156175296964</v>
      </c>
      <c r="E67" s="297">
        <v>351896.63639000006</v>
      </c>
      <c r="F67" s="656">
        <v>311151.581695</v>
      </c>
      <c r="G67" s="362">
        <f t="shared" si="7"/>
        <v>-0.11578699675277127</v>
      </c>
      <c r="H67" s="362">
        <f t="shared" si="8"/>
        <v>0.16791345874668742</v>
      </c>
    </row>
    <row r="68" spans="1:8" ht="15">
      <c r="A68" s="657" t="s">
        <v>45</v>
      </c>
      <c r="B68" s="297">
        <v>43614.197249000004</v>
      </c>
      <c r="C68" s="656">
        <v>41643.242074000002</v>
      </c>
      <c r="D68" s="362">
        <f t="shared" si="6"/>
        <v>-4.5190678708300513E-2</v>
      </c>
      <c r="E68" s="297">
        <v>233604.53</v>
      </c>
      <c r="F68" s="656">
        <v>243830.05000000005</v>
      </c>
      <c r="G68" s="362">
        <f t="shared" si="7"/>
        <v>4.3772781289814988E-2</v>
      </c>
      <c r="H68" s="362">
        <f t="shared" si="8"/>
        <v>0.13158328432349298</v>
      </c>
    </row>
    <row r="69" spans="1:8" ht="15">
      <c r="A69" s="657" t="s">
        <v>41</v>
      </c>
      <c r="B69" s="297">
        <v>53755.741179000004</v>
      </c>
      <c r="C69" s="656">
        <v>50648.380000000012</v>
      </c>
      <c r="D69" s="362">
        <f t="shared" si="6"/>
        <v>-5.7805196446884866E-2</v>
      </c>
      <c r="E69" s="297">
        <v>343168.89513799991</v>
      </c>
      <c r="F69" s="656">
        <v>243338.12576200001</v>
      </c>
      <c r="G69" s="362">
        <f t="shared" si="7"/>
        <v>-0.2909085607419476</v>
      </c>
      <c r="H69" s="362">
        <f t="shared" si="8"/>
        <v>0.13131781660581676</v>
      </c>
    </row>
    <row r="70" spans="1:8" ht="15">
      <c r="A70" s="657" t="s">
        <v>34</v>
      </c>
      <c r="B70" s="297">
        <v>28430.483757999995</v>
      </c>
      <c r="C70" s="656">
        <v>9469.7194759999984</v>
      </c>
      <c r="D70" s="362">
        <f t="shared" si="6"/>
        <v>-0.66691669559314715</v>
      </c>
      <c r="E70" s="297">
        <v>155384.71999400001</v>
      </c>
      <c r="F70" s="656">
        <v>71438.023894000013</v>
      </c>
      <c r="G70" s="362">
        <f t="shared" si="7"/>
        <v>-0.54025065079270018</v>
      </c>
      <c r="H70" s="362">
        <f t="shared" si="8"/>
        <v>3.8551646154986588E-2</v>
      </c>
    </row>
    <row r="71" spans="1:8" ht="15">
      <c r="A71" s="657" t="s">
        <v>42</v>
      </c>
      <c r="B71" s="297">
        <v>12074.607050000001</v>
      </c>
      <c r="C71" s="656">
        <v>12647.897338999999</v>
      </c>
      <c r="D71" s="362">
        <f t="shared" si="6"/>
        <v>4.7479001728673031E-2</v>
      </c>
      <c r="E71" s="297">
        <v>64261.635853000007</v>
      </c>
      <c r="F71" s="656">
        <v>69618.347505999991</v>
      </c>
      <c r="G71" s="362">
        <f t="shared" si="7"/>
        <v>8.3357847678412478E-2</v>
      </c>
      <c r="H71" s="362">
        <f t="shared" si="8"/>
        <v>3.7569654823159548E-2</v>
      </c>
    </row>
    <row r="72" spans="1:8" ht="15">
      <c r="A72" s="657" t="s">
        <v>36</v>
      </c>
      <c r="B72" s="297">
        <v>10700.556949</v>
      </c>
      <c r="C72" s="656">
        <v>10145.554058</v>
      </c>
      <c r="D72" s="362">
        <f t="shared" si="6"/>
        <v>-5.1866729334295703E-2</v>
      </c>
      <c r="E72" s="297">
        <v>60491.886951</v>
      </c>
      <c r="F72" s="656">
        <v>63623.579605999992</v>
      </c>
      <c r="G72" s="362">
        <f t="shared" si="7"/>
        <v>5.1770457376155932E-2</v>
      </c>
      <c r="H72" s="362">
        <f t="shared" si="8"/>
        <v>3.4334568544667418E-2</v>
      </c>
    </row>
    <row r="73" spans="1:8" ht="15">
      <c r="A73" s="657" t="s">
        <v>39</v>
      </c>
      <c r="B73" s="297">
        <v>8287.1393410000001</v>
      </c>
      <c r="C73" s="656">
        <v>8991.0375810000005</v>
      </c>
      <c r="D73" s="362">
        <f t="shared" si="6"/>
        <v>8.4938627315884085E-2</v>
      </c>
      <c r="E73" s="297">
        <v>53947.202056000002</v>
      </c>
      <c r="F73" s="656">
        <v>56991.848995</v>
      </c>
      <c r="G73" s="362">
        <f t="shared" si="7"/>
        <v>5.643753193797707E-2</v>
      </c>
      <c r="H73" s="362">
        <f t="shared" si="8"/>
        <v>3.0755744299895197E-2</v>
      </c>
    </row>
    <row r="74" spans="1:8" ht="15">
      <c r="A74" s="657" t="s">
        <v>37</v>
      </c>
      <c r="B74" s="297">
        <v>5146.9911860000002</v>
      </c>
      <c r="C74" s="656">
        <v>9437.2315990000006</v>
      </c>
      <c r="D74" s="362">
        <f t="shared" si="6"/>
        <v>0.83354337669541922</v>
      </c>
      <c r="E74" s="297">
        <v>31223.760000000002</v>
      </c>
      <c r="F74" s="656">
        <v>52491.72</v>
      </c>
      <c r="G74" s="362">
        <f t="shared" si="7"/>
        <v>0.68114666523186185</v>
      </c>
      <c r="H74" s="362">
        <f t="shared" si="8"/>
        <v>2.8327242345187485E-2</v>
      </c>
    </row>
    <row r="75" spans="1:8" ht="15">
      <c r="A75" s="657" t="s">
        <v>35</v>
      </c>
      <c r="B75" s="297">
        <v>7512.81</v>
      </c>
      <c r="C75" s="656">
        <v>6094.0396329999994</v>
      </c>
      <c r="D75" s="362">
        <f t="shared" si="6"/>
        <v>-0.18884683187781948</v>
      </c>
      <c r="E75" s="297">
        <v>44410.41</v>
      </c>
      <c r="F75" s="656">
        <v>37250.720000000001</v>
      </c>
      <c r="G75" s="362">
        <f t="shared" si="7"/>
        <v>-0.1612164805503935</v>
      </c>
      <c r="H75" s="362">
        <f t="shared" si="8"/>
        <v>2.0102411827479121E-2</v>
      </c>
    </row>
    <row r="76" spans="1:8" ht="15">
      <c r="A76" s="657" t="s">
        <v>525</v>
      </c>
      <c r="B76" s="297">
        <v>5650.32</v>
      </c>
      <c r="C76" s="656">
        <v>6331.21</v>
      </c>
      <c r="D76" s="362">
        <f t="shared" si="6"/>
        <v>0.12050467938099096</v>
      </c>
      <c r="E76" s="297">
        <v>36925.300000000003</v>
      </c>
      <c r="F76" s="656">
        <v>35256.69</v>
      </c>
      <c r="G76" s="362">
        <f t="shared" si="7"/>
        <v>-4.5188800090994574E-2</v>
      </c>
      <c r="H76" s="362">
        <f t="shared" si="8"/>
        <v>1.9026330284455304E-2</v>
      </c>
    </row>
    <row r="77" spans="1:8" ht="15">
      <c r="A77" s="657" t="s">
        <v>40</v>
      </c>
      <c r="B77" s="297">
        <v>3491.5693070000002</v>
      </c>
      <c r="C77" s="656">
        <v>3458.8067959999998</v>
      </c>
      <c r="D77" s="362">
        <f t="shared" si="6"/>
        <v>-9.3833196821604403E-3</v>
      </c>
      <c r="E77" s="297">
        <v>20761.268869000003</v>
      </c>
      <c r="F77" s="656">
        <v>15525.519291000002</v>
      </c>
      <c r="G77" s="362">
        <f t="shared" si="7"/>
        <v>-0.25218832293135218</v>
      </c>
      <c r="H77" s="362">
        <f t="shared" si="8"/>
        <v>8.3783718173273888E-3</v>
      </c>
    </row>
    <row r="78" spans="1:8" ht="15">
      <c r="A78" s="657" t="s">
        <v>44</v>
      </c>
      <c r="B78" s="297">
        <v>3849.1187999999997</v>
      </c>
      <c r="C78" s="656">
        <v>2315.3415480000003</v>
      </c>
      <c r="D78" s="362">
        <f t="shared" si="6"/>
        <v>-0.39847490599666591</v>
      </c>
      <c r="E78" s="297">
        <v>23717.085636000003</v>
      </c>
      <c r="F78" s="656">
        <v>14230.847562999999</v>
      </c>
      <c r="G78" s="362">
        <f t="shared" si="7"/>
        <v>-0.39997486278840721</v>
      </c>
      <c r="H78" s="362">
        <f t="shared" si="8"/>
        <v>7.6797001068839368E-3</v>
      </c>
    </row>
    <row r="79" spans="1:8" ht="15">
      <c r="A79" s="657" t="s">
        <v>43</v>
      </c>
      <c r="B79" s="297">
        <v>252.07836900000001</v>
      </c>
      <c r="C79" s="656">
        <v>291.94772</v>
      </c>
      <c r="D79" s="362">
        <f t="shared" si="6"/>
        <v>0.15816252365549066</v>
      </c>
      <c r="E79" s="297">
        <v>652.08615600000007</v>
      </c>
      <c r="F79" s="656">
        <v>1015.2201210000001</v>
      </c>
      <c r="G79" s="362">
        <f t="shared" si="7"/>
        <v>0.55688034726503211</v>
      </c>
      <c r="H79" s="362">
        <f t="shared" si="8"/>
        <v>5.4786519476362301E-4</v>
      </c>
    </row>
    <row r="80" spans="1:8" ht="15.75" thickBot="1">
      <c r="A80" s="657" t="s">
        <v>405</v>
      </c>
      <c r="B80" s="297">
        <v>86.793240999999995</v>
      </c>
      <c r="C80" s="656">
        <v>67.833009000000004</v>
      </c>
      <c r="D80" s="362">
        <f t="shared" si="6"/>
        <v>-0.21845286316707535</v>
      </c>
      <c r="E80" s="297">
        <v>438.618223</v>
      </c>
      <c r="F80" s="656">
        <v>437.06819200000001</v>
      </c>
      <c r="G80" s="362">
        <f t="shared" si="7"/>
        <v>-3.5338955809868233E-3</v>
      </c>
      <c r="H80" s="362">
        <f t="shared" si="8"/>
        <v>2.3586456294739312E-4</v>
      </c>
    </row>
    <row r="81" spans="1:8" ht="15">
      <c r="A81" s="650" t="s">
        <v>394</v>
      </c>
      <c r="B81" s="298">
        <f>+B82</f>
        <v>615830.19000000006</v>
      </c>
      <c r="C81" s="299">
        <f>+C82</f>
        <v>927600.89</v>
      </c>
      <c r="D81" s="364">
        <f t="shared" si="6"/>
        <v>0.50626082491993429</v>
      </c>
      <c r="E81" s="298">
        <f>+E82</f>
        <v>5030466.42</v>
      </c>
      <c r="F81" s="299">
        <f>+F82</f>
        <v>4467305.04</v>
      </c>
      <c r="G81" s="364">
        <f t="shared" si="7"/>
        <v>-0.11195013205157223</v>
      </c>
      <c r="H81" s="659">
        <f>SUM(H82)</f>
        <v>1</v>
      </c>
    </row>
    <row r="82" spans="1:8" ht="15.75" thickBot="1">
      <c r="A82" s="657" t="s">
        <v>39</v>
      </c>
      <c r="B82" s="297">
        <v>615830.19000000006</v>
      </c>
      <c r="C82" s="656">
        <v>927600.89</v>
      </c>
      <c r="D82" s="362">
        <f t="shared" si="6"/>
        <v>0.50626082491993429</v>
      </c>
      <c r="E82" s="297">
        <v>5030466.42</v>
      </c>
      <c r="F82" s="656">
        <v>4467305.04</v>
      </c>
      <c r="G82" s="362">
        <f t="shared" si="7"/>
        <v>-0.11195013205157223</v>
      </c>
      <c r="H82" s="427">
        <f>(F82/$F$81)</f>
        <v>1</v>
      </c>
    </row>
    <row r="83" spans="1:8" ht="15">
      <c r="A83" s="650" t="s">
        <v>395</v>
      </c>
      <c r="B83" s="298">
        <f>+B84</f>
        <v>1647.1014</v>
      </c>
      <c r="C83" s="299">
        <f>+C84</f>
        <v>1703.6484</v>
      </c>
      <c r="D83" s="364">
        <f t="shared" si="6"/>
        <v>3.4331219680828307E-2</v>
      </c>
      <c r="E83" s="298">
        <f>+E84</f>
        <v>8880.18</v>
      </c>
      <c r="F83" s="299">
        <f>+F84</f>
        <v>10117.77</v>
      </c>
      <c r="G83" s="364">
        <f t="shared" si="7"/>
        <v>0.13936541826854865</v>
      </c>
      <c r="H83" s="659">
        <f>SUM(H84)</f>
        <v>1</v>
      </c>
    </row>
    <row r="84" spans="1:8" ht="15.75" thickBot="1">
      <c r="A84" s="657" t="s">
        <v>43</v>
      </c>
      <c r="B84" s="297">
        <v>1647.1014</v>
      </c>
      <c r="C84" s="656">
        <v>1703.6484</v>
      </c>
      <c r="D84" s="362">
        <f t="shared" si="6"/>
        <v>3.4331219680828307E-2</v>
      </c>
      <c r="E84" s="297">
        <v>8880.18</v>
      </c>
      <c r="F84" s="656">
        <v>10117.77</v>
      </c>
      <c r="G84" s="362">
        <f t="shared" si="7"/>
        <v>0.13936541826854865</v>
      </c>
      <c r="H84" s="427">
        <f>(F84/$F$83)</f>
        <v>1</v>
      </c>
    </row>
    <row r="85" spans="1:8" ht="15">
      <c r="A85" s="650" t="s">
        <v>396</v>
      </c>
      <c r="B85" s="298">
        <f>SUM(B86:B92)</f>
        <v>2244.1414690000001</v>
      </c>
      <c r="C85" s="299">
        <f>SUM(C86:C92)</f>
        <v>2680.3576840000001</v>
      </c>
      <c r="D85" s="364">
        <f t="shared" ref="D85:D92" si="9">(C85-B85)/B85</f>
        <v>0.19437999833155789</v>
      </c>
      <c r="E85" s="298">
        <f>SUM(E86:E92)</f>
        <v>13069.1001</v>
      </c>
      <c r="F85" s="299">
        <f>SUM(F86:F92)</f>
        <v>13197.176330999999</v>
      </c>
      <c r="G85" s="364">
        <f t="shared" si="7"/>
        <v>9.7999273109858898E-3</v>
      </c>
      <c r="H85" s="659">
        <f>SUM(H86:H92)</f>
        <v>1</v>
      </c>
    </row>
    <row r="86" spans="1:8" ht="15">
      <c r="A86" s="657" t="s">
        <v>34</v>
      </c>
      <c r="B86" s="157">
        <v>1216.1500000000001</v>
      </c>
      <c r="C86" s="645">
        <v>1134.46</v>
      </c>
      <c r="D86" s="362">
        <f t="shared" si="9"/>
        <v>-6.7170990420589605E-2</v>
      </c>
      <c r="E86" s="157">
        <v>6099.95</v>
      </c>
      <c r="F86" s="645">
        <v>6724.31</v>
      </c>
      <c r="G86" s="362">
        <f t="shared" ref="G86:G92" si="10">(F86-E86)/E86</f>
        <v>0.10235493733555202</v>
      </c>
      <c r="H86" s="362">
        <f t="shared" ref="H86:H92" si="11">(F86/$F$85)</f>
        <v>0.50952641923899145</v>
      </c>
    </row>
    <row r="87" spans="1:8" ht="15">
      <c r="A87" s="657" t="s">
        <v>37</v>
      </c>
      <c r="B87" s="297">
        <v>278.87816600000002</v>
      </c>
      <c r="C87" s="656">
        <v>693.051648</v>
      </c>
      <c r="D87" s="362">
        <f t="shared" si="9"/>
        <v>1.4851413000184459</v>
      </c>
      <c r="E87" s="297">
        <v>2040.7</v>
      </c>
      <c r="F87" s="656">
        <v>2441.36</v>
      </c>
      <c r="G87" s="362">
        <f t="shared" si="10"/>
        <v>0.19633459107169113</v>
      </c>
      <c r="H87" s="362">
        <f t="shared" si="11"/>
        <v>0.18499108739384473</v>
      </c>
    </row>
    <row r="88" spans="1:8" ht="15">
      <c r="A88" s="657" t="s">
        <v>35</v>
      </c>
      <c r="B88" s="297">
        <v>229.83450300000001</v>
      </c>
      <c r="C88" s="658">
        <v>260.49188099999998</v>
      </c>
      <c r="D88" s="362">
        <f t="shared" si="9"/>
        <v>0.13338892811929096</v>
      </c>
      <c r="E88" s="297">
        <v>1318.42</v>
      </c>
      <c r="F88" s="658">
        <v>1454.16</v>
      </c>
      <c r="G88" s="362">
        <f t="shared" si="10"/>
        <v>0.10295656922680178</v>
      </c>
      <c r="H88" s="362">
        <f t="shared" si="11"/>
        <v>0.11018720698489091</v>
      </c>
    </row>
    <row r="89" spans="1:8" ht="15">
      <c r="A89" s="657" t="s">
        <v>405</v>
      </c>
      <c r="B89" s="297">
        <v>182.84360799999999</v>
      </c>
      <c r="C89" s="656">
        <v>214.65574899999999</v>
      </c>
      <c r="D89" s="362">
        <f t="shared" si="9"/>
        <v>0.17398552428477565</v>
      </c>
      <c r="E89" s="297">
        <v>953.16229899999996</v>
      </c>
      <c r="F89" s="656">
        <v>1074.98</v>
      </c>
      <c r="G89" s="362">
        <f t="shared" si="10"/>
        <v>0.12780373408369572</v>
      </c>
      <c r="H89" s="362">
        <f t="shared" si="11"/>
        <v>8.1455303243534435E-2</v>
      </c>
    </row>
    <row r="90" spans="1:8" ht="15">
      <c r="A90" s="657" t="s">
        <v>404</v>
      </c>
      <c r="B90" s="297">
        <v>226.176523</v>
      </c>
      <c r="C90" s="656">
        <v>255.601314</v>
      </c>
      <c r="D90" s="362">
        <f t="shared" si="9"/>
        <v>0.13009657505434372</v>
      </c>
      <c r="E90" s="297">
        <v>2017.7797089999999</v>
      </c>
      <c r="F90" s="656">
        <v>770.74251300000003</v>
      </c>
      <c r="G90" s="362">
        <f t="shared" si="10"/>
        <v>-0.61802445055710475</v>
      </c>
      <c r="H90" s="362">
        <f t="shared" si="11"/>
        <v>5.8402077358740423E-2</v>
      </c>
    </row>
    <row r="91" spans="1:8" ht="17.25" customHeight="1">
      <c r="A91" s="657" t="s">
        <v>36</v>
      </c>
      <c r="B91" s="297">
        <v>82.660748999999996</v>
      </c>
      <c r="C91" s="656">
        <v>95.047342</v>
      </c>
      <c r="D91" s="362">
        <f t="shared" si="9"/>
        <v>0.14984854540817197</v>
      </c>
      <c r="E91" s="297">
        <v>204.992062</v>
      </c>
      <c r="F91" s="656">
        <v>638.470325</v>
      </c>
      <c r="G91" s="362">
        <f t="shared" si="10"/>
        <v>2.1146099940201584</v>
      </c>
      <c r="H91" s="362">
        <f t="shared" si="11"/>
        <v>4.8379313042915199E-2</v>
      </c>
    </row>
    <row r="92" spans="1:8" ht="18.75" customHeight="1" thickBot="1">
      <c r="A92" s="655" t="s">
        <v>406</v>
      </c>
      <c r="B92" s="300">
        <v>27.597919999999998</v>
      </c>
      <c r="C92" s="301">
        <v>27.04975</v>
      </c>
      <c r="D92" s="361">
        <f t="shared" si="9"/>
        <v>-1.9862728785357699E-2</v>
      </c>
      <c r="E92" s="300">
        <v>434.09602999999998</v>
      </c>
      <c r="F92" s="301">
        <v>93.153492999999997</v>
      </c>
      <c r="G92" s="361">
        <f t="shared" si="10"/>
        <v>-0.78540809737421469</v>
      </c>
      <c r="H92" s="361">
        <f t="shared" si="11"/>
        <v>7.0585927370829795E-3</v>
      </c>
    </row>
    <row r="93" spans="1:8" ht="63" customHeight="1">
      <c r="A93" s="780" t="s">
        <v>574</v>
      </c>
      <c r="B93" s="780"/>
      <c r="C93" s="780"/>
      <c r="D93" s="780"/>
      <c r="E93" s="780"/>
      <c r="F93" s="780"/>
      <c r="G93" s="780"/>
      <c r="H93" s="780"/>
    </row>
  </sheetData>
  <mergeCells count="3">
    <mergeCell ref="B4:D4"/>
    <mergeCell ref="E4:H4"/>
    <mergeCell ref="A93:H93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6"/>
  <sheetViews>
    <sheetView showGridLines="0" view="pageBreakPreview" zoomScale="80" zoomScaleNormal="100" zoomScaleSheetLayoutView="80" workbookViewId="0">
      <selection activeCell="A49" sqref="A49"/>
    </sheetView>
  </sheetViews>
  <sheetFormatPr baseColWidth="10" defaultColWidth="11.42578125" defaultRowHeight="15"/>
  <cols>
    <col min="1" max="1" width="55.28515625" style="437" bestFit="1" customWidth="1"/>
    <col min="2" max="3" width="10.5703125" style="437" bestFit="1" customWidth="1"/>
    <col min="4" max="4" width="8.5703125" style="437" bestFit="1" customWidth="1"/>
    <col min="5" max="5" width="7.42578125" style="437" customWidth="1"/>
    <col min="6" max="7" width="11.5703125" style="437" bestFit="1" customWidth="1"/>
    <col min="8" max="8" width="8.5703125" style="437" bestFit="1" customWidth="1"/>
    <col min="9" max="9" width="9.5703125" style="437" bestFit="1" customWidth="1"/>
    <col min="10" max="16384" width="11.42578125" style="437"/>
  </cols>
  <sheetData>
    <row r="1" spans="1:9">
      <c r="A1" s="176" t="s">
        <v>221</v>
      </c>
      <c r="B1" s="302"/>
      <c r="C1" s="302"/>
      <c r="D1" s="365"/>
      <c r="E1" s="302"/>
      <c r="F1" s="568"/>
      <c r="G1" s="568"/>
      <c r="H1" s="568"/>
      <c r="I1" s="567"/>
    </row>
    <row r="2" spans="1:9" ht="15.75">
      <c r="A2" s="178" t="s">
        <v>408</v>
      </c>
      <c r="B2" s="302"/>
      <c r="C2" s="302"/>
      <c r="D2" s="365"/>
      <c r="E2" s="302"/>
      <c r="F2" s="568"/>
      <c r="G2" s="568"/>
      <c r="H2" s="568"/>
      <c r="I2" s="567"/>
    </row>
    <row r="3" spans="1:9">
      <c r="A3" s="571"/>
      <c r="B3" s="569"/>
      <c r="C3" s="569"/>
      <c r="D3" s="570"/>
      <c r="E3" s="569"/>
      <c r="F3" s="568"/>
      <c r="G3" s="568"/>
      <c r="H3" s="568"/>
      <c r="I3" s="567"/>
    </row>
    <row r="4" spans="1:9">
      <c r="A4" s="566"/>
      <c r="B4" s="781" t="s">
        <v>570</v>
      </c>
      <c r="C4" s="782"/>
      <c r="D4" s="783"/>
      <c r="E4" s="565"/>
      <c r="F4" s="781" t="s">
        <v>573</v>
      </c>
      <c r="G4" s="782"/>
      <c r="H4" s="782"/>
      <c r="I4" s="783"/>
    </row>
    <row r="5" spans="1:9">
      <c r="A5" s="564" t="s">
        <v>214</v>
      </c>
      <c r="B5" s="388">
        <v>2018</v>
      </c>
      <c r="C5" s="563">
        <v>2019</v>
      </c>
      <c r="D5" s="346" t="s">
        <v>498</v>
      </c>
      <c r="E5" s="562"/>
      <c r="F5" s="388">
        <v>2018</v>
      </c>
      <c r="G5" s="563">
        <v>2019</v>
      </c>
      <c r="H5" s="562" t="s">
        <v>498</v>
      </c>
      <c r="I5" s="346" t="s">
        <v>499</v>
      </c>
    </row>
    <row r="6" spans="1:9">
      <c r="A6" s="552" t="s">
        <v>215</v>
      </c>
      <c r="B6" s="389">
        <f>SUM(B7:B39)</f>
        <v>5930749.1539999992</v>
      </c>
      <c r="C6" s="560">
        <f>SUM(C7:C39)</f>
        <v>3582504.692113</v>
      </c>
      <c r="D6" s="548">
        <f t="shared" ref="D6:D38" si="0">(C6-B6)/B6</f>
        <v>-0.39594398631802252</v>
      </c>
      <c r="E6" s="561"/>
      <c r="F6" s="389">
        <f>SUM(F7:F39)</f>
        <v>32884663.889499996</v>
      </c>
      <c r="G6" s="560">
        <f>SUM(G7:G39)</f>
        <v>21505846.765616007</v>
      </c>
      <c r="H6" s="549">
        <f t="shared" ref="H6:H38" si="1">G6/F6-1</f>
        <v>-0.3460219986471329</v>
      </c>
      <c r="I6" s="559">
        <f>SUM(I7:I39)</f>
        <v>0.99999999999999989</v>
      </c>
    </row>
    <row r="7" spans="1:9">
      <c r="A7" s="538" t="s">
        <v>174</v>
      </c>
      <c r="B7" s="390">
        <v>3300486.45</v>
      </c>
      <c r="C7" s="394">
        <v>1006757.04</v>
      </c>
      <c r="D7" s="544">
        <f t="shared" si="0"/>
        <v>-0.69496707371726973</v>
      </c>
      <c r="E7" s="177"/>
      <c r="F7" s="390">
        <v>17404452.635000002</v>
      </c>
      <c r="G7" s="394">
        <v>6105854.2679999992</v>
      </c>
      <c r="H7" s="545">
        <f t="shared" si="1"/>
        <v>-0.64917860986209641</v>
      </c>
      <c r="I7" s="544">
        <f t="shared" ref="I7:I39" si="2">G7/$G$6</f>
        <v>0.28391601291245899</v>
      </c>
    </row>
    <row r="8" spans="1:9">
      <c r="A8" s="538" t="s">
        <v>175</v>
      </c>
      <c r="B8" s="390">
        <v>901321</v>
      </c>
      <c r="C8" s="394">
        <v>927345</v>
      </c>
      <c r="D8" s="544">
        <f t="shared" si="0"/>
        <v>2.8873176149229851E-2</v>
      </c>
      <c r="E8" s="177"/>
      <c r="F8" s="390">
        <v>5167899</v>
      </c>
      <c r="G8" s="394">
        <v>5498470</v>
      </c>
      <c r="H8" s="545">
        <f t="shared" si="1"/>
        <v>6.396622689414011E-2</v>
      </c>
      <c r="I8" s="544">
        <f t="shared" si="2"/>
        <v>0.25567326224936504</v>
      </c>
    </row>
    <row r="9" spans="1:9">
      <c r="A9" s="538" t="s">
        <v>513</v>
      </c>
      <c r="B9" s="390">
        <v>679155.12</v>
      </c>
      <c r="C9" s="391">
        <v>513551.03</v>
      </c>
      <c r="D9" s="544">
        <f t="shared" si="0"/>
        <v>-0.24383838849657788</v>
      </c>
      <c r="E9" s="177"/>
      <c r="F9" s="390">
        <v>4356950.1960000005</v>
      </c>
      <c r="G9" s="394">
        <v>3440921.1679999996</v>
      </c>
      <c r="H9" s="545">
        <f t="shared" si="1"/>
        <v>-0.21024546684994994</v>
      </c>
      <c r="I9" s="544">
        <f t="shared" si="2"/>
        <v>0.15999933439037684</v>
      </c>
    </row>
    <row r="10" spans="1:9">
      <c r="A10" s="538" t="s">
        <v>177</v>
      </c>
      <c r="B10" s="390">
        <v>119121.914</v>
      </c>
      <c r="C10" s="394">
        <v>157324.69</v>
      </c>
      <c r="D10" s="544">
        <f t="shared" si="0"/>
        <v>0.32070317473240062</v>
      </c>
      <c r="E10" s="177"/>
      <c r="F10" s="390">
        <v>693583.67299999995</v>
      </c>
      <c r="G10" s="394">
        <v>1008907.2820000001</v>
      </c>
      <c r="H10" s="545">
        <f t="shared" si="1"/>
        <v>0.45462951519044803</v>
      </c>
      <c r="I10" s="544">
        <f t="shared" si="2"/>
        <v>4.6913162406283952E-2</v>
      </c>
    </row>
    <row r="11" spans="1:9">
      <c r="A11" s="538" t="s">
        <v>176</v>
      </c>
      <c r="B11" s="390">
        <v>206289.52</v>
      </c>
      <c r="C11" s="394">
        <v>215909.5</v>
      </c>
      <c r="D11" s="544">
        <f t="shared" si="0"/>
        <v>4.6633391749614866E-2</v>
      </c>
      <c r="E11" s="177"/>
      <c r="F11" s="390">
        <v>966316.41</v>
      </c>
      <c r="G11" s="394">
        <v>965848.35700000008</v>
      </c>
      <c r="H11" s="545">
        <f t="shared" si="1"/>
        <v>-4.8436826194431237E-4</v>
      </c>
      <c r="I11" s="544">
        <f t="shared" si="2"/>
        <v>4.4910966191027565E-2</v>
      </c>
    </row>
    <row r="12" spans="1:9">
      <c r="A12" s="538" t="s">
        <v>479</v>
      </c>
      <c r="B12" s="390">
        <v>93421.13</v>
      </c>
      <c r="C12" s="394">
        <v>173503.72999999998</v>
      </c>
      <c r="D12" s="544">
        <f t="shared" si="0"/>
        <v>0.8572214872588243</v>
      </c>
      <c r="E12" s="177"/>
      <c r="F12" s="390">
        <v>740565.91</v>
      </c>
      <c r="G12" s="394">
        <v>921160.2699999999</v>
      </c>
      <c r="H12" s="545">
        <f t="shared" si="1"/>
        <v>0.24385994218934526</v>
      </c>
      <c r="I12" s="544">
        <f t="shared" si="2"/>
        <v>4.2833015599867942E-2</v>
      </c>
    </row>
    <row r="13" spans="1:9">
      <c r="A13" s="538" t="s">
        <v>181</v>
      </c>
      <c r="B13" s="390">
        <v>147034.5</v>
      </c>
      <c r="C13" s="394">
        <v>147935</v>
      </c>
      <c r="D13" s="544">
        <f t="shared" si="0"/>
        <v>6.1244129779065458E-3</v>
      </c>
      <c r="E13" s="177"/>
      <c r="F13" s="428">
        <v>679060.5</v>
      </c>
      <c r="G13" s="394">
        <v>872281</v>
      </c>
      <c r="H13" s="545">
        <f t="shared" si="1"/>
        <v>0.28454092087523875</v>
      </c>
      <c r="I13" s="544">
        <f t="shared" si="2"/>
        <v>4.0560179262256295E-2</v>
      </c>
    </row>
    <row r="14" spans="1:9">
      <c r="A14" s="538" t="s">
        <v>179</v>
      </c>
      <c r="B14" s="390">
        <v>75546.920000000013</v>
      </c>
      <c r="C14" s="394">
        <v>104825.87511200001</v>
      </c>
      <c r="D14" s="544">
        <f t="shared" si="0"/>
        <v>0.38755987817901766</v>
      </c>
      <c r="E14" s="177"/>
      <c r="F14" s="390">
        <v>568134.72450000013</v>
      </c>
      <c r="G14" s="394">
        <v>653116.26791200007</v>
      </c>
      <c r="H14" s="545">
        <f t="shared" si="1"/>
        <v>0.14957991431836848</v>
      </c>
      <c r="I14" s="544">
        <f t="shared" si="2"/>
        <v>3.0369242142849074E-2</v>
      </c>
    </row>
    <row r="15" spans="1:9">
      <c r="A15" s="538" t="s">
        <v>178</v>
      </c>
      <c r="B15" s="390">
        <v>125804.6</v>
      </c>
      <c r="C15" s="394">
        <v>95512</v>
      </c>
      <c r="D15" s="544">
        <f t="shared" si="0"/>
        <v>-0.24079087728111695</v>
      </c>
      <c r="E15" s="177"/>
      <c r="F15" s="390">
        <v>771735.6</v>
      </c>
      <c r="G15" s="394">
        <v>610518</v>
      </c>
      <c r="H15" s="545">
        <f t="shared" si="1"/>
        <v>-0.20890263452923508</v>
      </c>
      <c r="I15" s="544">
        <f t="shared" si="2"/>
        <v>2.8388466013628853E-2</v>
      </c>
    </row>
    <row r="16" spans="1:9">
      <c r="A16" s="557" t="s">
        <v>180</v>
      </c>
      <c r="B16" s="555">
        <v>92505.75</v>
      </c>
      <c r="C16" s="529">
        <v>103899.15</v>
      </c>
      <c r="D16" s="544">
        <f t="shared" si="0"/>
        <v>0.12316423573669738</v>
      </c>
      <c r="E16" s="556"/>
      <c r="F16" s="555">
        <v>534632.81000000006</v>
      </c>
      <c r="G16" s="529">
        <v>593583.17999999993</v>
      </c>
      <c r="H16" s="545">
        <f t="shared" si="1"/>
        <v>0.11026328518820216</v>
      </c>
      <c r="I16" s="554">
        <f t="shared" si="2"/>
        <v>2.7601014108825189E-2</v>
      </c>
    </row>
    <row r="17" spans="1:9">
      <c r="A17" s="538" t="s">
        <v>182</v>
      </c>
      <c r="B17" s="390">
        <v>59238.54</v>
      </c>
      <c r="C17" s="394">
        <v>58627.91</v>
      </c>
      <c r="D17" s="544">
        <f t="shared" si="0"/>
        <v>-1.0307985308213157E-2</v>
      </c>
      <c r="E17" s="177"/>
      <c r="F17" s="390">
        <v>407476.51999999996</v>
      </c>
      <c r="G17" s="394">
        <v>373002.65</v>
      </c>
      <c r="H17" s="545">
        <f t="shared" si="1"/>
        <v>-8.4603328800393118E-2</v>
      </c>
      <c r="I17" s="544">
        <f t="shared" si="2"/>
        <v>1.7344243826584144E-2</v>
      </c>
    </row>
    <row r="18" spans="1:9">
      <c r="A18" s="538" t="s">
        <v>455</v>
      </c>
      <c r="B18" s="390">
        <v>41581.53</v>
      </c>
      <c r="C18" s="394">
        <v>37932.83</v>
      </c>
      <c r="D18" s="544">
        <f t="shared" si="0"/>
        <v>-8.7748093925355736E-2</v>
      </c>
      <c r="E18" s="177"/>
      <c r="F18" s="390">
        <v>232938.51</v>
      </c>
      <c r="G18" s="394">
        <v>202338.28000000003</v>
      </c>
      <c r="H18" s="545">
        <f t="shared" si="1"/>
        <v>-0.13136612748145415</v>
      </c>
      <c r="I18" s="544">
        <f t="shared" si="2"/>
        <v>9.4085242122855014E-3</v>
      </c>
    </row>
    <row r="19" spans="1:9">
      <c r="A19" s="538" t="s">
        <v>183</v>
      </c>
      <c r="B19" s="390">
        <v>27896.33</v>
      </c>
      <c r="C19" s="394">
        <v>16465.427001000004</v>
      </c>
      <c r="D19" s="544">
        <f t="shared" si="0"/>
        <v>-0.40976368572496802</v>
      </c>
      <c r="E19" s="177"/>
      <c r="F19" s="390">
        <v>155922.85</v>
      </c>
      <c r="G19" s="394">
        <v>55903.592003999998</v>
      </c>
      <c r="H19" s="545">
        <f t="shared" si="1"/>
        <v>-0.64146632771271173</v>
      </c>
      <c r="I19" s="544">
        <f t="shared" si="2"/>
        <v>2.5994601660316776E-3</v>
      </c>
    </row>
    <row r="20" spans="1:9">
      <c r="A20" s="538" t="s">
        <v>184</v>
      </c>
      <c r="B20" s="390">
        <v>10255.369999999999</v>
      </c>
      <c r="C20" s="394">
        <v>7438.2250000000013</v>
      </c>
      <c r="D20" s="544">
        <f t="shared" si="0"/>
        <v>-0.27469949889667539</v>
      </c>
      <c r="E20" s="177"/>
      <c r="F20" s="390">
        <v>64429.969999999987</v>
      </c>
      <c r="G20" s="394">
        <v>53669.495699999992</v>
      </c>
      <c r="H20" s="545">
        <f t="shared" si="1"/>
        <v>-0.16701038817804814</v>
      </c>
      <c r="I20" s="544">
        <f t="shared" si="2"/>
        <v>2.495576960299368E-3</v>
      </c>
    </row>
    <row r="21" spans="1:9">
      <c r="A21" s="557" t="s">
        <v>398</v>
      </c>
      <c r="B21" s="555">
        <v>520.47</v>
      </c>
      <c r="C21" s="529">
        <v>350</v>
      </c>
      <c r="D21" s="544">
        <f t="shared" si="0"/>
        <v>-0.32753088554575677</v>
      </c>
      <c r="E21" s="556"/>
      <c r="F21" s="555">
        <v>2287.83</v>
      </c>
      <c r="G21" s="529">
        <v>33040.22</v>
      </c>
      <c r="H21" s="545" t="s">
        <v>64</v>
      </c>
      <c r="I21" s="734">
        <f t="shared" si="2"/>
        <v>1.536336623249143E-3</v>
      </c>
    </row>
    <row r="22" spans="1:9">
      <c r="A22" s="538" t="s">
        <v>188</v>
      </c>
      <c r="B22" s="390">
        <v>1306</v>
      </c>
      <c r="C22" s="394">
        <v>3683</v>
      </c>
      <c r="D22" s="544">
        <f t="shared" si="0"/>
        <v>1.8200612557427258</v>
      </c>
      <c r="E22" s="177"/>
      <c r="F22" s="390">
        <v>8597</v>
      </c>
      <c r="G22" s="394">
        <v>25171</v>
      </c>
      <c r="H22" s="545">
        <f t="shared" si="1"/>
        <v>1.9278818192392695</v>
      </c>
      <c r="I22" s="735">
        <f t="shared" si="2"/>
        <v>1.1704258974003254E-3</v>
      </c>
    </row>
    <row r="23" spans="1:9">
      <c r="A23" s="538" t="s">
        <v>185</v>
      </c>
      <c r="B23" s="390">
        <v>5846.63</v>
      </c>
      <c r="C23" s="394">
        <v>3551.3100000000004</v>
      </c>
      <c r="D23" s="544">
        <f t="shared" si="0"/>
        <v>-0.3925885510114373</v>
      </c>
      <c r="E23" s="177"/>
      <c r="F23" s="390">
        <v>34327.979999999996</v>
      </c>
      <c r="G23" s="394">
        <v>22964.100000000002</v>
      </c>
      <c r="H23" s="545">
        <f t="shared" si="1"/>
        <v>-0.33103841239711729</v>
      </c>
      <c r="I23" s="735">
        <f t="shared" si="2"/>
        <v>1.0678072921413856E-3</v>
      </c>
    </row>
    <row r="24" spans="1:9">
      <c r="A24" s="558" t="s">
        <v>186</v>
      </c>
      <c r="B24" s="555">
        <v>8500</v>
      </c>
      <c r="C24" s="529">
        <v>12</v>
      </c>
      <c r="D24" s="544">
        <f t="shared" si="0"/>
        <v>-0.99858823529411767</v>
      </c>
      <c r="E24" s="556"/>
      <c r="F24" s="555">
        <v>14152</v>
      </c>
      <c r="G24" s="529">
        <v>16837</v>
      </c>
      <c r="H24" s="545">
        <f t="shared" si="1"/>
        <v>0.18972583380440922</v>
      </c>
      <c r="I24" s="734">
        <f t="shared" si="2"/>
        <v>7.8290337430095259E-4</v>
      </c>
    </row>
    <row r="25" spans="1:9">
      <c r="A25" s="538" t="s">
        <v>187</v>
      </c>
      <c r="B25" s="390">
        <v>1700.3969999999999</v>
      </c>
      <c r="C25" s="394">
        <v>1914.8409999999999</v>
      </c>
      <c r="D25" s="544">
        <f t="shared" si="0"/>
        <v>0.12611407806529884</v>
      </c>
      <c r="E25" s="177"/>
      <c r="F25" s="390">
        <v>13435.45</v>
      </c>
      <c r="G25" s="394">
        <v>12558.197</v>
      </c>
      <c r="H25" s="545">
        <f t="shared" si="1"/>
        <v>-6.5293905302762467E-2</v>
      </c>
      <c r="I25" s="735">
        <f t="shared" si="2"/>
        <v>5.839433869713191E-4</v>
      </c>
    </row>
    <row r="26" spans="1:9">
      <c r="A26" s="538" t="s">
        <v>189</v>
      </c>
      <c r="B26" s="390">
        <v>1601.27</v>
      </c>
      <c r="C26" s="394">
        <v>772.82</v>
      </c>
      <c r="D26" s="544">
        <f t="shared" si="0"/>
        <v>-0.51737058709649208</v>
      </c>
      <c r="E26" s="177"/>
      <c r="F26" s="390">
        <v>9027.77</v>
      </c>
      <c r="G26" s="394">
        <v>11483.35</v>
      </c>
      <c r="H26" s="545">
        <f t="shared" si="1"/>
        <v>0.27200294203330388</v>
      </c>
      <c r="I26" s="735">
        <f t="shared" si="2"/>
        <v>5.3396409474840199E-4</v>
      </c>
    </row>
    <row r="27" spans="1:9">
      <c r="A27" s="557" t="s">
        <v>192</v>
      </c>
      <c r="B27" s="555">
        <v>802.23</v>
      </c>
      <c r="C27" s="529">
        <v>1046.6400000000001</v>
      </c>
      <c r="D27" s="544">
        <f t="shared" si="0"/>
        <v>0.30466325118731546</v>
      </c>
      <c r="E27" s="556"/>
      <c r="F27" s="555">
        <v>7144.0109999999986</v>
      </c>
      <c r="G27" s="529">
        <v>7879.4749999999995</v>
      </c>
      <c r="H27" s="545">
        <f t="shared" si="1"/>
        <v>0.10294832972681611</v>
      </c>
      <c r="I27" s="734">
        <f t="shared" si="2"/>
        <v>3.6638757291797817E-4</v>
      </c>
    </row>
    <row r="28" spans="1:9">
      <c r="A28" s="538" t="s">
        <v>191</v>
      </c>
      <c r="B28" s="390">
        <v>2865.5230000000001</v>
      </c>
      <c r="C28" s="394">
        <v>1725.309</v>
      </c>
      <c r="D28" s="544">
        <f t="shared" si="0"/>
        <v>-0.39790781647887669</v>
      </c>
      <c r="E28" s="177"/>
      <c r="F28" s="390">
        <v>10523.525000000001</v>
      </c>
      <c r="G28" s="394">
        <v>7440.4080000000004</v>
      </c>
      <c r="H28" s="545">
        <f t="shared" si="1"/>
        <v>-0.29297378967598786</v>
      </c>
      <c r="I28" s="735">
        <f t="shared" si="2"/>
        <v>3.4597140401352986E-4</v>
      </c>
    </row>
    <row r="29" spans="1:9">
      <c r="A29" s="538" t="s">
        <v>514</v>
      </c>
      <c r="B29" s="390">
        <v>680.91499999999996</v>
      </c>
      <c r="C29" s="394">
        <v>1106.52</v>
      </c>
      <c r="D29" s="544">
        <f t="shared" si="0"/>
        <v>0.62504864777541991</v>
      </c>
      <c r="E29" s="177"/>
      <c r="F29" s="390">
        <v>9510.4550000000017</v>
      </c>
      <c r="G29" s="394">
        <v>7332.2129999999997</v>
      </c>
      <c r="H29" s="545">
        <f t="shared" si="1"/>
        <v>-0.22903657080549789</v>
      </c>
      <c r="I29" s="735">
        <f t="shared" si="2"/>
        <v>3.4094044656371745E-4</v>
      </c>
    </row>
    <row r="30" spans="1:9">
      <c r="A30" s="538" t="s">
        <v>190</v>
      </c>
      <c r="B30" s="390">
        <v>26898</v>
      </c>
      <c r="C30" s="394">
        <v>89.944999999999993</v>
      </c>
      <c r="D30" s="544">
        <f t="shared" si="0"/>
        <v>-0.99665607108335197</v>
      </c>
      <c r="E30" s="177"/>
      <c r="F30" s="390">
        <v>28025.5</v>
      </c>
      <c r="G30" s="394">
        <v>3036.62</v>
      </c>
      <c r="H30" s="545">
        <f t="shared" si="1"/>
        <v>-0.89164796346184727</v>
      </c>
      <c r="I30" s="735">
        <f t="shared" si="2"/>
        <v>1.4119974131197711E-4</v>
      </c>
    </row>
    <row r="31" spans="1:9">
      <c r="A31" s="538" t="s">
        <v>193</v>
      </c>
      <c r="B31" s="390">
        <v>225</v>
      </c>
      <c r="C31" s="394">
        <v>208</v>
      </c>
      <c r="D31" s="544">
        <f t="shared" si="0"/>
        <v>-7.5555555555555556E-2</v>
      </c>
      <c r="E31" s="177"/>
      <c r="F31" s="390">
        <v>868</v>
      </c>
      <c r="G31" s="394">
        <v>998</v>
      </c>
      <c r="H31" s="545">
        <f t="shared" si="1"/>
        <v>0.14976958525345618</v>
      </c>
      <c r="I31" s="736">
        <f t="shared" si="2"/>
        <v>4.6405984887589873E-5</v>
      </c>
    </row>
    <row r="32" spans="1:9">
      <c r="A32" s="538" t="s">
        <v>610</v>
      </c>
      <c r="B32" s="390">
        <v>0</v>
      </c>
      <c r="C32" s="553">
        <v>780</v>
      </c>
      <c r="D32" s="544" t="s">
        <v>64</v>
      </c>
      <c r="E32" s="177"/>
      <c r="F32" s="390">
        <v>0</v>
      </c>
      <c r="G32" s="394">
        <v>780</v>
      </c>
      <c r="H32" s="545" t="s">
        <v>64</v>
      </c>
      <c r="I32" s="736">
        <f t="shared" si="2"/>
        <v>3.6269206625571241E-5</v>
      </c>
    </row>
    <row r="33" spans="1:9">
      <c r="A33" s="538" t="s">
        <v>197</v>
      </c>
      <c r="B33" s="390">
        <v>32</v>
      </c>
      <c r="C33" s="394">
        <v>50</v>
      </c>
      <c r="D33" s="544">
        <f t="shared" si="0"/>
        <v>0.5625</v>
      </c>
      <c r="E33" s="177"/>
      <c r="F33" s="390">
        <v>232</v>
      </c>
      <c r="G33" s="394">
        <v>206</v>
      </c>
      <c r="H33" s="545">
        <f t="shared" si="1"/>
        <v>-0.11206896551724133</v>
      </c>
      <c r="I33" s="736">
        <f t="shared" si="2"/>
        <v>9.5787904677790729E-6</v>
      </c>
    </row>
    <row r="34" spans="1:9">
      <c r="A34" s="538" t="s">
        <v>515</v>
      </c>
      <c r="B34" s="390">
        <v>29.22</v>
      </c>
      <c r="C34" s="394">
        <v>90.484999999999999</v>
      </c>
      <c r="D34" s="544">
        <f t="shared" si="0"/>
        <v>2.0966803559206024</v>
      </c>
      <c r="E34" s="177"/>
      <c r="F34" s="390">
        <v>152.52500000000001</v>
      </c>
      <c r="G34" s="394">
        <v>203.26499999999999</v>
      </c>
      <c r="H34" s="545">
        <f t="shared" si="1"/>
        <v>0.33266677593837057</v>
      </c>
      <c r="I34" s="737">
        <f t="shared" si="2"/>
        <v>9.451615749675306E-6</v>
      </c>
    </row>
    <row r="35" spans="1:9">
      <c r="A35" s="538" t="s">
        <v>196</v>
      </c>
      <c r="B35" s="390">
        <v>1.5</v>
      </c>
      <c r="C35" s="394">
        <v>29</v>
      </c>
      <c r="D35" s="544" t="s">
        <v>64</v>
      </c>
      <c r="E35" s="177"/>
      <c r="F35" s="390">
        <v>50.5</v>
      </c>
      <c r="G35" s="394">
        <v>119</v>
      </c>
      <c r="H35" s="545">
        <f t="shared" si="1"/>
        <v>1.3564356435643563</v>
      </c>
      <c r="I35" s="738">
        <f t="shared" si="2"/>
        <v>5.5333789595422796E-6</v>
      </c>
    </row>
    <row r="36" spans="1:9">
      <c r="A36" s="538" t="s">
        <v>194</v>
      </c>
      <c r="B36" s="390">
        <v>2.5</v>
      </c>
      <c r="C36" s="394">
        <v>35.620000000000005</v>
      </c>
      <c r="D36" s="544" t="s">
        <v>64</v>
      </c>
      <c r="E36" s="177"/>
      <c r="F36" s="390">
        <v>2027.9</v>
      </c>
      <c r="G36" s="394">
        <v>96.122</v>
      </c>
      <c r="H36" s="545">
        <f t="shared" si="1"/>
        <v>-0.95260022683564283</v>
      </c>
      <c r="I36" s="738">
        <f t="shared" si="2"/>
        <v>4.4695752298245631E-6</v>
      </c>
    </row>
    <row r="37" spans="1:9">
      <c r="A37" s="538" t="s">
        <v>456</v>
      </c>
      <c r="B37" s="390">
        <v>50</v>
      </c>
      <c r="C37" s="394">
        <v>28</v>
      </c>
      <c r="D37" s="544">
        <f t="shared" si="0"/>
        <v>-0.44</v>
      </c>
      <c r="E37" s="177"/>
      <c r="F37" s="390">
        <v>95</v>
      </c>
      <c r="G37" s="394">
        <v>94</v>
      </c>
      <c r="H37" s="545">
        <f t="shared" si="1"/>
        <v>-1.0526315789473717E-2</v>
      </c>
      <c r="I37" s="738">
        <f t="shared" si="2"/>
        <v>4.3709043882098679E-6</v>
      </c>
    </row>
    <row r="38" spans="1:9">
      <c r="A38" s="547" t="s">
        <v>195</v>
      </c>
      <c r="B38" s="390">
        <v>28.824999999999999</v>
      </c>
      <c r="C38" s="394">
        <v>3.7949999999999999</v>
      </c>
      <c r="D38" s="544">
        <f t="shared" si="0"/>
        <v>-0.86834345186470085</v>
      </c>
      <c r="E38" s="177"/>
      <c r="F38" s="390">
        <v>107.13500000000001</v>
      </c>
      <c r="G38" s="394">
        <v>27.984999999999999</v>
      </c>
      <c r="H38" s="545">
        <f t="shared" si="1"/>
        <v>-0.7387875110841462</v>
      </c>
      <c r="I38" s="738">
        <f t="shared" si="2"/>
        <v>1.3012740351495016E-6</v>
      </c>
    </row>
    <row r="39" spans="1:9">
      <c r="A39" s="538" t="s">
        <v>516</v>
      </c>
      <c r="B39" s="390">
        <v>0</v>
      </c>
      <c r="C39" s="394">
        <v>0</v>
      </c>
      <c r="D39" s="544" t="s">
        <v>54</v>
      </c>
      <c r="E39" s="177"/>
      <c r="F39" s="390">
        <v>0</v>
      </c>
      <c r="G39" s="394">
        <v>6</v>
      </c>
      <c r="H39" s="545" t="s">
        <v>64</v>
      </c>
      <c r="I39" s="738">
        <f t="shared" si="2"/>
        <v>2.7899389711977881E-7</v>
      </c>
    </row>
    <row r="40" spans="1:9">
      <c r="A40" s="552" t="s">
        <v>457</v>
      </c>
      <c r="B40" s="392">
        <f>SUM(B41:B43)</f>
        <v>17206.850000000002</v>
      </c>
      <c r="C40" s="550">
        <f>SUM(C41:C43)</f>
        <v>17979.28</v>
      </c>
      <c r="D40" s="548">
        <f>(C40-B40)/B40</f>
        <v>4.4890842891057721E-2</v>
      </c>
      <c r="E40" s="551"/>
      <c r="F40" s="392">
        <f>SUM(F41:F43)</f>
        <v>117207.30999999998</v>
      </c>
      <c r="G40" s="550">
        <f>SUM(G41:G43)</f>
        <v>83793.22</v>
      </c>
      <c r="H40" s="549">
        <f>(G40-F40)/F40</f>
        <v>-0.28508537564764508</v>
      </c>
      <c r="I40" s="548">
        <f>SUM(I41:I43)</f>
        <v>1</v>
      </c>
    </row>
    <row r="41" spans="1:9">
      <c r="A41" s="547" t="s">
        <v>517</v>
      </c>
      <c r="B41" s="393">
        <v>6350.06</v>
      </c>
      <c r="C41" s="546">
        <v>10856.84</v>
      </c>
      <c r="D41" s="544">
        <f>(C41-B41)/B41</f>
        <v>0.70972242781957962</v>
      </c>
      <c r="E41" s="317"/>
      <c r="F41" s="393">
        <v>60768.219999999987</v>
      </c>
      <c r="G41" s="546">
        <v>58332.639999999999</v>
      </c>
      <c r="H41" s="545">
        <f>(G41-F41)/F41</f>
        <v>-4.0079831201242817E-2</v>
      </c>
      <c r="I41" s="544">
        <f>G41/$G$40</f>
        <v>0.69614987942938578</v>
      </c>
    </row>
    <row r="42" spans="1:9">
      <c r="A42" s="547" t="s">
        <v>518</v>
      </c>
      <c r="B42" s="393">
        <v>10793.39</v>
      </c>
      <c r="C42" s="546">
        <v>7122.34</v>
      </c>
      <c r="D42" s="544">
        <f>(C42-B42)/B42</f>
        <v>-0.340120203198439</v>
      </c>
      <c r="E42" s="317"/>
      <c r="F42" s="393">
        <v>56375.55</v>
      </c>
      <c r="G42" s="546">
        <v>25458.18</v>
      </c>
      <c r="H42" s="545">
        <f>(G42-F42)/F42</f>
        <v>-0.54841806421400774</v>
      </c>
      <c r="I42" s="544">
        <f>G42/$G$40</f>
        <v>0.30382147863514497</v>
      </c>
    </row>
    <row r="43" spans="1:9" ht="12.75" customHeight="1">
      <c r="A43" s="538" t="s">
        <v>519</v>
      </c>
      <c r="B43" s="543">
        <v>63.4</v>
      </c>
      <c r="C43" s="541">
        <v>0.1</v>
      </c>
      <c r="D43" s="539">
        <f>(C43-B43)/B43</f>
        <v>-0.99842271293375395</v>
      </c>
      <c r="E43" s="317"/>
      <c r="F43" s="542">
        <v>63.54</v>
      </c>
      <c r="G43" s="541">
        <v>2.4</v>
      </c>
      <c r="H43" s="540">
        <f>(G43-F43)/F43</f>
        <v>-0.96222851746931071</v>
      </c>
      <c r="I43" s="739">
        <f>G43/$G$40</f>
        <v>2.8641935469242019E-5</v>
      </c>
    </row>
    <row r="44" spans="1:9" ht="14.25" customHeight="1">
      <c r="A44" s="538"/>
      <c r="B44" s="529"/>
      <c r="C44" s="537"/>
      <c r="D44" s="317"/>
      <c r="E44" s="317"/>
      <c r="F44" s="537"/>
      <c r="G44" s="537"/>
      <c r="H44" s="317"/>
      <c r="I44" s="317"/>
    </row>
    <row r="45" spans="1:9">
      <c r="A45" s="784" t="s">
        <v>611</v>
      </c>
      <c r="B45" s="785"/>
      <c r="C45" s="785"/>
      <c r="D45" s="785"/>
      <c r="E45" s="785"/>
      <c r="F45" s="785"/>
      <c r="G45" s="536"/>
      <c r="H45" s="536"/>
      <c r="I45" s="535"/>
    </row>
    <row r="46" spans="1:9">
      <c r="A46" s="534" t="s">
        <v>500</v>
      </c>
      <c r="B46" s="532"/>
      <c r="C46" s="532"/>
      <c r="D46" s="533"/>
      <c r="E46" s="532"/>
      <c r="F46" s="531"/>
      <c r="G46" s="531"/>
      <c r="H46" s="531"/>
      <c r="I46" s="530"/>
    </row>
  </sheetData>
  <mergeCells count="3">
    <mergeCell ref="B4:D4"/>
    <mergeCell ref="F4:I4"/>
    <mergeCell ref="A45:F45"/>
  </mergeCells>
  <conditionalFormatting sqref="I40:I41 I44">
    <cfRule type="cellIs" dxfId="1" priority="1" operator="greaterThan">
      <formula>1</formula>
    </cfRule>
  </conditionalFormatting>
  <conditionalFormatting sqref="I42:I43 I6:I39">
    <cfRule type="cellIs" dxfId="0" priority="2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3"/>
  <sheetViews>
    <sheetView showGridLines="0" view="pageBreakPreview" zoomScale="91" zoomScaleNormal="100" zoomScaleSheetLayoutView="91" workbookViewId="0">
      <selection activeCell="A6" sqref="A6"/>
    </sheetView>
  </sheetViews>
  <sheetFormatPr baseColWidth="10" defaultColWidth="11.42578125" defaultRowHeight="15"/>
  <cols>
    <col min="1" max="1" width="28.140625" style="437" customWidth="1"/>
    <col min="2" max="2" width="9.7109375" style="437" bestFit="1" customWidth="1"/>
    <col min="3" max="3" width="11.42578125" style="437" customWidth="1"/>
    <col min="4" max="4" width="9.42578125" style="437" customWidth="1"/>
    <col min="5" max="5" width="6.28515625" style="437" customWidth="1"/>
    <col min="6" max="6" width="10.7109375" style="437" bestFit="1" customWidth="1"/>
    <col min="7" max="7" width="12.28515625" style="437" customWidth="1"/>
    <col min="8" max="8" width="9.7109375" style="437" bestFit="1" customWidth="1"/>
    <col min="9" max="9" width="7.140625" style="437" bestFit="1" customWidth="1"/>
    <col min="10" max="16384" width="11.42578125" style="437"/>
  </cols>
  <sheetData>
    <row r="1" spans="1:9">
      <c r="A1" s="176" t="s">
        <v>436</v>
      </c>
    </row>
    <row r="2" spans="1:9" ht="15.75">
      <c r="A2" s="178" t="s">
        <v>408</v>
      </c>
    </row>
    <row r="4" spans="1:9">
      <c r="A4" s="338"/>
      <c r="B4" s="787" t="s">
        <v>570</v>
      </c>
      <c r="C4" s="788"/>
      <c r="D4" s="789"/>
      <c r="E4" s="606"/>
      <c r="F4" s="787" t="s">
        <v>573</v>
      </c>
      <c r="G4" s="788"/>
      <c r="H4" s="788"/>
      <c r="I4" s="789"/>
    </row>
    <row r="5" spans="1:9">
      <c r="A5" s="605" t="s">
        <v>411</v>
      </c>
      <c r="B5" s="339">
        <v>2018</v>
      </c>
      <c r="C5" s="604">
        <v>2019</v>
      </c>
      <c r="D5" s="340" t="s">
        <v>501</v>
      </c>
      <c r="E5" s="604"/>
      <c r="F5" s="339">
        <v>2018</v>
      </c>
      <c r="G5" s="604">
        <v>2019</v>
      </c>
      <c r="H5" s="604" t="s">
        <v>501</v>
      </c>
      <c r="I5" s="340" t="s">
        <v>499</v>
      </c>
    </row>
    <row r="6" spans="1:9">
      <c r="A6" s="577" t="s">
        <v>412</v>
      </c>
      <c r="B6" s="341">
        <f>SUM(B7:B11)</f>
        <v>3300486.45</v>
      </c>
      <c r="C6" s="575">
        <f>SUM(C7:C11)</f>
        <v>1006757.04</v>
      </c>
      <c r="D6" s="475">
        <f t="shared" ref="D6:D32" si="0">(C6-B6)/B6</f>
        <v>-0.69496707371726973</v>
      </c>
      <c r="E6" s="576"/>
      <c r="F6" s="341">
        <f>SUM(F7:F11)</f>
        <v>17404452.635000002</v>
      </c>
      <c r="G6" s="575">
        <f>SUM(G7:G11)</f>
        <v>6105854.2680000011</v>
      </c>
      <c r="H6" s="574">
        <f t="shared" ref="H6:H32" si="1">(G6-F6)/F6</f>
        <v>-0.6491786098620963</v>
      </c>
      <c r="I6" s="475">
        <f>SUM(I7:I11)</f>
        <v>1</v>
      </c>
    </row>
    <row r="7" spans="1:9">
      <c r="A7" s="583" t="s">
        <v>41</v>
      </c>
      <c r="B7" s="584">
        <v>464109</v>
      </c>
      <c r="C7" s="580">
        <v>283347</v>
      </c>
      <c r="D7" s="578">
        <f t="shared" si="0"/>
        <v>-0.389481781219498</v>
      </c>
      <c r="E7" s="603"/>
      <c r="F7" s="584">
        <v>2039484</v>
      </c>
      <c r="G7" s="580">
        <v>2058985</v>
      </c>
      <c r="H7" s="579">
        <f t="shared" si="1"/>
        <v>9.5617322813025263E-3</v>
      </c>
      <c r="I7" s="578">
        <f>G7/$G$6</f>
        <v>0.33721489403880406</v>
      </c>
    </row>
    <row r="8" spans="1:9">
      <c r="A8" s="583" t="s">
        <v>524</v>
      </c>
      <c r="B8" s="584">
        <v>2388418.5700000003</v>
      </c>
      <c r="C8" s="580">
        <v>252740.80500000002</v>
      </c>
      <c r="D8" s="578">
        <f t="shared" si="0"/>
        <v>-0.89418069002871636</v>
      </c>
      <c r="E8" s="603"/>
      <c r="F8" s="584">
        <v>12593959.296</v>
      </c>
      <c r="G8" s="580">
        <v>1489414.4550000001</v>
      </c>
      <c r="H8" s="579">
        <f t="shared" si="1"/>
        <v>-0.88173580523854345</v>
      </c>
      <c r="I8" s="578">
        <f>G8/$G$6</f>
        <v>0.24393219844859879</v>
      </c>
    </row>
    <row r="9" spans="1:9">
      <c r="A9" s="583" t="s">
        <v>34</v>
      </c>
      <c r="B9" s="584">
        <v>183343</v>
      </c>
      <c r="C9" s="580">
        <v>293149</v>
      </c>
      <c r="D9" s="578">
        <f t="shared" si="0"/>
        <v>0.59891023927829257</v>
      </c>
      <c r="E9" s="603"/>
      <c r="F9" s="584">
        <v>1225339</v>
      </c>
      <c r="G9" s="580">
        <v>1407335.66</v>
      </c>
      <c r="H9" s="579">
        <f t="shared" si="1"/>
        <v>0.1485275993010913</v>
      </c>
      <c r="I9" s="578">
        <f>G9/$G$6</f>
        <v>0.23048955940132171</v>
      </c>
    </row>
    <row r="10" spans="1:9">
      <c r="A10" s="583" t="s">
        <v>40</v>
      </c>
      <c r="B10" s="584">
        <v>214647.93</v>
      </c>
      <c r="C10" s="580">
        <v>133691.16</v>
      </c>
      <c r="D10" s="578">
        <f t="shared" si="0"/>
        <v>-0.37716073013142959</v>
      </c>
      <c r="E10" s="603"/>
      <c r="F10" s="584">
        <v>1267138.8289999999</v>
      </c>
      <c r="G10" s="580">
        <v>736031.88000000012</v>
      </c>
      <c r="H10" s="579">
        <f t="shared" si="1"/>
        <v>-0.41913872169724176</v>
      </c>
      <c r="I10" s="578">
        <f>G10/$G$6</f>
        <v>0.12054527469766987</v>
      </c>
    </row>
    <row r="11" spans="1:9">
      <c r="A11" s="583" t="s">
        <v>26</v>
      </c>
      <c r="B11" s="584">
        <v>49967.949999999721</v>
      </c>
      <c r="C11" s="580">
        <v>43829.074999999953</v>
      </c>
      <c r="D11" s="578">
        <f t="shared" si="0"/>
        <v>-0.12285625085679523</v>
      </c>
      <c r="E11" s="603"/>
      <c r="F11" s="584">
        <v>278531.51000000164</v>
      </c>
      <c r="G11" s="580">
        <v>414087.27300000098</v>
      </c>
      <c r="H11" s="579">
        <f t="shared" si="1"/>
        <v>0.48668017130269586</v>
      </c>
      <c r="I11" s="578">
        <f>G11/$G$6</f>
        <v>6.7818073413605573E-2</v>
      </c>
    </row>
    <row r="12" spans="1:9">
      <c r="A12" s="577" t="s">
        <v>413</v>
      </c>
      <c r="B12" s="341">
        <f>SUM(B13)</f>
        <v>901321</v>
      </c>
      <c r="C12" s="575">
        <f>SUM(C13)</f>
        <v>927345</v>
      </c>
      <c r="D12" s="475">
        <f t="shared" si="0"/>
        <v>2.8873176149229851E-2</v>
      </c>
      <c r="E12" s="576"/>
      <c r="F12" s="341">
        <f>SUM(F13)</f>
        <v>5167899</v>
      </c>
      <c r="G12" s="575">
        <f>SUM(G13)</f>
        <v>5498470</v>
      </c>
      <c r="H12" s="574">
        <f t="shared" si="1"/>
        <v>6.3966226894140152E-2</v>
      </c>
      <c r="I12" s="475">
        <f>SUM(I13)</f>
        <v>1</v>
      </c>
    </row>
    <row r="13" spans="1:9">
      <c r="A13" s="583" t="s">
        <v>162</v>
      </c>
      <c r="B13" s="355">
        <v>901321</v>
      </c>
      <c r="C13" s="601">
        <v>927345</v>
      </c>
      <c r="D13" s="477">
        <f t="shared" si="0"/>
        <v>2.8873176149229851E-2</v>
      </c>
      <c r="E13" s="602"/>
      <c r="F13" s="355">
        <v>5167899</v>
      </c>
      <c r="G13" s="601">
        <v>5498470</v>
      </c>
      <c r="H13" s="579">
        <f t="shared" si="1"/>
        <v>6.3966226894140152E-2</v>
      </c>
      <c r="I13" s="578">
        <f>G13/$G$13</f>
        <v>1</v>
      </c>
    </row>
    <row r="14" spans="1:9">
      <c r="A14" s="577" t="s">
        <v>414</v>
      </c>
      <c r="B14" s="341">
        <f>SUM(B15:B19)</f>
        <v>679155.12</v>
      </c>
      <c r="C14" s="575">
        <f>SUM(C15:C19)</f>
        <v>513551.03</v>
      </c>
      <c r="D14" s="475">
        <f t="shared" si="0"/>
        <v>-0.24383838849657788</v>
      </c>
      <c r="E14" s="576"/>
      <c r="F14" s="341">
        <f>SUM(F15:F19)</f>
        <v>4356950.1960000005</v>
      </c>
      <c r="G14" s="575">
        <f>SUM(G15:G19)</f>
        <v>3440921.1680000001</v>
      </c>
      <c r="H14" s="574">
        <f t="shared" si="1"/>
        <v>-0.2102454668499498</v>
      </c>
      <c r="I14" s="475">
        <f>SUM(I15:I19)</f>
        <v>1</v>
      </c>
    </row>
    <row r="15" spans="1:9">
      <c r="A15" s="583" t="s">
        <v>41</v>
      </c>
      <c r="B15" s="584">
        <v>310020.12</v>
      </c>
      <c r="C15" s="580">
        <v>375196.32</v>
      </c>
      <c r="D15" s="578">
        <f t="shared" si="0"/>
        <v>0.21023216170614994</v>
      </c>
      <c r="E15" s="582"/>
      <c r="F15" s="584">
        <v>2495209.85</v>
      </c>
      <c r="G15" s="580">
        <v>2327577.29</v>
      </c>
      <c r="H15" s="579">
        <f t="shared" si="1"/>
        <v>-6.7181748260572174E-2</v>
      </c>
      <c r="I15" s="578">
        <f>G15/$G$14</f>
        <v>0.67644016714073119</v>
      </c>
    </row>
    <row r="16" spans="1:9">
      <c r="A16" s="583" t="s">
        <v>34</v>
      </c>
      <c r="B16" s="584">
        <v>156478</v>
      </c>
      <c r="C16" s="580">
        <v>55238</v>
      </c>
      <c r="D16" s="578">
        <f t="shared" si="0"/>
        <v>-0.6469919094057951</v>
      </c>
      <c r="E16" s="582"/>
      <c r="F16" s="584">
        <v>1030366.5460000001</v>
      </c>
      <c r="G16" s="580">
        <v>448410.96799999999</v>
      </c>
      <c r="H16" s="579">
        <f t="shared" si="1"/>
        <v>-0.56480441864035447</v>
      </c>
      <c r="I16" s="578">
        <f>G16/$G$14</f>
        <v>0.13031712907873277</v>
      </c>
    </row>
    <row r="17" spans="1:9">
      <c r="A17" s="583" t="s">
        <v>39</v>
      </c>
      <c r="B17" s="584">
        <v>146193</v>
      </c>
      <c r="C17" s="580">
        <v>9247</v>
      </c>
      <c r="D17" s="578">
        <f t="shared" si="0"/>
        <v>-0.93674799751014071</v>
      </c>
      <c r="E17" s="582"/>
      <c r="F17" s="584">
        <v>527312</v>
      </c>
      <c r="G17" s="580">
        <v>302535</v>
      </c>
      <c r="H17" s="579">
        <f t="shared" si="1"/>
        <v>-0.42626945717146586</v>
      </c>
      <c r="I17" s="578">
        <f>G17/$G$14</f>
        <v>8.7922676873136665E-2</v>
      </c>
    </row>
    <row r="18" spans="1:9">
      <c r="A18" s="583" t="s">
        <v>35</v>
      </c>
      <c r="B18" s="584">
        <v>51271</v>
      </c>
      <c r="C18" s="580">
        <v>57126.71</v>
      </c>
      <c r="D18" s="578">
        <f t="shared" si="0"/>
        <v>0.1142109574613329</v>
      </c>
      <c r="E18" s="582"/>
      <c r="F18" s="584">
        <v>221751</v>
      </c>
      <c r="G18" s="580">
        <v>210725.26000000004</v>
      </c>
      <c r="H18" s="579">
        <f t="shared" si="1"/>
        <v>-4.9721263940184987E-2</v>
      </c>
      <c r="I18" s="578">
        <f>G18/$G$14</f>
        <v>6.1240943837862438E-2</v>
      </c>
    </row>
    <row r="19" spans="1:9">
      <c r="A19" s="583" t="s">
        <v>26</v>
      </c>
      <c r="B19" s="584">
        <v>15193</v>
      </c>
      <c r="C19" s="580">
        <v>16743</v>
      </c>
      <c r="D19" s="578">
        <f t="shared" si="0"/>
        <v>0.10202066741262424</v>
      </c>
      <c r="E19" s="582"/>
      <c r="F19" s="584">
        <v>82310.800000000745</v>
      </c>
      <c r="G19" s="580">
        <v>151672.64999999991</v>
      </c>
      <c r="H19" s="579">
        <f t="shared" si="1"/>
        <v>0.84268224825901994</v>
      </c>
      <c r="I19" s="578">
        <f>G19/$G$14</f>
        <v>4.4079083069536888E-2</v>
      </c>
    </row>
    <row r="20" spans="1:9">
      <c r="A20" s="577" t="s">
        <v>418</v>
      </c>
      <c r="B20" s="341">
        <f>SUM(B21:B27)</f>
        <v>119121.914</v>
      </c>
      <c r="C20" s="575">
        <f>SUM(C21:C27)</f>
        <v>157324.69</v>
      </c>
      <c r="D20" s="475">
        <f t="shared" si="0"/>
        <v>0.32070317473240062</v>
      </c>
      <c r="E20" s="576"/>
      <c r="F20" s="341">
        <f>SUM(F21:F27)</f>
        <v>693583.67299999995</v>
      </c>
      <c r="G20" s="575">
        <f>SUM(G21:G27)</f>
        <v>1008907.282</v>
      </c>
      <c r="H20" s="574">
        <f t="shared" si="1"/>
        <v>0.45462951519044781</v>
      </c>
      <c r="I20" s="475">
        <f>SUM(I21:I27)</f>
        <v>1</v>
      </c>
    </row>
    <row r="21" spans="1:9">
      <c r="A21" s="583" t="s">
        <v>41</v>
      </c>
      <c r="B21" s="584">
        <v>77477.040000000008</v>
      </c>
      <c r="C21" s="580">
        <v>107148.88</v>
      </c>
      <c r="D21" s="578">
        <f t="shared" si="0"/>
        <v>0.38297591131514569</v>
      </c>
      <c r="E21" s="582"/>
      <c r="F21" s="584">
        <v>430990.02</v>
      </c>
      <c r="G21" s="580">
        <v>713302.28199999989</v>
      </c>
      <c r="H21" s="579">
        <f t="shared" si="1"/>
        <v>0.65503201675064271</v>
      </c>
      <c r="I21" s="578">
        <f t="shared" ref="I21:I27" si="2">G21/$G$20</f>
        <v>0.70700479095164259</v>
      </c>
    </row>
    <row r="22" spans="1:9">
      <c r="A22" s="583" t="s">
        <v>44</v>
      </c>
      <c r="B22" s="584">
        <v>13759.83</v>
      </c>
      <c r="C22" s="580">
        <v>16201</v>
      </c>
      <c r="D22" s="578">
        <f t="shared" si="0"/>
        <v>0.17741280233840098</v>
      </c>
      <c r="E22" s="582"/>
      <c r="F22" s="584">
        <v>97331.069999999992</v>
      </c>
      <c r="G22" s="580">
        <v>86325.67</v>
      </c>
      <c r="H22" s="579">
        <f t="shared" si="1"/>
        <v>-0.11307180738894573</v>
      </c>
      <c r="I22" s="578">
        <f t="shared" si="2"/>
        <v>8.5563531496048811E-2</v>
      </c>
    </row>
    <row r="23" spans="1:9">
      <c r="A23" s="583" t="s">
        <v>39</v>
      </c>
      <c r="B23" s="584">
        <v>7634</v>
      </c>
      <c r="C23" s="580">
        <v>4814</v>
      </c>
      <c r="D23" s="578">
        <f t="shared" si="0"/>
        <v>-0.36940005239717055</v>
      </c>
      <c r="E23" s="582"/>
      <c r="F23" s="584">
        <v>41269.49</v>
      </c>
      <c r="G23" s="580">
        <v>51752</v>
      </c>
      <c r="H23" s="579">
        <f t="shared" si="1"/>
        <v>0.25400144271227976</v>
      </c>
      <c r="I23" s="578">
        <f t="shared" si="2"/>
        <v>5.1295100078383615E-2</v>
      </c>
    </row>
    <row r="24" spans="1:9">
      <c r="A24" s="583" t="s">
        <v>285</v>
      </c>
      <c r="B24" s="584">
        <v>0</v>
      </c>
      <c r="C24" s="580">
        <v>6595</v>
      </c>
      <c r="D24" s="578" t="s">
        <v>64</v>
      </c>
      <c r="E24" s="582"/>
      <c r="F24" s="584">
        <v>0</v>
      </c>
      <c r="G24" s="580">
        <v>43488</v>
      </c>
      <c r="H24" s="579" t="s">
        <v>64</v>
      </c>
      <c r="I24" s="578">
        <f t="shared" si="2"/>
        <v>4.3104059982391918E-2</v>
      </c>
    </row>
    <row r="25" spans="1:9">
      <c r="A25" s="583" t="s">
        <v>282</v>
      </c>
      <c r="B25" s="584">
        <v>6788.9</v>
      </c>
      <c r="C25" s="580">
        <v>11850.5</v>
      </c>
      <c r="D25" s="578">
        <f t="shared" si="0"/>
        <v>0.74556997451722673</v>
      </c>
      <c r="E25" s="582"/>
      <c r="F25" s="584">
        <v>12160.199999999999</v>
      </c>
      <c r="G25" s="580">
        <v>42113.3</v>
      </c>
      <c r="H25" s="579">
        <f t="shared" si="1"/>
        <v>2.463207841976284</v>
      </c>
      <c r="I25" s="578">
        <f t="shared" si="2"/>
        <v>4.1741496717633962E-2</v>
      </c>
    </row>
    <row r="26" spans="1:9">
      <c r="A26" s="583" t="s">
        <v>35</v>
      </c>
      <c r="B26" s="584">
        <v>5034.1440000000002</v>
      </c>
      <c r="C26" s="580">
        <v>4186</v>
      </c>
      <c r="D26" s="578">
        <f t="shared" si="0"/>
        <v>-0.16847829541626147</v>
      </c>
      <c r="E26" s="582"/>
      <c r="F26" s="584">
        <v>33414.998000000007</v>
      </c>
      <c r="G26" s="580">
        <v>24211</v>
      </c>
      <c r="H26" s="579">
        <f t="shared" si="1"/>
        <v>-0.27544511599252541</v>
      </c>
      <c r="I26" s="578">
        <f t="shared" si="2"/>
        <v>2.3997249729435493E-2</v>
      </c>
    </row>
    <row r="27" spans="1:9">
      <c r="A27" s="583" t="s">
        <v>26</v>
      </c>
      <c r="B27" s="584">
        <v>8428</v>
      </c>
      <c r="C27" s="580">
        <v>6529.3099999999977</v>
      </c>
      <c r="D27" s="578">
        <f t="shared" si="0"/>
        <v>-0.22528357854769843</v>
      </c>
      <c r="E27" s="582"/>
      <c r="F27" s="584">
        <v>78417.895000000019</v>
      </c>
      <c r="G27" s="580">
        <v>47715.030000000028</v>
      </c>
      <c r="H27" s="579">
        <f t="shared" si="1"/>
        <v>-0.39152880857105365</v>
      </c>
      <c r="I27" s="578">
        <f t="shared" si="2"/>
        <v>4.7293771044463556E-2</v>
      </c>
    </row>
    <row r="28" spans="1:9">
      <c r="A28" s="577" t="s">
        <v>415</v>
      </c>
      <c r="B28" s="341">
        <f>SUM(B29:B33)</f>
        <v>206289.52</v>
      </c>
      <c r="C28" s="575">
        <f>SUM(C29:C33)</f>
        <v>215909.5</v>
      </c>
      <c r="D28" s="475">
        <f t="shared" si="0"/>
        <v>4.6633391749614866E-2</v>
      </c>
      <c r="E28" s="576"/>
      <c r="F28" s="341">
        <f>SUM(F29:F33)</f>
        <v>966316.41</v>
      </c>
      <c r="G28" s="575">
        <f>SUM(G29:G33)</f>
        <v>965848.35700000008</v>
      </c>
      <c r="H28" s="576">
        <f t="shared" si="1"/>
        <v>-4.8436826194430066E-4</v>
      </c>
      <c r="I28" s="475">
        <f>SUM(I29:I33)</f>
        <v>1</v>
      </c>
    </row>
    <row r="29" spans="1:9">
      <c r="A29" s="583" t="s">
        <v>43</v>
      </c>
      <c r="B29" s="584">
        <v>204382.5</v>
      </c>
      <c r="C29" s="580">
        <v>183011.9</v>
      </c>
      <c r="D29" s="578">
        <f t="shared" si="0"/>
        <v>-0.10456178978141478</v>
      </c>
      <c r="E29" s="582"/>
      <c r="F29" s="584">
        <v>953594.29</v>
      </c>
      <c r="G29" s="580">
        <v>922349.41</v>
      </c>
      <c r="H29" s="579">
        <f t="shared" si="1"/>
        <v>-3.276538075747077E-2</v>
      </c>
      <c r="I29" s="578">
        <f>G29/$G$28</f>
        <v>0.95496296423269678</v>
      </c>
    </row>
    <row r="30" spans="1:9">
      <c r="A30" s="583" t="s">
        <v>41</v>
      </c>
      <c r="B30" s="584">
        <v>0</v>
      </c>
      <c r="C30" s="580">
        <v>31289</v>
      </c>
      <c r="D30" s="578" t="s">
        <v>64</v>
      </c>
      <c r="E30" s="582"/>
      <c r="F30" s="584">
        <v>0</v>
      </c>
      <c r="G30" s="580">
        <v>31289</v>
      </c>
      <c r="H30" s="579" t="s">
        <v>64</v>
      </c>
      <c r="I30" s="578">
        <f>G30/$G$28</f>
        <v>3.2395354584632788E-2</v>
      </c>
    </row>
    <row r="31" spans="1:9">
      <c r="A31" s="583" t="s">
        <v>463</v>
      </c>
      <c r="B31" s="584">
        <v>1410</v>
      </c>
      <c r="C31" s="580">
        <v>1080</v>
      </c>
      <c r="D31" s="578">
        <f t="shared" si="0"/>
        <v>-0.23404255319148937</v>
      </c>
      <c r="E31" s="582"/>
      <c r="F31" s="584">
        <v>8310</v>
      </c>
      <c r="G31" s="580">
        <v>8500</v>
      </c>
      <c r="H31" s="579">
        <f t="shared" si="1"/>
        <v>2.2864019253910951E-2</v>
      </c>
      <c r="I31" s="578">
        <f>G31/$G$28</f>
        <v>8.8005533564312934E-3</v>
      </c>
    </row>
    <row r="32" spans="1:9">
      <c r="A32" s="583" t="s">
        <v>524</v>
      </c>
      <c r="B32" s="584">
        <v>497.02</v>
      </c>
      <c r="C32" s="580">
        <v>528.6</v>
      </c>
      <c r="D32" s="578">
        <f t="shared" si="0"/>
        <v>6.3538690595951963E-2</v>
      </c>
      <c r="E32" s="472"/>
      <c r="F32" s="584">
        <v>4040.72</v>
      </c>
      <c r="G32" s="580">
        <v>3709.9470000000001</v>
      </c>
      <c r="H32" s="579">
        <f t="shared" si="1"/>
        <v>-8.1859916054564455E-2</v>
      </c>
      <c r="I32" s="578">
        <f>G32/$G$28</f>
        <v>3.841127826239083E-3</v>
      </c>
    </row>
    <row r="33" spans="1:9">
      <c r="A33" s="583" t="s">
        <v>40</v>
      </c>
      <c r="B33" s="584">
        <v>0</v>
      </c>
      <c r="C33" s="580">
        <v>0</v>
      </c>
      <c r="D33" s="578" t="s">
        <v>54</v>
      </c>
      <c r="E33" s="472"/>
      <c r="F33" s="584">
        <v>371.4</v>
      </c>
      <c r="G33" s="580">
        <v>0</v>
      </c>
      <c r="H33" s="579" t="s">
        <v>54</v>
      </c>
      <c r="I33" s="578">
        <f>G33/$G$28</f>
        <v>0</v>
      </c>
    </row>
    <row r="34" spans="1:9">
      <c r="A34" s="577" t="s">
        <v>419</v>
      </c>
      <c r="B34" s="341">
        <f>SUM(B35:B41)</f>
        <v>93421.13</v>
      </c>
      <c r="C34" s="575">
        <f>SUM(C35:C41)</f>
        <v>173503.72999999998</v>
      </c>
      <c r="D34" s="475">
        <f t="shared" ref="D34:D59" si="3">(C34-B34)/B34</f>
        <v>0.8572214872588243</v>
      </c>
      <c r="E34" s="576"/>
      <c r="F34" s="341">
        <f>SUM(F35:F41)</f>
        <v>740565.91</v>
      </c>
      <c r="G34" s="575">
        <f>SUM(G35:G41)</f>
        <v>921160.27</v>
      </c>
      <c r="H34" s="574">
        <f t="shared" ref="H34:H50" si="4">(G34-F34)/F34</f>
        <v>0.24385994218934542</v>
      </c>
      <c r="I34" s="475">
        <f>SUM(I35:I41)</f>
        <v>0.99999999999999989</v>
      </c>
    </row>
    <row r="35" spans="1:9">
      <c r="A35" s="583" t="s">
        <v>41</v>
      </c>
      <c r="B35" s="584">
        <v>51480.61</v>
      </c>
      <c r="C35" s="580">
        <v>84707.93</v>
      </c>
      <c r="D35" s="578">
        <f t="shared" si="3"/>
        <v>0.64543368852855454</v>
      </c>
      <c r="E35" s="582"/>
      <c r="F35" s="584">
        <v>358479.05</v>
      </c>
      <c r="G35" s="580">
        <v>552483.62</v>
      </c>
      <c r="H35" s="579">
        <f t="shared" si="4"/>
        <v>0.54118802758487561</v>
      </c>
      <c r="I35" s="578">
        <f t="shared" ref="I35:I41" si="5">G35/$G$34</f>
        <v>0.59976926707878964</v>
      </c>
    </row>
    <row r="36" spans="1:9">
      <c r="A36" s="583" t="s">
        <v>39</v>
      </c>
      <c r="B36" s="584">
        <v>16854</v>
      </c>
      <c r="C36" s="580">
        <v>19205</v>
      </c>
      <c r="D36" s="578">
        <f t="shared" si="3"/>
        <v>0.13949210869823186</v>
      </c>
      <c r="E36" s="582"/>
      <c r="F36" s="584">
        <v>111242</v>
      </c>
      <c r="G36" s="580">
        <v>128206</v>
      </c>
      <c r="H36" s="579">
        <f t="shared" si="4"/>
        <v>0.15249635928875785</v>
      </c>
      <c r="I36" s="578">
        <f t="shared" si="5"/>
        <v>0.13917882064105955</v>
      </c>
    </row>
    <row r="37" spans="1:9">
      <c r="A37" s="583" t="s">
        <v>283</v>
      </c>
      <c r="B37" s="584">
        <v>5250</v>
      </c>
      <c r="C37" s="580">
        <v>43360</v>
      </c>
      <c r="D37" s="578">
        <f t="shared" si="3"/>
        <v>7.2590476190476192</v>
      </c>
      <c r="E37" s="582"/>
      <c r="F37" s="584">
        <v>159597</v>
      </c>
      <c r="G37" s="580">
        <v>109150</v>
      </c>
      <c r="H37" s="579">
        <f t="shared" si="4"/>
        <v>-0.31608990143925009</v>
      </c>
      <c r="I37" s="578">
        <f t="shared" si="5"/>
        <v>0.11849186678448474</v>
      </c>
    </row>
    <row r="38" spans="1:9">
      <c r="A38" s="583" t="s">
        <v>282</v>
      </c>
      <c r="B38" s="584">
        <v>4676.5200000000004</v>
      </c>
      <c r="C38" s="580">
        <v>10202.799999999999</v>
      </c>
      <c r="D38" s="578">
        <f t="shared" si="3"/>
        <v>1.1817077656034827</v>
      </c>
      <c r="E38" s="582"/>
      <c r="F38" s="584">
        <v>32227.81</v>
      </c>
      <c r="G38" s="580">
        <v>53778.3</v>
      </c>
      <c r="H38" s="579">
        <f t="shared" si="4"/>
        <v>0.66869234986801773</v>
      </c>
      <c r="I38" s="578">
        <f t="shared" si="5"/>
        <v>5.8381045895520442E-2</v>
      </c>
    </row>
    <row r="39" spans="1:9" ht="14.25" customHeight="1">
      <c r="A39" s="583" t="s">
        <v>36</v>
      </c>
      <c r="B39" s="584">
        <v>6499</v>
      </c>
      <c r="C39" s="580">
        <v>4039</v>
      </c>
      <c r="D39" s="578">
        <f t="shared" si="3"/>
        <v>-0.37851977227265732</v>
      </c>
      <c r="E39" s="582"/>
      <c r="F39" s="600">
        <v>25842</v>
      </c>
      <c r="G39" s="580">
        <v>30064</v>
      </c>
      <c r="H39" s="579">
        <f t="shared" si="4"/>
        <v>0.16337744756597786</v>
      </c>
      <c r="I39" s="578">
        <f t="shared" si="5"/>
        <v>3.2637100164990829E-2</v>
      </c>
    </row>
    <row r="40" spans="1:9" ht="14.25" customHeight="1">
      <c r="A40" s="583" t="s">
        <v>34</v>
      </c>
      <c r="B40" s="584">
        <v>467</v>
      </c>
      <c r="C40" s="580">
        <v>5789</v>
      </c>
      <c r="D40" s="578" t="s">
        <v>64</v>
      </c>
      <c r="E40" s="582"/>
      <c r="F40" s="584">
        <v>2419</v>
      </c>
      <c r="G40" s="580">
        <v>16314</v>
      </c>
      <c r="H40" s="579">
        <f t="shared" si="4"/>
        <v>5.7441091360066139</v>
      </c>
      <c r="I40" s="578">
        <f t="shared" si="5"/>
        <v>1.7710273153660871E-2</v>
      </c>
    </row>
    <row r="41" spans="1:9" ht="14.25" customHeight="1">
      <c r="A41" s="583" t="s">
        <v>26</v>
      </c>
      <c r="B41" s="584">
        <v>8194</v>
      </c>
      <c r="C41" s="580">
        <v>6200</v>
      </c>
      <c r="D41" s="578">
        <f t="shared" si="3"/>
        <v>-0.24334879179887722</v>
      </c>
      <c r="E41" s="582"/>
      <c r="F41" s="584">
        <v>50759.04999999993</v>
      </c>
      <c r="G41" s="580">
        <v>31164.349999999977</v>
      </c>
      <c r="H41" s="579">
        <f t="shared" si="4"/>
        <v>-0.38603362356072424</v>
      </c>
      <c r="I41" s="578">
        <f t="shared" si="5"/>
        <v>3.3831626281493853E-2</v>
      </c>
    </row>
    <row r="42" spans="1:9" ht="14.25" customHeight="1">
      <c r="A42" s="577" t="s">
        <v>417</v>
      </c>
      <c r="B42" s="341">
        <f>SUM(B43:B44)</f>
        <v>147034.5</v>
      </c>
      <c r="C42" s="575">
        <f>SUM(C43:C44)</f>
        <v>147935</v>
      </c>
      <c r="D42" s="475">
        <f t="shared" si="3"/>
        <v>6.1244129779065458E-3</v>
      </c>
      <c r="E42" s="576"/>
      <c r="F42" s="341">
        <f>SUM(F43:F44)</f>
        <v>679060.5</v>
      </c>
      <c r="G42" s="575">
        <f>SUM(G43:G44)</f>
        <v>872281</v>
      </c>
      <c r="H42" s="574">
        <f t="shared" si="4"/>
        <v>0.28454092087523863</v>
      </c>
      <c r="I42" s="475">
        <f>SUM(I43:I44)</f>
        <v>1</v>
      </c>
    </row>
    <row r="43" spans="1:9" ht="14.25" customHeight="1">
      <c r="A43" s="583" t="s">
        <v>162</v>
      </c>
      <c r="B43" s="584">
        <v>145839</v>
      </c>
      <c r="C43" s="580">
        <v>145855</v>
      </c>
      <c r="D43" s="578">
        <f t="shared" si="3"/>
        <v>1.0971002269626095E-4</v>
      </c>
      <c r="E43" s="582"/>
      <c r="F43" s="584">
        <v>670894</v>
      </c>
      <c r="G43" s="580">
        <v>861321</v>
      </c>
      <c r="H43" s="579">
        <f t="shared" si="4"/>
        <v>0.28384066633477123</v>
      </c>
      <c r="I43" s="578">
        <f>G43/$G$42</f>
        <v>0.98743524162511853</v>
      </c>
    </row>
    <row r="44" spans="1:9" ht="14.25" customHeight="1">
      <c r="A44" s="583" t="s">
        <v>34</v>
      </c>
      <c r="B44" s="584">
        <v>1195.5</v>
      </c>
      <c r="C44" s="580">
        <v>2080</v>
      </c>
      <c r="D44" s="578">
        <f t="shared" si="3"/>
        <v>0.73985780008364699</v>
      </c>
      <c r="E44" s="582"/>
      <c r="F44" s="584">
        <v>8166.5</v>
      </c>
      <c r="G44" s="580">
        <v>10960</v>
      </c>
      <c r="H44" s="579">
        <f t="shared" si="4"/>
        <v>0.34206820547358108</v>
      </c>
      <c r="I44" s="578">
        <f>G44/$G$42</f>
        <v>1.2564758374881489E-2</v>
      </c>
    </row>
    <row r="45" spans="1:9" ht="14.25" customHeight="1">
      <c r="A45" s="577" t="s">
        <v>420</v>
      </c>
      <c r="B45" s="341">
        <f>SUM(B46:B52)</f>
        <v>75546.92</v>
      </c>
      <c r="C45" s="575">
        <f>SUM(C46:C52)</f>
        <v>104825.87511199999</v>
      </c>
      <c r="D45" s="475">
        <f t="shared" si="3"/>
        <v>0.38755987817901771</v>
      </c>
      <c r="E45" s="576"/>
      <c r="F45" s="341">
        <f>SUM(F46:F52)</f>
        <v>568134.72450000001</v>
      </c>
      <c r="G45" s="575">
        <f>SUM(G46:G52)</f>
        <v>653116.26791200007</v>
      </c>
      <c r="H45" s="574">
        <f t="shared" si="4"/>
        <v>0.14957991431836878</v>
      </c>
      <c r="I45" s="475">
        <f>SUM(I46:I52)</f>
        <v>0.99999999999999989</v>
      </c>
    </row>
    <row r="46" spans="1:9" ht="14.25" customHeight="1">
      <c r="A46" s="583" t="s">
        <v>41</v>
      </c>
      <c r="B46" s="584">
        <v>37904.620000000003</v>
      </c>
      <c r="C46" s="580">
        <v>76366.27</v>
      </c>
      <c r="D46" s="578">
        <f t="shared" si="3"/>
        <v>1.0146955700914559</v>
      </c>
      <c r="E46" s="582"/>
      <c r="F46" s="584">
        <v>326370.13</v>
      </c>
      <c r="G46" s="580">
        <v>417164.29000000004</v>
      </c>
      <c r="H46" s="579">
        <f t="shared" si="4"/>
        <v>0.27819384083954019</v>
      </c>
      <c r="I46" s="578">
        <f t="shared" ref="I46:I52" si="6">G46/$G$45</f>
        <v>0.63872898363665953</v>
      </c>
    </row>
    <row r="47" spans="1:9" ht="14.25" customHeight="1">
      <c r="A47" s="583" t="s">
        <v>524</v>
      </c>
      <c r="B47" s="599">
        <v>16296.68</v>
      </c>
      <c r="C47" s="580">
        <v>9258.86</v>
      </c>
      <c r="D47" s="578">
        <f t="shared" si="3"/>
        <v>-0.43185605902551927</v>
      </c>
      <c r="E47" s="582"/>
      <c r="F47" s="584">
        <v>81446.984499999991</v>
      </c>
      <c r="G47" s="580">
        <v>71781.410000000018</v>
      </c>
      <c r="H47" s="579">
        <f t="shared" si="4"/>
        <v>-0.11867320268929016</v>
      </c>
      <c r="I47" s="578">
        <f t="shared" si="6"/>
        <v>0.10990602060714823</v>
      </c>
    </row>
    <row r="48" spans="1:9" ht="14.25" customHeight="1">
      <c r="A48" s="583" t="s">
        <v>465</v>
      </c>
      <c r="B48" s="584">
        <v>5452.4</v>
      </c>
      <c r="C48" s="580">
        <v>8658.630000000001</v>
      </c>
      <c r="D48" s="578">
        <f t="shared" si="3"/>
        <v>0.58804012911745318</v>
      </c>
      <c r="E48" s="582"/>
      <c r="F48" s="584">
        <v>35380.68</v>
      </c>
      <c r="G48" s="580">
        <v>45998.92</v>
      </c>
      <c r="H48" s="579">
        <f t="shared" si="4"/>
        <v>0.30011407355652853</v>
      </c>
      <c r="I48" s="578">
        <f t="shared" si="6"/>
        <v>7.0429910048110805E-2</v>
      </c>
    </row>
    <row r="49" spans="1:9" ht="14.25" customHeight="1">
      <c r="A49" s="583" t="s">
        <v>37</v>
      </c>
      <c r="B49" s="584">
        <v>8444</v>
      </c>
      <c r="C49" s="580">
        <v>5538.96</v>
      </c>
      <c r="D49" s="578">
        <f t="shared" si="3"/>
        <v>-0.34403600189483657</v>
      </c>
      <c r="E49" s="582"/>
      <c r="F49" s="584">
        <v>51803.57</v>
      </c>
      <c r="G49" s="580">
        <v>41473.56</v>
      </c>
      <c r="H49" s="579">
        <f t="shared" si="4"/>
        <v>-0.19940729953553399</v>
      </c>
      <c r="I49" s="578">
        <f t="shared" si="6"/>
        <v>6.3501036549878265E-2</v>
      </c>
    </row>
    <row r="50" spans="1:9">
      <c r="A50" s="583" t="s">
        <v>282</v>
      </c>
      <c r="B50" s="584">
        <v>4592.7</v>
      </c>
      <c r="C50" s="580">
        <v>0</v>
      </c>
      <c r="D50" s="578" t="s">
        <v>54</v>
      </c>
      <c r="E50" s="582"/>
      <c r="F50" s="584">
        <v>12860.099999999999</v>
      </c>
      <c r="G50" s="580">
        <v>36317.300000000003</v>
      </c>
      <c r="H50" s="579">
        <f t="shared" si="4"/>
        <v>1.8240293621355983</v>
      </c>
      <c r="I50" s="578">
        <f t="shared" si="6"/>
        <v>5.5606178844856677E-2</v>
      </c>
    </row>
    <row r="51" spans="1:9" ht="14.25" customHeight="1">
      <c r="A51" s="583" t="s">
        <v>42</v>
      </c>
      <c r="B51" s="584">
        <v>0</v>
      </c>
      <c r="C51" s="580">
        <v>3697.5</v>
      </c>
      <c r="D51" s="578" t="s">
        <v>64</v>
      </c>
      <c r="E51" s="582"/>
      <c r="F51" s="584">
        <v>0</v>
      </c>
      <c r="G51" s="580">
        <v>25484.23</v>
      </c>
      <c r="H51" s="579" t="s">
        <v>64</v>
      </c>
      <c r="I51" s="578">
        <f t="shared" si="6"/>
        <v>3.9019438424757948E-2</v>
      </c>
    </row>
    <row r="52" spans="1:9" ht="14.25" customHeight="1">
      <c r="A52" s="583" t="s">
        <v>26</v>
      </c>
      <c r="B52" s="584">
        <v>2856.5199999999895</v>
      </c>
      <c r="C52" s="580">
        <v>1305.6551119999785</v>
      </c>
      <c r="D52" s="578">
        <f t="shared" si="3"/>
        <v>-0.54292106759274106</v>
      </c>
      <c r="E52" s="580"/>
      <c r="F52" s="584">
        <v>60273.260000000009</v>
      </c>
      <c r="G52" s="580">
        <v>14896.557911999873</v>
      </c>
      <c r="H52" s="579">
        <f t="shared" ref="H52:H63" si="7">(G52-F52)/F52</f>
        <v>-0.75284963992324505</v>
      </c>
      <c r="I52" s="578">
        <f t="shared" si="6"/>
        <v>2.2808431888588346E-2</v>
      </c>
    </row>
    <row r="53" spans="1:9" ht="14.25" customHeight="1">
      <c r="A53" s="577" t="s">
        <v>416</v>
      </c>
      <c r="B53" s="341">
        <f>SUM(B54:B57)</f>
        <v>125804.6</v>
      </c>
      <c r="C53" s="575">
        <f>SUM(C54:C57)</f>
        <v>95512</v>
      </c>
      <c r="D53" s="475">
        <f t="shared" si="3"/>
        <v>-0.24079087728111695</v>
      </c>
      <c r="E53" s="576"/>
      <c r="F53" s="341">
        <f>SUM(F54:F57)</f>
        <v>771735.6</v>
      </c>
      <c r="G53" s="575">
        <f>SUM(G54:G57)</f>
        <v>610518</v>
      </c>
      <c r="H53" s="574">
        <f t="shared" si="7"/>
        <v>-0.20890263452923513</v>
      </c>
      <c r="I53" s="475">
        <f>SUM(I54:I57)</f>
        <v>1</v>
      </c>
    </row>
    <row r="54" spans="1:9" ht="14.25" customHeight="1">
      <c r="A54" s="583" t="s">
        <v>39</v>
      </c>
      <c r="B54" s="584">
        <v>73182.600000000006</v>
      </c>
      <c r="C54" s="580">
        <v>42747</v>
      </c>
      <c r="D54" s="578">
        <f t="shared" si="3"/>
        <v>-0.4158857433324315</v>
      </c>
      <c r="E54" s="582"/>
      <c r="F54" s="584">
        <v>450506.6</v>
      </c>
      <c r="G54" s="580">
        <v>299693</v>
      </c>
      <c r="H54" s="579">
        <f t="shared" si="7"/>
        <v>-0.33476446294016554</v>
      </c>
      <c r="I54" s="578">
        <f>G54/$G$53</f>
        <v>0.49088315168430741</v>
      </c>
    </row>
    <row r="55" spans="1:9" ht="14.25" customHeight="1">
      <c r="A55" s="583" t="s">
        <v>41</v>
      </c>
      <c r="B55" s="584">
        <v>47562</v>
      </c>
      <c r="C55" s="580">
        <v>48505</v>
      </c>
      <c r="D55" s="578">
        <f t="shared" si="3"/>
        <v>1.9826752449434423E-2</v>
      </c>
      <c r="E55" s="582"/>
      <c r="F55" s="584">
        <v>284869</v>
      </c>
      <c r="G55" s="580">
        <v>288025</v>
      </c>
      <c r="H55" s="579">
        <f t="shared" si="7"/>
        <v>1.1078776560454104E-2</v>
      </c>
      <c r="I55" s="578">
        <f>G55/$G$53</f>
        <v>0.47177151206025048</v>
      </c>
    </row>
    <row r="56" spans="1:9" ht="14.25" customHeight="1">
      <c r="A56" s="583" t="s">
        <v>44</v>
      </c>
      <c r="B56" s="584">
        <v>4200</v>
      </c>
      <c r="C56" s="580">
        <v>3400</v>
      </c>
      <c r="D56" s="578">
        <f t="shared" si="3"/>
        <v>-0.19047619047619047</v>
      </c>
      <c r="E56" s="582"/>
      <c r="F56" s="584">
        <v>31200</v>
      </c>
      <c r="G56" s="580">
        <v>17640</v>
      </c>
      <c r="H56" s="579">
        <f t="shared" si="7"/>
        <v>-0.43461538461538463</v>
      </c>
      <c r="I56" s="578">
        <f>G56/$G$53</f>
        <v>2.889349699763152E-2</v>
      </c>
    </row>
    <row r="57" spans="1:9" ht="14.25" customHeight="1">
      <c r="A57" s="583" t="s">
        <v>465</v>
      </c>
      <c r="B57" s="584">
        <v>860</v>
      </c>
      <c r="C57" s="580">
        <v>860</v>
      </c>
      <c r="D57" s="740">
        <v>0</v>
      </c>
      <c r="E57" s="582"/>
      <c r="F57" s="584">
        <v>5160</v>
      </c>
      <c r="G57" s="580">
        <v>5160</v>
      </c>
      <c r="H57" s="741">
        <f t="shared" si="7"/>
        <v>0</v>
      </c>
      <c r="I57" s="578">
        <f>G57/$G$53</f>
        <v>8.4518392578105811E-3</v>
      </c>
    </row>
    <row r="58" spans="1:9" ht="14.25" customHeight="1">
      <c r="A58" s="577" t="s">
        <v>421</v>
      </c>
      <c r="B58" s="341">
        <f>SUM(B59:B64)</f>
        <v>92505.75</v>
      </c>
      <c r="C58" s="575">
        <f>SUM(C59:C64)</f>
        <v>103899.15</v>
      </c>
      <c r="D58" s="475">
        <f t="shared" si="3"/>
        <v>0.12316423573669738</v>
      </c>
      <c r="E58" s="576"/>
      <c r="F58" s="341">
        <f>SUM(F59:F64)</f>
        <v>534632.80999999994</v>
      </c>
      <c r="G58" s="575">
        <f>SUM(G59:G64)</f>
        <v>593583.18000000005</v>
      </c>
      <c r="H58" s="574">
        <f t="shared" si="7"/>
        <v>0.11026328518820257</v>
      </c>
      <c r="I58" s="475">
        <f>SUM(I59:I64)</f>
        <v>0.99999999999999978</v>
      </c>
    </row>
    <row r="59" spans="1:9" ht="14.25" customHeight="1">
      <c r="A59" s="583" t="s">
        <v>34</v>
      </c>
      <c r="B59" s="584">
        <v>84500</v>
      </c>
      <c r="C59" s="580">
        <v>74000</v>
      </c>
      <c r="D59" s="578">
        <f t="shared" si="3"/>
        <v>-0.1242603550295858</v>
      </c>
      <c r="E59" s="582"/>
      <c r="F59" s="584">
        <v>482500</v>
      </c>
      <c r="G59" s="580">
        <v>429000</v>
      </c>
      <c r="H59" s="579">
        <f t="shared" si="7"/>
        <v>-0.11088082901554404</v>
      </c>
      <c r="I59" s="578">
        <f t="shared" ref="I59:I64" si="8">G59/$G$58</f>
        <v>0.7227293738343461</v>
      </c>
    </row>
    <row r="60" spans="1:9" ht="14.25" customHeight="1">
      <c r="A60" s="583" t="s">
        <v>40</v>
      </c>
      <c r="B60" s="584">
        <v>0</v>
      </c>
      <c r="C60" s="580">
        <v>22005.15</v>
      </c>
      <c r="D60" s="578" t="s">
        <v>64</v>
      </c>
      <c r="E60" s="582"/>
      <c r="F60" s="584">
        <v>0</v>
      </c>
      <c r="G60" s="580">
        <v>121333.91</v>
      </c>
      <c r="H60" s="579" t="s">
        <v>64</v>
      </c>
      <c r="I60" s="578">
        <f t="shared" si="8"/>
        <v>0.2044092792521513</v>
      </c>
    </row>
    <row r="61" spans="1:9" ht="14.25" customHeight="1">
      <c r="A61" s="583" t="s">
        <v>41</v>
      </c>
      <c r="B61" s="584">
        <v>0</v>
      </c>
      <c r="C61" s="580">
        <v>0</v>
      </c>
      <c r="D61" s="578" t="s">
        <v>64</v>
      </c>
      <c r="E61" s="582"/>
      <c r="F61" s="584">
        <v>0</v>
      </c>
      <c r="G61" s="580">
        <v>25000</v>
      </c>
      <c r="H61" s="579" t="s">
        <v>64</v>
      </c>
      <c r="I61" s="578">
        <f t="shared" si="8"/>
        <v>4.2117096377292898E-2</v>
      </c>
    </row>
    <row r="62" spans="1:9" ht="14.25" customHeight="1">
      <c r="A62" s="583" t="s">
        <v>45</v>
      </c>
      <c r="B62" s="584">
        <v>8004.75</v>
      </c>
      <c r="C62" s="580">
        <v>6893</v>
      </c>
      <c r="D62" s="578"/>
      <c r="E62" s="582"/>
      <c r="F62" s="584">
        <v>38804.42</v>
      </c>
      <c r="G62" s="580">
        <v>12237.529999999999</v>
      </c>
      <c r="H62" s="579">
        <f t="shared" si="7"/>
        <v>-0.68463566779248342</v>
      </c>
      <c r="I62" s="578">
        <f t="shared" si="8"/>
        <v>2.0616369217200524E-2</v>
      </c>
    </row>
    <row r="63" spans="1:9" ht="14.25" customHeight="1">
      <c r="A63" s="583" t="s">
        <v>524</v>
      </c>
      <c r="B63" s="584">
        <v>1</v>
      </c>
      <c r="C63" s="580">
        <v>1</v>
      </c>
      <c r="D63" s="740">
        <f t="shared" ref="D63:D79" si="9">(C63-B63)/B63</f>
        <v>0</v>
      </c>
      <c r="E63" s="582"/>
      <c r="F63" s="584">
        <v>13328.39</v>
      </c>
      <c r="G63" s="580">
        <v>5011.74</v>
      </c>
      <c r="H63" s="579">
        <f t="shared" si="7"/>
        <v>-0.62398009061859683</v>
      </c>
      <c r="I63" s="578">
        <f t="shared" si="8"/>
        <v>8.4431974639173554E-3</v>
      </c>
    </row>
    <row r="64" spans="1:9" ht="14.25" customHeight="1">
      <c r="A64" s="583" t="s">
        <v>284</v>
      </c>
      <c r="B64" s="584">
        <v>0</v>
      </c>
      <c r="C64" s="580">
        <v>1000</v>
      </c>
      <c r="D64" s="578" t="s">
        <v>64</v>
      </c>
      <c r="E64" s="582"/>
      <c r="F64" s="584">
        <v>0</v>
      </c>
      <c r="G64" s="580">
        <v>1000</v>
      </c>
      <c r="H64" s="579" t="s">
        <v>64</v>
      </c>
      <c r="I64" s="578">
        <f t="shared" si="8"/>
        <v>1.6846838550917159E-3</v>
      </c>
    </row>
    <row r="65" spans="1:9">
      <c r="A65" s="577" t="s">
        <v>422</v>
      </c>
      <c r="B65" s="341">
        <f>SUM(B66)</f>
        <v>59238.54</v>
      </c>
      <c r="C65" s="575">
        <f>SUM(C66)</f>
        <v>58627.91</v>
      </c>
      <c r="D65" s="475">
        <f t="shared" si="9"/>
        <v>-1.0307985308213157E-2</v>
      </c>
      <c r="E65" s="576"/>
      <c r="F65" s="341">
        <f>SUM(F66)</f>
        <v>407476.51999999996</v>
      </c>
      <c r="G65" s="575">
        <f>SUM(G66)</f>
        <v>373002.65</v>
      </c>
      <c r="H65" s="574">
        <f t="shared" ref="H65:H79" si="10">(G65-F65)/F65</f>
        <v>-8.4603328800393063E-2</v>
      </c>
      <c r="I65" s="475">
        <f>SUM(I66)</f>
        <v>1</v>
      </c>
    </row>
    <row r="66" spans="1:9">
      <c r="A66" s="583" t="s">
        <v>162</v>
      </c>
      <c r="B66" s="584">
        <v>59238.54</v>
      </c>
      <c r="C66" s="580">
        <v>58627.91</v>
      </c>
      <c r="D66" s="578">
        <f t="shared" si="9"/>
        <v>-1.0307985308213157E-2</v>
      </c>
      <c r="E66" s="582"/>
      <c r="F66" s="584">
        <v>407476.51999999996</v>
      </c>
      <c r="G66" s="580">
        <v>373002.65</v>
      </c>
      <c r="H66" s="579">
        <f t="shared" si="10"/>
        <v>-8.4603328800393063E-2</v>
      </c>
      <c r="I66" s="578">
        <f>G66/$G$65</f>
        <v>1</v>
      </c>
    </row>
    <row r="67" spans="1:9">
      <c r="A67" s="577" t="s">
        <v>423</v>
      </c>
      <c r="B67" s="341">
        <f>SUM(B68:B70)</f>
        <v>41581.53</v>
      </c>
      <c r="C67" s="575">
        <f>SUM(C68:C70)</f>
        <v>37932.83</v>
      </c>
      <c r="D67" s="475">
        <f t="shared" si="9"/>
        <v>-8.7748093925355736E-2</v>
      </c>
      <c r="E67" s="576"/>
      <c r="F67" s="341">
        <f>SUM(F68:F70)</f>
        <v>232938.50999999998</v>
      </c>
      <c r="G67" s="575">
        <f>SUM(G68:G70)</f>
        <v>202338.27999999997</v>
      </c>
      <c r="H67" s="574">
        <f t="shared" si="10"/>
        <v>-0.13136612748145429</v>
      </c>
      <c r="I67" s="475">
        <f>SUM(I68:I70)</f>
        <v>1</v>
      </c>
    </row>
    <row r="68" spans="1:9">
      <c r="A68" s="583" t="s">
        <v>524</v>
      </c>
      <c r="B68" s="584">
        <v>28016.02</v>
      </c>
      <c r="C68" s="580">
        <v>27318.21</v>
      </c>
      <c r="D68" s="578">
        <f t="shared" si="9"/>
        <v>-2.4907535046020144E-2</v>
      </c>
      <c r="E68" s="582"/>
      <c r="F68" s="584">
        <v>164349.77999999997</v>
      </c>
      <c r="G68" s="580">
        <v>142124.49</v>
      </c>
      <c r="H68" s="579">
        <f t="shared" si="10"/>
        <v>-0.1352316382778242</v>
      </c>
      <c r="I68" s="578">
        <f>G68/$G$67</f>
        <v>0.70241029033161695</v>
      </c>
    </row>
    <row r="69" spans="1:9">
      <c r="A69" s="583" t="s">
        <v>34</v>
      </c>
      <c r="B69" s="584">
        <v>10149.51</v>
      </c>
      <c r="C69" s="580">
        <v>7572.62</v>
      </c>
      <c r="D69" s="578">
        <f t="shared" si="9"/>
        <v>-0.25389304508296462</v>
      </c>
      <c r="E69" s="582"/>
      <c r="F69" s="584">
        <v>50714.73</v>
      </c>
      <c r="G69" s="580">
        <v>43290.729999999996</v>
      </c>
      <c r="H69" s="579">
        <f t="shared" si="10"/>
        <v>-0.1463874499578329</v>
      </c>
      <c r="I69" s="578">
        <f>G69/$G$67</f>
        <v>0.21395224867978518</v>
      </c>
    </row>
    <row r="70" spans="1:9">
      <c r="A70" s="583" t="s">
        <v>37</v>
      </c>
      <c r="B70" s="584">
        <v>3416</v>
      </c>
      <c r="C70" s="580">
        <v>3042</v>
      </c>
      <c r="D70" s="578">
        <f t="shared" si="9"/>
        <v>-0.1094847775175644</v>
      </c>
      <c r="E70" s="582"/>
      <c r="F70" s="584">
        <v>17874</v>
      </c>
      <c r="G70" s="580">
        <v>16923.059999999998</v>
      </c>
      <c r="H70" s="579">
        <f t="shared" si="10"/>
        <v>-5.3202416918429134E-2</v>
      </c>
      <c r="I70" s="578">
        <f>G70/$G$67</f>
        <v>8.3637460988597909E-2</v>
      </c>
    </row>
    <row r="71" spans="1:9">
      <c r="A71" s="595" t="s">
        <v>424</v>
      </c>
      <c r="B71" s="347">
        <f>SUM(B72:B76)</f>
        <v>27896.329999999998</v>
      </c>
      <c r="C71" s="593">
        <f>SUM(C72:C76)</f>
        <v>16465.427001</v>
      </c>
      <c r="D71" s="474">
        <f>(C71-B71)/B71</f>
        <v>-0.40976368572496807</v>
      </c>
      <c r="E71" s="594"/>
      <c r="F71" s="347">
        <f>SUM(F72:F76)</f>
        <v>155922.84999999998</v>
      </c>
      <c r="G71" s="593">
        <f>SUM(G72:G76)</f>
        <v>55903.592003999998</v>
      </c>
      <c r="H71" s="592">
        <f t="shared" si="10"/>
        <v>-0.64146632771271173</v>
      </c>
      <c r="I71" s="474">
        <f>SUM(I72:I76)</f>
        <v>0.99999999999999989</v>
      </c>
    </row>
    <row r="72" spans="1:9">
      <c r="A72" s="596" t="s">
        <v>524</v>
      </c>
      <c r="B72" s="598">
        <v>8420.5299999999988</v>
      </c>
      <c r="C72" s="597">
        <v>8077.8449999999993</v>
      </c>
      <c r="D72" s="585">
        <f>(C72-B72)/B72</f>
        <v>-4.0696369468430083E-2</v>
      </c>
      <c r="E72" s="590"/>
      <c r="F72" s="589">
        <v>23594.95</v>
      </c>
      <c r="G72" s="588">
        <v>31156.460000000003</v>
      </c>
      <c r="H72" s="586">
        <f t="shared" si="10"/>
        <v>0.32047154157987207</v>
      </c>
      <c r="I72" s="585">
        <f>G72/$G$71</f>
        <v>0.55732483160958068</v>
      </c>
    </row>
    <row r="73" spans="1:9">
      <c r="A73" s="596" t="s">
        <v>465</v>
      </c>
      <c r="B73" s="589">
        <v>1244.4000000000001</v>
      </c>
      <c r="C73" s="588">
        <v>1212.5999999999999</v>
      </c>
      <c r="D73" s="585">
        <f>(C73-B73)/B73</f>
        <v>-2.5554484088717598E-2</v>
      </c>
      <c r="E73" s="590"/>
      <c r="F73" s="589">
        <v>10275.4</v>
      </c>
      <c r="G73" s="588">
        <v>7761.9</v>
      </c>
      <c r="H73" s="586">
        <f t="shared" si="10"/>
        <v>-0.24461334838546434</v>
      </c>
      <c r="I73" s="585">
        <f>G73/$G$71</f>
        <v>0.13884438766375912</v>
      </c>
    </row>
    <row r="74" spans="1:9">
      <c r="A74" s="596" t="s">
        <v>162</v>
      </c>
      <c r="B74" s="589">
        <v>17279</v>
      </c>
      <c r="C74" s="588">
        <v>0</v>
      </c>
      <c r="D74" s="585" t="s">
        <v>54</v>
      </c>
      <c r="E74" s="590"/>
      <c r="F74" s="589">
        <v>81296</v>
      </c>
      <c r="G74" s="588">
        <v>4125.0000040000004</v>
      </c>
      <c r="H74" s="586">
        <f t="shared" si="10"/>
        <v>-0.94925949611296989</v>
      </c>
      <c r="I74" s="585">
        <f>G74/$G$71</f>
        <v>7.3787745225831813E-2</v>
      </c>
    </row>
    <row r="75" spans="1:9">
      <c r="A75" s="596" t="s">
        <v>34</v>
      </c>
      <c r="B75" s="589">
        <v>0</v>
      </c>
      <c r="C75" s="588">
        <v>3719</v>
      </c>
      <c r="D75" s="585" t="s">
        <v>64</v>
      </c>
      <c r="E75" s="590"/>
      <c r="F75" s="589">
        <v>34203</v>
      </c>
      <c r="G75" s="588">
        <v>3719</v>
      </c>
      <c r="H75" s="586">
        <f t="shared" si="10"/>
        <v>-0.89126684793731548</v>
      </c>
      <c r="I75" s="585">
        <f>G75/$G$71</f>
        <v>6.6525242237276974E-2</v>
      </c>
    </row>
    <row r="76" spans="1:9">
      <c r="A76" s="583" t="s">
        <v>26</v>
      </c>
      <c r="B76" s="584">
        <v>952.39999999999782</v>
      </c>
      <c r="C76" s="580">
        <v>3455.9820010000003</v>
      </c>
      <c r="D76" s="585">
        <f t="shared" ref="D76" si="11">(C76-B76)/B76</f>
        <v>2.6287085268794712</v>
      </c>
      <c r="E76" s="582"/>
      <c r="F76" s="584">
        <v>6553.4999999999709</v>
      </c>
      <c r="G76" s="580">
        <v>9141.2319999999963</v>
      </c>
      <c r="H76" s="579">
        <f t="shared" si="10"/>
        <v>0.3948625925078259</v>
      </c>
      <c r="I76" s="578">
        <f>G76/$G$71</f>
        <v>0.1635177932635514</v>
      </c>
    </row>
    <row r="77" spans="1:9">
      <c r="A77" s="595" t="s">
        <v>425</v>
      </c>
      <c r="B77" s="347">
        <f>SUM(B78:B79)</f>
        <v>10255.369999999999</v>
      </c>
      <c r="C77" s="593">
        <f>SUM(C78:C79)</f>
        <v>7438.2249999999995</v>
      </c>
      <c r="D77" s="474">
        <f t="shared" si="9"/>
        <v>-0.27469949889667555</v>
      </c>
      <c r="E77" s="594"/>
      <c r="F77" s="347">
        <f>SUM(F78:F79)</f>
        <v>64429.97</v>
      </c>
      <c r="G77" s="593">
        <f>SUM(G78:G79)</f>
        <v>53669.495699999999</v>
      </c>
      <c r="H77" s="592">
        <f t="shared" si="10"/>
        <v>-0.16701038817804822</v>
      </c>
      <c r="I77" s="474">
        <f>SUM(I78:I79)</f>
        <v>1</v>
      </c>
    </row>
    <row r="78" spans="1:9">
      <c r="A78" s="596" t="s">
        <v>524</v>
      </c>
      <c r="B78" s="589">
        <v>9639.869999999999</v>
      </c>
      <c r="C78" s="588">
        <v>6872.2249999999995</v>
      </c>
      <c r="D78" s="585">
        <f t="shared" si="9"/>
        <v>-0.28710397546854882</v>
      </c>
      <c r="E78" s="590"/>
      <c r="F78" s="589">
        <v>61575.67</v>
      </c>
      <c r="G78" s="588">
        <v>50420.895700000001</v>
      </c>
      <c r="H78" s="586">
        <f t="shared" si="10"/>
        <v>-0.18115554893677971</v>
      </c>
      <c r="I78" s="585">
        <f>G78/$G$77</f>
        <v>0.93947027156433671</v>
      </c>
    </row>
    <row r="79" spans="1:9">
      <c r="A79" s="596" t="s">
        <v>34</v>
      </c>
      <c r="B79" s="589">
        <v>615.5</v>
      </c>
      <c r="C79" s="588">
        <v>566</v>
      </c>
      <c r="D79" s="585">
        <f t="shared" si="9"/>
        <v>-8.0422420796100735E-2</v>
      </c>
      <c r="E79" s="590"/>
      <c r="F79" s="598">
        <v>2854.3</v>
      </c>
      <c r="G79" s="588">
        <v>3248.6</v>
      </c>
      <c r="H79" s="586">
        <f t="shared" si="10"/>
        <v>0.13814245173948067</v>
      </c>
      <c r="I79" s="585">
        <f>G79/$G$77</f>
        <v>6.0529728435663316E-2</v>
      </c>
    </row>
    <row r="80" spans="1:9">
      <c r="A80" s="577" t="s">
        <v>480</v>
      </c>
      <c r="B80" s="341">
        <f>SUM(B81:B83)</f>
        <v>520.47</v>
      </c>
      <c r="C80" s="575">
        <f>SUM(C81:C83)</f>
        <v>350</v>
      </c>
      <c r="D80" s="475">
        <f>(C80-B80)/B80</f>
        <v>-0.32753088554575677</v>
      </c>
      <c r="E80" s="576"/>
      <c r="F80" s="341">
        <f>SUM(F81:F83)</f>
        <v>2287.83</v>
      </c>
      <c r="G80" s="575">
        <f>SUM(G81:G83)</f>
        <v>33040.22</v>
      </c>
      <c r="H80" s="574" t="s">
        <v>64</v>
      </c>
      <c r="I80" s="475">
        <f>SUM(I81:I83)</f>
        <v>1</v>
      </c>
    </row>
    <row r="81" spans="1:9">
      <c r="A81" s="596" t="s">
        <v>41</v>
      </c>
      <c r="B81" s="589">
        <v>0</v>
      </c>
      <c r="C81" s="588">
        <v>0</v>
      </c>
      <c r="D81" s="585" t="s">
        <v>54</v>
      </c>
      <c r="E81" s="590"/>
      <c r="F81" s="589">
        <v>0</v>
      </c>
      <c r="G81" s="588">
        <v>28600</v>
      </c>
      <c r="H81" s="586" t="s">
        <v>64</v>
      </c>
      <c r="I81" s="585">
        <f>(G81/$G$80)</f>
        <v>0.8656116696559526</v>
      </c>
    </row>
    <row r="82" spans="1:9">
      <c r="A82" s="596" t="s">
        <v>524</v>
      </c>
      <c r="B82" s="589">
        <v>520.47</v>
      </c>
      <c r="C82" s="588">
        <v>300</v>
      </c>
      <c r="D82" s="585">
        <f>(C82-B82)/B82</f>
        <v>-0.42359790189636293</v>
      </c>
      <c r="E82" s="590"/>
      <c r="F82" s="589">
        <v>2287.83</v>
      </c>
      <c r="G82" s="588">
        <v>4390.22</v>
      </c>
      <c r="H82" s="586">
        <f>(G82-F82)/F82</f>
        <v>0.918945026509837</v>
      </c>
      <c r="I82" s="585">
        <f>(G82/$G$80)</f>
        <v>0.13287502322926423</v>
      </c>
    </row>
    <row r="83" spans="1:9">
      <c r="A83" s="596" t="s">
        <v>26</v>
      </c>
      <c r="B83" s="589">
        <v>0</v>
      </c>
      <c r="C83" s="588">
        <v>50</v>
      </c>
      <c r="D83" s="585" t="s">
        <v>64</v>
      </c>
      <c r="E83" s="590"/>
      <c r="F83" s="589">
        <v>0</v>
      </c>
      <c r="G83" s="588">
        <v>50</v>
      </c>
      <c r="H83" s="586" t="s">
        <v>64</v>
      </c>
      <c r="I83" s="585">
        <f>(G83/$G$80)</f>
        <v>1.5133071147831339E-3</v>
      </c>
    </row>
    <row r="84" spans="1:9">
      <c r="A84" s="577" t="s">
        <v>464</v>
      </c>
      <c r="B84" s="341">
        <f>SUM(B85:B87)</f>
        <v>1306</v>
      </c>
      <c r="C84" s="575">
        <f>SUM(C85:C87)</f>
        <v>3683</v>
      </c>
      <c r="D84" s="475">
        <f t="shared" ref="D84:D89" si="12">(C84-B84)/B84</f>
        <v>1.8200612557427258</v>
      </c>
      <c r="E84" s="576"/>
      <c r="F84" s="341">
        <f>SUM(F85:F87)</f>
        <v>8597</v>
      </c>
      <c r="G84" s="575">
        <f>SUM(G85:G87)</f>
        <v>25171</v>
      </c>
      <c r="H84" s="574">
        <f t="shared" ref="H84:H93" si="13">(G84-F84)/F84</f>
        <v>1.9278818192392695</v>
      </c>
      <c r="I84" s="475">
        <f>SUM(I85:I87)</f>
        <v>1</v>
      </c>
    </row>
    <row r="85" spans="1:9">
      <c r="A85" s="583" t="s">
        <v>283</v>
      </c>
      <c r="B85" s="584">
        <v>500</v>
      </c>
      <c r="C85" s="580">
        <v>3000</v>
      </c>
      <c r="D85" s="578">
        <f t="shared" si="12"/>
        <v>5</v>
      </c>
      <c r="E85" s="582"/>
      <c r="F85" s="584">
        <v>3000</v>
      </c>
      <c r="G85" s="580">
        <v>18000</v>
      </c>
      <c r="H85" s="579">
        <f t="shared" si="13"/>
        <v>5</v>
      </c>
      <c r="I85" s="578">
        <f>(G85/$G$84)</f>
        <v>0.71510865678757296</v>
      </c>
    </row>
    <row r="86" spans="1:9">
      <c r="A86" s="583" t="s">
        <v>36</v>
      </c>
      <c r="B86" s="584">
        <v>774</v>
      </c>
      <c r="C86" s="580">
        <v>615</v>
      </c>
      <c r="D86" s="578">
        <f t="shared" si="12"/>
        <v>-0.20542635658914729</v>
      </c>
      <c r="E86" s="582"/>
      <c r="F86" s="584">
        <v>5411</v>
      </c>
      <c r="G86" s="580">
        <v>6918</v>
      </c>
      <c r="H86" s="579">
        <f t="shared" si="13"/>
        <v>0.27850674551838844</v>
      </c>
      <c r="I86" s="578">
        <f>(G86/$G$84)</f>
        <v>0.27484009375869056</v>
      </c>
    </row>
    <row r="87" spans="1:9">
      <c r="A87" s="583" t="s">
        <v>26</v>
      </c>
      <c r="B87" s="581">
        <v>32</v>
      </c>
      <c r="C87" s="580">
        <v>68</v>
      </c>
      <c r="D87" s="578">
        <f t="shared" si="12"/>
        <v>1.125</v>
      </c>
      <c r="E87" s="582"/>
      <c r="F87" s="584">
        <v>186</v>
      </c>
      <c r="G87" s="580">
        <v>253</v>
      </c>
      <c r="H87" s="579">
        <f t="shared" si="13"/>
        <v>0.36021505376344087</v>
      </c>
      <c r="I87" s="578">
        <f>(G87/$G$84)</f>
        <v>1.0051249453736442E-2</v>
      </c>
    </row>
    <row r="88" spans="1:9">
      <c r="A88" s="577" t="s">
        <v>426</v>
      </c>
      <c r="B88" s="341">
        <f>SUM(B89:B96)</f>
        <v>5846.63</v>
      </c>
      <c r="C88" s="575">
        <f>SUM(C89:C96)</f>
        <v>3551.3100000000004</v>
      </c>
      <c r="D88" s="475">
        <f t="shared" si="12"/>
        <v>-0.3925885510114373</v>
      </c>
      <c r="E88" s="576"/>
      <c r="F88" s="341">
        <f>SUM(F89:F96)</f>
        <v>34327.980000000003</v>
      </c>
      <c r="G88" s="575">
        <f>SUM(G89:G96)</f>
        <v>22964.100000000002</v>
      </c>
      <c r="H88" s="574">
        <f t="shared" si="13"/>
        <v>-0.33103841239711745</v>
      </c>
      <c r="I88" s="475">
        <f>SUM(I89:I96)</f>
        <v>1</v>
      </c>
    </row>
    <row r="89" spans="1:9">
      <c r="A89" s="583" t="s">
        <v>37</v>
      </c>
      <c r="B89" s="584">
        <v>5782.63</v>
      </c>
      <c r="C89" s="580">
        <v>1385.34</v>
      </c>
      <c r="D89" s="578">
        <f t="shared" si="12"/>
        <v>-0.76043080743537106</v>
      </c>
      <c r="E89" s="582"/>
      <c r="F89" s="584">
        <v>29262.600000000002</v>
      </c>
      <c r="G89" s="580">
        <v>16920.910000000003</v>
      </c>
      <c r="H89" s="579">
        <f t="shared" si="13"/>
        <v>-0.42175643996090567</v>
      </c>
      <c r="I89" s="578">
        <f t="shared" ref="I89:I96" si="14">G89/$G$88</f>
        <v>0.73684185315340034</v>
      </c>
    </row>
    <row r="90" spans="1:9">
      <c r="A90" s="583" t="s">
        <v>524</v>
      </c>
      <c r="B90" s="584">
        <v>0</v>
      </c>
      <c r="C90" s="580">
        <v>0</v>
      </c>
      <c r="D90" s="578" t="s">
        <v>54</v>
      </c>
      <c r="E90" s="582"/>
      <c r="F90" s="584">
        <v>461.38</v>
      </c>
      <c r="G90" s="580">
        <v>3340</v>
      </c>
      <c r="H90" s="579">
        <f t="shared" si="13"/>
        <v>6.2391521088907194</v>
      </c>
      <c r="I90" s="578">
        <f t="shared" si="14"/>
        <v>0.14544441105900077</v>
      </c>
    </row>
    <row r="91" spans="1:9">
      <c r="A91" s="583" t="s">
        <v>45</v>
      </c>
      <c r="B91" s="584">
        <v>1</v>
      </c>
      <c r="C91" s="580">
        <v>1800</v>
      </c>
      <c r="D91" s="578" t="s">
        <v>64</v>
      </c>
      <c r="E91" s="582"/>
      <c r="F91" s="584">
        <v>3989</v>
      </c>
      <c r="G91" s="580">
        <v>1800</v>
      </c>
      <c r="H91" s="579">
        <f t="shared" si="13"/>
        <v>-0.5487590874905991</v>
      </c>
      <c r="I91" s="578">
        <f t="shared" si="14"/>
        <v>7.8383215540778858E-2</v>
      </c>
    </row>
    <row r="92" spans="1:9">
      <c r="A92" s="583" t="s">
        <v>286</v>
      </c>
      <c r="B92" s="584">
        <v>0</v>
      </c>
      <c r="C92" s="580">
        <v>275.97000000000003</v>
      </c>
      <c r="D92" s="578" t="s">
        <v>64</v>
      </c>
      <c r="E92" s="582"/>
      <c r="F92" s="584">
        <v>0</v>
      </c>
      <c r="G92" s="580">
        <v>419.19000000000005</v>
      </c>
      <c r="H92" s="579" t="s">
        <v>64</v>
      </c>
      <c r="I92" s="578">
        <f t="shared" si="14"/>
        <v>1.8254144512521719E-2</v>
      </c>
    </row>
    <row r="93" spans="1:9">
      <c r="A93" s="583" t="s">
        <v>34</v>
      </c>
      <c r="B93" s="584">
        <v>63</v>
      </c>
      <c r="C93" s="580">
        <v>45</v>
      </c>
      <c r="D93" s="578">
        <f t="shared" ref="D93" si="15">(C93-B93)/B93</f>
        <v>-0.2857142857142857</v>
      </c>
      <c r="E93" s="582"/>
      <c r="F93" s="584">
        <v>490</v>
      </c>
      <c r="G93" s="580">
        <v>339</v>
      </c>
      <c r="H93" s="579">
        <f t="shared" si="13"/>
        <v>-0.30816326530612242</v>
      </c>
      <c r="I93" s="578">
        <f t="shared" si="14"/>
        <v>1.4762172260180019E-2</v>
      </c>
    </row>
    <row r="94" spans="1:9">
      <c r="A94" s="583" t="s">
        <v>284</v>
      </c>
      <c r="B94" s="584">
        <v>0</v>
      </c>
      <c r="C94" s="580">
        <v>0</v>
      </c>
      <c r="D94" s="578" t="s">
        <v>54</v>
      </c>
      <c r="E94" s="582"/>
      <c r="F94" s="584">
        <v>0</v>
      </c>
      <c r="G94" s="580">
        <v>100</v>
      </c>
      <c r="H94" s="579" t="s">
        <v>64</v>
      </c>
      <c r="I94" s="578">
        <f t="shared" si="14"/>
        <v>4.3546230855988259E-3</v>
      </c>
    </row>
    <row r="95" spans="1:9">
      <c r="A95" s="583" t="s">
        <v>39</v>
      </c>
      <c r="B95" s="584">
        <v>0</v>
      </c>
      <c r="C95" s="580">
        <v>45</v>
      </c>
      <c r="D95" s="578" t="s">
        <v>64</v>
      </c>
      <c r="E95" s="582"/>
      <c r="F95" s="584">
        <v>0</v>
      </c>
      <c r="G95" s="580">
        <v>45</v>
      </c>
      <c r="H95" s="579" t="s">
        <v>64</v>
      </c>
      <c r="I95" s="578">
        <f t="shared" si="14"/>
        <v>1.9595803885194716E-3</v>
      </c>
    </row>
    <row r="96" spans="1:9">
      <c r="A96" s="583" t="s">
        <v>44</v>
      </c>
      <c r="B96" s="584">
        <v>0</v>
      </c>
      <c r="C96" s="580">
        <v>0</v>
      </c>
      <c r="D96" s="578" t="s">
        <v>54</v>
      </c>
      <c r="E96" s="582"/>
      <c r="F96" s="584">
        <v>125</v>
      </c>
      <c r="G96" s="580">
        <v>0</v>
      </c>
      <c r="H96" s="579" t="s">
        <v>54</v>
      </c>
      <c r="I96" s="578">
        <f t="shared" si="14"/>
        <v>0</v>
      </c>
    </row>
    <row r="97" spans="1:9">
      <c r="A97" s="595" t="s">
        <v>428</v>
      </c>
      <c r="B97" s="347">
        <f>SUM(B98:B98)</f>
        <v>8500</v>
      </c>
      <c r="C97" s="593">
        <f>SUM(C98:C98)</f>
        <v>12</v>
      </c>
      <c r="D97" s="474">
        <f>(C97-B97)/B97</f>
        <v>-0.99858823529411767</v>
      </c>
      <c r="E97" s="594"/>
      <c r="F97" s="347">
        <f>SUM(F98:F100)</f>
        <v>14152</v>
      </c>
      <c r="G97" s="593">
        <f>SUM(G98:G98)</f>
        <v>16837</v>
      </c>
      <c r="H97" s="592">
        <f>(G97-F97)/F97</f>
        <v>0.18972583380440927</v>
      </c>
      <c r="I97" s="474">
        <f>SUM(I98:I98)</f>
        <v>1</v>
      </c>
    </row>
    <row r="98" spans="1:9">
      <c r="A98" s="596" t="s">
        <v>34</v>
      </c>
      <c r="B98" s="589">
        <v>8500</v>
      </c>
      <c r="C98" s="588">
        <v>12</v>
      </c>
      <c r="D98" s="585">
        <f>(C98-B98)/B98</f>
        <v>-0.99858823529411767</v>
      </c>
      <c r="E98" s="590"/>
      <c r="F98" s="589">
        <v>12071</v>
      </c>
      <c r="G98" s="588">
        <v>16837</v>
      </c>
      <c r="H98" s="742">
        <f>(G98-F98)/F98</f>
        <v>0.3948305857012675</v>
      </c>
      <c r="I98" s="585">
        <f>G98/$G$97</f>
        <v>1</v>
      </c>
    </row>
    <row r="99" spans="1:9">
      <c r="A99" s="596" t="s">
        <v>463</v>
      </c>
      <c r="B99" s="589">
        <v>0</v>
      </c>
      <c r="C99" s="588">
        <v>0</v>
      </c>
      <c r="D99" s="585" t="s">
        <v>54</v>
      </c>
      <c r="E99" s="590"/>
      <c r="F99" s="589">
        <v>2080</v>
      </c>
      <c r="G99" s="588">
        <v>0</v>
      </c>
      <c r="H99" s="742" t="s">
        <v>54</v>
      </c>
      <c r="I99" s="743">
        <f t="shared" ref="I99:I100" si="16">G99/$G$97</f>
        <v>0</v>
      </c>
    </row>
    <row r="100" spans="1:9">
      <c r="A100" s="596" t="s">
        <v>43</v>
      </c>
      <c r="B100" s="589">
        <v>0</v>
      </c>
      <c r="C100" s="588">
        <v>0</v>
      </c>
      <c r="D100" s="585" t="s">
        <v>54</v>
      </c>
      <c r="E100" s="590"/>
      <c r="F100" s="589">
        <v>1</v>
      </c>
      <c r="G100" s="588">
        <v>0</v>
      </c>
      <c r="H100" s="742" t="s">
        <v>54</v>
      </c>
      <c r="I100" s="743">
        <f t="shared" si="16"/>
        <v>0</v>
      </c>
    </row>
    <row r="101" spans="1:9">
      <c r="A101" s="595" t="s">
        <v>429</v>
      </c>
      <c r="B101" s="347">
        <f>SUM(B102)</f>
        <v>1700.3969999999999</v>
      </c>
      <c r="C101" s="593">
        <f>SUM(C102)</f>
        <v>1914.8409999999999</v>
      </c>
      <c r="D101" s="474">
        <f t="shared" ref="D101:D106" si="17">(C101-B101)/B101</f>
        <v>0.12611407806529884</v>
      </c>
      <c r="E101" s="594"/>
      <c r="F101" s="347">
        <f>SUM(F102)</f>
        <v>13435.45</v>
      </c>
      <c r="G101" s="593">
        <f>SUM(G102)</f>
        <v>12558.197</v>
      </c>
      <c r="H101" s="592">
        <f t="shared" ref="H101:H106" si="18">(G101-F101)/F101</f>
        <v>-6.5293905302762509E-2</v>
      </c>
      <c r="I101" s="474">
        <f>SUM(I102)</f>
        <v>1</v>
      </c>
    </row>
    <row r="102" spans="1:9">
      <c r="A102" s="596" t="s">
        <v>524</v>
      </c>
      <c r="B102" s="589">
        <v>1700.3969999999999</v>
      </c>
      <c r="C102" s="588">
        <v>1914.8409999999999</v>
      </c>
      <c r="D102" s="585">
        <f t="shared" si="17"/>
        <v>0.12611407806529884</v>
      </c>
      <c r="E102" s="590"/>
      <c r="F102" s="589">
        <v>13435.45</v>
      </c>
      <c r="G102" s="588">
        <v>12558.197</v>
      </c>
      <c r="H102" s="586">
        <f t="shared" si="18"/>
        <v>-6.5293905302762509E-2</v>
      </c>
      <c r="I102" s="585">
        <v>1</v>
      </c>
    </row>
    <row r="103" spans="1:9">
      <c r="A103" s="595" t="s">
        <v>432</v>
      </c>
      <c r="B103" s="347">
        <f>SUM(B104)</f>
        <v>1601.27</v>
      </c>
      <c r="C103" s="593">
        <f>SUM(C104)</f>
        <v>772.82</v>
      </c>
      <c r="D103" s="474">
        <f t="shared" si="17"/>
        <v>-0.51737058709649208</v>
      </c>
      <c r="E103" s="594"/>
      <c r="F103" s="347">
        <f>SUM(F104)</f>
        <v>9027.77</v>
      </c>
      <c r="G103" s="593">
        <f>SUM(G104)</f>
        <v>11483.35</v>
      </c>
      <c r="H103" s="592">
        <f t="shared" si="18"/>
        <v>0.27200294203330388</v>
      </c>
      <c r="I103" s="474">
        <f>SUM(I104)</f>
        <v>1</v>
      </c>
    </row>
    <row r="104" spans="1:9">
      <c r="A104" s="596" t="s">
        <v>524</v>
      </c>
      <c r="B104" s="589">
        <v>1601.27</v>
      </c>
      <c r="C104" s="588">
        <v>772.82</v>
      </c>
      <c r="D104" s="585">
        <f t="shared" si="17"/>
        <v>-0.51737058709649208</v>
      </c>
      <c r="E104" s="590"/>
      <c r="F104" s="589">
        <v>9027.77</v>
      </c>
      <c r="G104" s="588">
        <v>11483.35</v>
      </c>
      <c r="H104" s="586">
        <f t="shared" si="18"/>
        <v>0.27200294203330388</v>
      </c>
      <c r="I104" s="585">
        <v>1</v>
      </c>
    </row>
    <row r="105" spans="1:9">
      <c r="A105" s="595" t="s">
        <v>481</v>
      </c>
      <c r="B105" s="347">
        <f>SUM(B106:B107)</f>
        <v>802.23</v>
      </c>
      <c r="C105" s="593">
        <f>SUM(C106:C107)</f>
        <v>1046.6399999999999</v>
      </c>
      <c r="D105" s="474">
        <f t="shared" si="17"/>
        <v>0.30466325118731519</v>
      </c>
      <c r="E105" s="594"/>
      <c r="F105" s="347">
        <f>SUM(F106:F107)</f>
        <v>7144.0109999999986</v>
      </c>
      <c r="G105" s="593">
        <f>SUM(G106:G107)</f>
        <v>7879.4749999999995</v>
      </c>
      <c r="H105" s="592">
        <f t="shared" si="18"/>
        <v>0.10294832972681607</v>
      </c>
      <c r="I105" s="474">
        <f>SUM(I106:I107)</f>
        <v>1</v>
      </c>
    </row>
    <row r="106" spans="1:9">
      <c r="A106" s="596" t="s">
        <v>524</v>
      </c>
      <c r="B106" s="589">
        <v>802.23</v>
      </c>
      <c r="C106" s="588">
        <v>1046.6399999999999</v>
      </c>
      <c r="D106" s="585">
        <f t="shared" si="17"/>
        <v>0.30466325118731519</v>
      </c>
      <c r="E106" s="590"/>
      <c r="F106" s="589">
        <v>7039.994999999999</v>
      </c>
      <c r="G106" s="588">
        <v>7879.4749999999995</v>
      </c>
      <c r="H106" s="586">
        <f t="shared" si="18"/>
        <v>0.11924440287244531</v>
      </c>
      <c r="I106" s="585">
        <f>(G106/$G$105)</f>
        <v>1</v>
      </c>
    </row>
    <row r="107" spans="1:9">
      <c r="A107" s="744" t="s">
        <v>42</v>
      </c>
      <c r="B107" s="745">
        <v>0</v>
      </c>
      <c r="C107" s="588">
        <v>0</v>
      </c>
      <c r="D107" s="585" t="s">
        <v>54</v>
      </c>
      <c r="E107" s="590"/>
      <c r="F107" s="589">
        <v>104.01600000000001</v>
      </c>
      <c r="G107" s="588">
        <v>0</v>
      </c>
      <c r="H107" s="586" t="s">
        <v>54</v>
      </c>
      <c r="I107" s="743">
        <f>(G107/$G$105)</f>
        <v>0</v>
      </c>
    </row>
    <row r="108" spans="1:9">
      <c r="A108" s="577" t="s">
        <v>430</v>
      </c>
      <c r="B108" s="575">
        <f>SUM(B109:B110)</f>
        <v>2865.5230000000001</v>
      </c>
      <c r="C108" s="575">
        <f>SUM(C109:C110)</f>
        <v>1725.3090000000002</v>
      </c>
      <c r="D108" s="475">
        <f>(C108-B108)/B108</f>
        <v>-0.39790781647887657</v>
      </c>
      <c r="E108" s="576"/>
      <c r="F108" s="347">
        <f>SUM(F109:F110)</f>
        <v>10523.525000000001</v>
      </c>
      <c r="G108" s="575">
        <f>SUM(G109:G110)</f>
        <v>7440.4080000000004</v>
      </c>
      <c r="H108" s="574">
        <f t="shared" ref="H108:H113" si="19">(G108-F108)/F108</f>
        <v>-0.29297378967598792</v>
      </c>
      <c r="I108" s="574">
        <f>SUM(I109:I110)</f>
        <v>1</v>
      </c>
    </row>
    <row r="109" spans="1:9">
      <c r="A109" s="583" t="s">
        <v>42</v>
      </c>
      <c r="B109" s="584">
        <v>2548.96</v>
      </c>
      <c r="C109" s="580">
        <v>1310.8400000000001</v>
      </c>
      <c r="D109" s="578">
        <f>(C109-B109)/B109</f>
        <v>-0.48573535873454265</v>
      </c>
      <c r="E109" s="582"/>
      <c r="F109" s="584">
        <v>8553.630000000001</v>
      </c>
      <c r="G109" s="580">
        <v>4829.93</v>
      </c>
      <c r="H109" s="579">
        <f t="shared" si="19"/>
        <v>-0.43533564112546375</v>
      </c>
      <c r="I109" s="578">
        <f>G109/$G$108</f>
        <v>0.64914854131655142</v>
      </c>
    </row>
    <row r="110" spans="1:9">
      <c r="A110" s="583" t="s">
        <v>34</v>
      </c>
      <c r="B110" s="581">
        <v>316.56299999999999</v>
      </c>
      <c r="C110" s="580">
        <v>414.46899999999999</v>
      </c>
      <c r="D110" s="578">
        <f>(C110-B110)/B110</f>
        <v>0.30927808998524781</v>
      </c>
      <c r="E110" s="582"/>
      <c r="F110" s="581">
        <v>1969.895</v>
      </c>
      <c r="G110" s="580">
        <v>2610.4780000000001</v>
      </c>
      <c r="H110" s="579">
        <f t="shared" si="19"/>
        <v>0.32518636780132953</v>
      </c>
      <c r="I110" s="578">
        <f>G110/$G$108</f>
        <v>0.35085145868344852</v>
      </c>
    </row>
    <row r="111" spans="1:9">
      <c r="A111" s="595" t="s">
        <v>431</v>
      </c>
      <c r="B111" s="347">
        <f>SUM(B112:B114)</f>
        <v>680.91499999999996</v>
      </c>
      <c r="C111" s="593">
        <f>SUM(C112:C114)</f>
        <v>1106.52</v>
      </c>
      <c r="D111" s="474">
        <f>(C111-B111)/B111</f>
        <v>0.62504864777541991</v>
      </c>
      <c r="E111" s="594"/>
      <c r="F111" s="347">
        <f>SUM(F112:F114)</f>
        <v>9510.4549999999999</v>
      </c>
      <c r="G111" s="593">
        <f>SUM(G112:G114)</f>
        <v>7332.2129999999997</v>
      </c>
      <c r="H111" s="592">
        <f t="shared" si="19"/>
        <v>-0.22903657080549777</v>
      </c>
      <c r="I111" s="474">
        <f>SUM(I112:I114)</f>
        <v>1</v>
      </c>
    </row>
    <row r="112" spans="1:9">
      <c r="A112" s="591" t="s">
        <v>38</v>
      </c>
      <c r="B112" s="589">
        <v>0</v>
      </c>
      <c r="C112" s="588">
        <v>400.2</v>
      </c>
      <c r="D112" s="585" t="s">
        <v>64</v>
      </c>
      <c r="E112" s="590"/>
      <c r="F112" s="589">
        <v>5226.88</v>
      </c>
      <c r="G112" s="588">
        <v>3753.33</v>
      </c>
      <c r="H112" s="586">
        <f t="shared" si="19"/>
        <v>-0.28191770233868008</v>
      </c>
      <c r="I112" s="585">
        <f>G112/$G$111</f>
        <v>0.51189593101018749</v>
      </c>
    </row>
    <row r="113" spans="1:9">
      <c r="A113" s="591" t="s">
        <v>463</v>
      </c>
      <c r="B113" s="589">
        <v>680.91499999999996</v>
      </c>
      <c r="C113" s="588">
        <v>434.05500000000001</v>
      </c>
      <c r="D113" s="585">
        <f>(C113-B113)/B113</f>
        <v>-0.36254158007974557</v>
      </c>
      <c r="E113" s="590"/>
      <c r="F113" s="589">
        <v>4283.5749999999998</v>
      </c>
      <c r="G113" s="588">
        <v>2906.6680000000001</v>
      </c>
      <c r="H113" s="586">
        <f t="shared" si="19"/>
        <v>-0.32143875151012874</v>
      </c>
      <c r="I113" s="585">
        <f>G113/$G$111</f>
        <v>0.39642438101566335</v>
      </c>
    </row>
    <row r="114" spans="1:9">
      <c r="A114" s="587" t="s">
        <v>42</v>
      </c>
      <c r="B114" s="584">
        <v>0</v>
      </c>
      <c r="C114" s="580">
        <v>272.26499999999999</v>
      </c>
      <c r="D114" s="585" t="s">
        <v>64</v>
      </c>
      <c r="E114" s="582"/>
      <c r="F114" s="584">
        <v>0</v>
      </c>
      <c r="G114" s="580">
        <v>672.21499999999992</v>
      </c>
      <c r="H114" s="586" t="s">
        <v>64</v>
      </c>
      <c r="I114" s="585">
        <f>G114/$G$111</f>
        <v>9.1679687974149132E-2</v>
      </c>
    </row>
    <row r="115" spans="1:9">
      <c r="A115" s="577" t="s">
        <v>427</v>
      </c>
      <c r="B115" s="341">
        <f>SUM(B116:B118)</f>
        <v>26898</v>
      </c>
      <c r="C115" s="575">
        <f>SUM(C116:C118)</f>
        <v>89.944999999999993</v>
      </c>
      <c r="D115" s="475">
        <f>(C115-B115)/B115</f>
        <v>-0.99665607108335197</v>
      </c>
      <c r="E115" s="576"/>
      <c r="F115" s="341">
        <f>SUM(F116:F118)</f>
        <v>28025.5</v>
      </c>
      <c r="G115" s="575">
        <f>SUM(G116:G118)</f>
        <v>3036.62</v>
      </c>
      <c r="H115" s="574">
        <f>(G115-F115)/F115</f>
        <v>-0.89164796346184727</v>
      </c>
      <c r="I115" s="475">
        <f>SUM(I116:I118)</f>
        <v>1</v>
      </c>
    </row>
    <row r="116" spans="1:9" ht="15" customHeight="1">
      <c r="A116" s="746" t="s">
        <v>39</v>
      </c>
      <c r="B116" s="584">
        <v>460</v>
      </c>
      <c r="C116" s="747">
        <v>89.944999999999993</v>
      </c>
      <c r="D116" s="578">
        <f>(C116-B116)/B116</f>
        <v>-0.80446739130434786</v>
      </c>
      <c r="E116" s="748"/>
      <c r="F116" s="584">
        <v>1587.5</v>
      </c>
      <c r="G116" s="747">
        <v>3036.62</v>
      </c>
      <c r="H116" s="749">
        <f>(G116-F116)/F116</f>
        <v>0.91283149606299208</v>
      </c>
      <c r="I116" s="749">
        <f>G116/$G$115</f>
        <v>1</v>
      </c>
    </row>
    <row r="117" spans="1:9" ht="15" customHeight="1">
      <c r="A117" s="746" t="s">
        <v>34</v>
      </c>
      <c r="B117" s="584">
        <v>1581</v>
      </c>
      <c r="C117" s="747">
        <v>0</v>
      </c>
      <c r="D117" s="578" t="s">
        <v>54</v>
      </c>
      <c r="E117" s="748"/>
      <c r="F117" s="584">
        <v>1581</v>
      </c>
      <c r="G117" s="747">
        <v>0</v>
      </c>
      <c r="H117" s="749" t="s">
        <v>54</v>
      </c>
      <c r="I117" s="750">
        <f t="shared" ref="I117:I118" si="20">G117/$G$115</f>
        <v>0</v>
      </c>
    </row>
    <row r="118" spans="1:9" ht="15" customHeight="1">
      <c r="A118" s="746" t="s">
        <v>162</v>
      </c>
      <c r="B118" s="573">
        <v>24857</v>
      </c>
      <c r="C118" s="572">
        <v>0</v>
      </c>
      <c r="D118" s="578" t="s">
        <v>54</v>
      </c>
      <c r="E118" s="748"/>
      <c r="F118" s="573">
        <v>24857</v>
      </c>
      <c r="G118" s="572">
        <v>0</v>
      </c>
      <c r="H118" s="749" t="s">
        <v>54</v>
      </c>
      <c r="I118" s="750">
        <f t="shared" si="20"/>
        <v>0</v>
      </c>
    </row>
    <row r="119" spans="1:9">
      <c r="A119" s="790" t="s">
        <v>611</v>
      </c>
      <c r="B119" s="790"/>
      <c r="C119" s="790"/>
      <c r="D119" s="790"/>
      <c r="E119" s="790"/>
      <c r="F119" s="790"/>
      <c r="G119" s="790"/>
      <c r="H119" s="790"/>
      <c r="I119" s="790"/>
    </row>
    <row r="120" spans="1:9">
      <c r="A120" s="786" t="s">
        <v>500</v>
      </c>
      <c r="B120" s="786"/>
      <c r="C120" s="786"/>
      <c r="D120" s="786"/>
      <c r="E120" s="786"/>
      <c r="F120" s="786"/>
      <c r="G120" s="786"/>
      <c r="H120" s="786"/>
      <c r="I120" s="786"/>
    </row>
    <row r="122" spans="1:9" ht="15" customHeight="1"/>
    <row r="123" spans="1:9" ht="15" customHeight="1"/>
  </sheetData>
  <mergeCells count="4">
    <mergeCell ref="A120:I120"/>
    <mergeCell ref="B4:D4"/>
    <mergeCell ref="F4:I4"/>
    <mergeCell ref="A119:I119"/>
  </mergeCell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showGridLines="0" view="pageBreakPreview" zoomScale="110" zoomScaleNormal="100" zoomScaleSheetLayoutView="110" workbookViewId="0">
      <selection activeCell="H13" sqref="A13:H13"/>
    </sheetView>
  </sheetViews>
  <sheetFormatPr baseColWidth="10" defaultColWidth="11.42578125" defaultRowHeight="15"/>
  <cols>
    <col min="1" max="1" width="24.28515625" style="437" customWidth="1"/>
    <col min="2" max="2" width="8.28515625" style="437" customWidth="1"/>
    <col min="3" max="3" width="7.28515625" style="437" bestFit="1" customWidth="1"/>
    <col min="4" max="4" width="8.7109375" style="437" bestFit="1" customWidth="1"/>
    <col min="5" max="5" width="11.42578125" style="437"/>
    <col min="6" max="6" width="8.42578125" style="437" customWidth="1"/>
    <col min="7" max="7" width="9.85546875" style="437" customWidth="1"/>
    <col min="8" max="8" width="9.42578125" style="437" customWidth="1"/>
    <col min="9" max="9" width="7.5703125" style="437" customWidth="1"/>
    <col min="10" max="16384" width="11.42578125" style="437"/>
  </cols>
  <sheetData>
    <row r="1" spans="1:9">
      <c r="A1" s="176" t="s">
        <v>437</v>
      </c>
    </row>
    <row r="2" spans="1:9" ht="15.75" customHeight="1">
      <c r="A2" s="178" t="s">
        <v>438</v>
      </c>
      <c r="B2" s="343"/>
      <c r="C2" s="343"/>
      <c r="D2" s="343"/>
      <c r="E2" s="343"/>
      <c r="F2" s="343"/>
      <c r="G2" s="343"/>
      <c r="H2" s="343"/>
    </row>
    <row r="4" spans="1:9">
      <c r="B4" s="791" t="s">
        <v>570</v>
      </c>
      <c r="C4" s="792"/>
      <c r="D4" s="793"/>
      <c r="E4" s="630"/>
      <c r="F4" s="791" t="s">
        <v>573</v>
      </c>
      <c r="G4" s="792"/>
      <c r="H4" s="792"/>
      <c r="I4" s="793"/>
    </row>
    <row r="5" spans="1:9">
      <c r="A5" s="419" t="s">
        <v>213</v>
      </c>
      <c r="B5" s="342">
        <v>2018</v>
      </c>
      <c r="C5" s="494">
        <v>2019</v>
      </c>
      <c r="D5" s="429" t="s">
        <v>501</v>
      </c>
      <c r="E5" s="494"/>
      <c r="F5" s="342">
        <v>2018</v>
      </c>
      <c r="G5" s="494">
        <v>2019</v>
      </c>
      <c r="H5" s="494" t="s">
        <v>501</v>
      </c>
      <c r="I5" s="429" t="s">
        <v>499</v>
      </c>
    </row>
    <row r="6" spans="1:9" ht="24.75" customHeight="1">
      <c r="A6" s="420" t="s">
        <v>433</v>
      </c>
      <c r="B6" s="378">
        <f>SUM(B7:B10)</f>
        <v>6350.0599999999995</v>
      </c>
      <c r="C6" s="629">
        <f>SUM(C7:C10)</f>
        <v>10856.84</v>
      </c>
      <c r="D6" s="474">
        <f>(C6-B6)/B6</f>
        <v>0.70972242781957984</v>
      </c>
      <c r="E6" s="594"/>
      <c r="F6" s="378">
        <f>SUM(F7:F10)</f>
        <v>60768.22</v>
      </c>
      <c r="G6" s="629">
        <f>SUM(G7:G10)</f>
        <v>58332.640000000007</v>
      </c>
      <c r="H6" s="592">
        <f t="shared" ref="H6:H15" si="0">(G6-F6)/F6</f>
        <v>-4.0079831201242928E-2</v>
      </c>
      <c r="I6" s="628">
        <f>SUM(I7:I10)</f>
        <v>0.99999999999999989</v>
      </c>
    </row>
    <row r="7" spans="1:9" ht="24.75" customHeight="1">
      <c r="A7" s="627" t="s">
        <v>44</v>
      </c>
      <c r="B7" s="625">
        <v>711.18000000000006</v>
      </c>
      <c r="C7" s="624">
        <v>6597.9</v>
      </c>
      <c r="D7" s="585" t="s">
        <v>64</v>
      </c>
      <c r="E7" s="626"/>
      <c r="F7" s="625">
        <v>3148.38</v>
      </c>
      <c r="G7" s="624">
        <v>29561.46</v>
      </c>
      <c r="H7" s="586">
        <f t="shared" si="0"/>
        <v>8.3894193204124008</v>
      </c>
      <c r="I7" s="623">
        <f>G7/$G$6</f>
        <v>0.50677390908417652</v>
      </c>
    </row>
    <row r="8" spans="1:9" ht="18.75" customHeight="1">
      <c r="A8" s="620" t="s">
        <v>404</v>
      </c>
      <c r="B8" s="625">
        <v>3637.27</v>
      </c>
      <c r="C8" s="624">
        <v>2704.94</v>
      </c>
      <c r="D8" s="585">
        <f t="shared" ref="D8:D12" si="1">(C8-B8)/B8</f>
        <v>-0.25632686053001286</v>
      </c>
      <c r="E8" s="626"/>
      <c r="F8" s="625">
        <v>37940.730000000003</v>
      </c>
      <c r="G8" s="624">
        <v>21408.34</v>
      </c>
      <c r="H8" s="586">
        <f t="shared" si="0"/>
        <v>-0.43574253842770028</v>
      </c>
      <c r="I8" s="623">
        <f>G8/$G$6</f>
        <v>0.36700447639606226</v>
      </c>
    </row>
    <row r="9" spans="1:9" ht="18.75" customHeight="1">
      <c r="A9" s="620" t="s">
        <v>41</v>
      </c>
      <c r="B9" s="625">
        <v>1991.6100000000001</v>
      </c>
      <c r="C9" s="624">
        <v>1399</v>
      </c>
      <c r="D9" s="585">
        <f t="shared" si="1"/>
        <v>-0.29755323582428289</v>
      </c>
      <c r="E9" s="626"/>
      <c r="F9" s="625">
        <v>13820.11</v>
      </c>
      <c r="G9" s="624">
        <v>6652.7300000000005</v>
      </c>
      <c r="H9" s="586">
        <f t="shared" si="0"/>
        <v>-0.51861960577737798</v>
      </c>
      <c r="I9" s="623">
        <f>G9/$G$6</f>
        <v>0.11404815554379161</v>
      </c>
    </row>
    <row r="10" spans="1:9" ht="18.75" customHeight="1">
      <c r="A10" s="620" t="s">
        <v>40</v>
      </c>
      <c r="B10" s="625">
        <v>10</v>
      </c>
      <c r="C10" s="624">
        <v>155</v>
      </c>
      <c r="D10" s="585">
        <f t="shared" si="1"/>
        <v>14.5</v>
      </c>
      <c r="E10" s="626"/>
      <c r="F10" s="625">
        <v>5859</v>
      </c>
      <c r="G10" s="624">
        <v>710.11</v>
      </c>
      <c r="H10" s="586">
        <f t="shared" si="0"/>
        <v>-0.87880013654207212</v>
      </c>
      <c r="I10" s="623">
        <f>G10/$G$6</f>
        <v>1.2173458975969541E-2</v>
      </c>
    </row>
    <row r="11" spans="1:9" ht="18.75" customHeight="1">
      <c r="A11" s="430" t="s">
        <v>434</v>
      </c>
      <c r="B11" s="366">
        <f>SUM(B12:B13)</f>
        <v>10793.39</v>
      </c>
      <c r="C11" s="622">
        <f>SUM(C12:C13)</f>
        <v>7122.34</v>
      </c>
      <c r="D11" s="475">
        <f t="shared" si="1"/>
        <v>-0.340120203198439</v>
      </c>
      <c r="E11" s="576"/>
      <c r="F11" s="366">
        <f>SUM(F12:F13)</f>
        <v>56375.55</v>
      </c>
      <c r="G11" s="622">
        <f>SUM(G12:G13)</f>
        <v>25458.18</v>
      </c>
      <c r="H11" s="574">
        <f t="shared" si="0"/>
        <v>-0.54841806421400774</v>
      </c>
      <c r="I11" s="621">
        <f>SUM(I12:I13)</f>
        <v>1</v>
      </c>
    </row>
    <row r="12" spans="1:9" ht="24.75" customHeight="1">
      <c r="A12" s="620" t="s">
        <v>41</v>
      </c>
      <c r="B12" s="619">
        <v>10483.39</v>
      </c>
      <c r="C12" s="618">
        <v>7122.34</v>
      </c>
      <c r="D12" s="578">
        <f t="shared" si="1"/>
        <v>-0.3206071700089379</v>
      </c>
      <c r="E12" s="582"/>
      <c r="F12" s="619">
        <v>56065.55</v>
      </c>
      <c r="G12" s="618">
        <v>25458.18</v>
      </c>
      <c r="H12" s="579">
        <f t="shared" si="0"/>
        <v>-0.54592115835838584</v>
      </c>
      <c r="I12" s="617">
        <f>G12/$G$11</f>
        <v>1</v>
      </c>
    </row>
    <row r="13" spans="1:9" ht="17.25" customHeight="1">
      <c r="A13" s="620" t="s">
        <v>404</v>
      </c>
      <c r="B13" s="619">
        <v>310</v>
      </c>
      <c r="C13" s="618">
        <v>0</v>
      </c>
      <c r="D13" s="578" t="s">
        <v>54</v>
      </c>
      <c r="E13" s="582"/>
      <c r="F13" s="619">
        <v>310</v>
      </c>
      <c r="G13" s="618">
        <v>0</v>
      </c>
      <c r="H13" s="579" t="s">
        <v>54</v>
      </c>
      <c r="I13" s="617">
        <f>G13/$G$11</f>
        <v>0</v>
      </c>
    </row>
    <row r="14" spans="1:9" ht="17.25" customHeight="1">
      <c r="A14" s="421" t="s">
        <v>435</v>
      </c>
      <c r="B14" s="473">
        <f>SUM(B15)</f>
        <v>63.4</v>
      </c>
      <c r="C14" s="466">
        <f>SUM(C15)</f>
        <v>0.1</v>
      </c>
      <c r="D14" s="616" t="s">
        <v>54</v>
      </c>
      <c r="E14" s="576"/>
      <c r="F14" s="379">
        <f>SUM(F15)</f>
        <v>63.4</v>
      </c>
      <c r="G14" s="466">
        <f>SUM(G15)</f>
        <v>2.4</v>
      </c>
      <c r="H14" s="476">
        <f t="shared" si="0"/>
        <v>-0.96214511041009465</v>
      </c>
      <c r="I14" s="616">
        <v>1</v>
      </c>
    </row>
    <row r="15" spans="1:9" ht="24.75" customHeight="1">
      <c r="A15" s="615" t="s">
        <v>463</v>
      </c>
      <c r="B15" s="614">
        <v>63.4</v>
      </c>
      <c r="C15" s="751">
        <v>0.1</v>
      </c>
      <c r="D15" s="671" t="s">
        <v>54</v>
      </c>
      <c r="E15" s="613"/>
      <c r="F15" s="612">
        <v>63.4</v>
      </c>
      <c r="G15" s="611">
        <v>2.4</v>
      </c>
      <c r="H15" s="610">
        <f t="shared" si="0"/>
        <v>-0.96214511041009465</v>
      </c>
      <c r="I15" s="609">
        <v>1</v>
      </c>
    </row>
    <row r="16" spans="1:9" ht="14.25" customHeight="1"/>
    <row r="17" spans="1:9" ht="13.5" customHeight="1">
      <c r="A17" s="794" t="s">
        <v>611</v>
      </c>
      <c r="B17" s="794"/>
      <c r="C17" s="794"/>
      <c r="D17" s="794"/>
      <c r="E17" s="794"/>
      <c r="F17" s="794"/>
      <c r="G17" s="794"/>
      <c r="H17" s="794"/>
      <c r="I17" s="794"/>
    </row>
    <row r="18" spans="1:9" ht="17.25" customHeight="1">
      <c r="A18" s="608" t="s">
        <v>500</v>
      </c>
      <c r="B18" s="608"/>
      <c r="C18" s="608"/>
      <c r="D18" s="608"/>
      <c r="E18" s="608"/>
      <c r="F18" s="607"/>
      <c r="G18" s="431"/>
      <c r="H18" s="431"/>
      <c r="I18" s="431"/>
    </row>
    <row r="24" spans="1:9">
      <c r="E24" s="670"/>
    </row>
  </sheetData>
  <mergeCells count="3">
    <mergeCell ref="B4:D4"/>
    <mergeCell ref="F4:I4"/>
    <mergeCell ref="A17:I17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I62"/>
  <sheetViews>
    <sheetView showGridLines="0" view="pageBreakPreview" zoomScaleNormal="110" zoomScaleSheetLayoutView="100" workbookViewId="0">
      <selection activeCell="C67" sqref="C67"/>
    </sheetView>
  </sheetViews>
  <sheetFormatPr baseColWidth="10" defaultColWidth="11.5703125" defaultRowHeight="15"/>
  <cols>
    <col min="1" max="1" width="13" style="437" customWidth="1"/>
    <col min="2" max="7" width="16" style="437" customWidth="1"/>
    <col min="8" max="8" width="17" style="437" customWidth="1"/>
    <col min="9" max="9" width="25.7109375" style="437" customWidth="1"/>
    <col min="10" max="10" width="10.28515625" style="437" customWidth="1"/>
    <col min="11" max="256" width="11.5703125" style="437"/>
    <col min="257" max="257" width="13" style="437" customWidth="1"/>
    <col min="258" max="263" width="16" style="437" customWidth="1"/>
    <col min="264" max="264" width="17" style="437" customWidth="1"/>
    <col min="265" max="265" width="25.7109375" style="437" customWidth="1"/>
    <col min="266" max="266" width="10.28515625" style="437" customWidth="1"/>
    <col min="267" max="512" width="11.5703125" style="437"/>
    <col min="513" max="513" width="13" style="437" customWidth="1"/>
    <col min="514" max="519" width="16" style="437" customWidth="1"/>
    <col min="520" max="520" width="17" style="437" customWidth="1"/>
    <col min="521" max="521" width="25.7109375" style="437" customWidth="1"/>
    <col min="522" max="522" width="10.28515625" style="437" customWidth="1"/>
    <col min="523" max="768" width="11.5703125" style="437"/>
    <col min="769" max="769" width="13" style="437" customWidth="1"/>
    <col min="770" max="775" width="16" style="437" customWidth="1"/>
    <col min="776" max="776" width="17" style="437" customWidth="1"/>
    <col min="777" max="777" width="25.7109375" style="437" customWidth="1"/>
    <col min="778" max="778" width="10.28515625" style="437" customWidth="1"/>
    <col min="779" max="1024" width="11.5703125" style="437"/>
    <col min="1025" max="1025" width="13" style="437" customWidth="1"/>
    <col min="1026" max="1031" width="16" style="437" customWidth="1"/>
    <col min="1032" max="1032" width="17" style="437" customWidth="1"/>
    <col min="1033" max="1033" width="25.7109375" style="437" customWidth="1"/>
    <col min="1034" max="1034" width="10.28515625" style="437" customWidth="1"/>
    <col min="1035" max="1280" width="11.5703125" style="437"/>
    <col min="1281" max="1281" width="13" style="437" customWidth="1"/>
    <col min="1282" max="1287" width="16" style="437" customWidth="1"/>
    <col min="1288" max="1288" width="17" style="437" customWidth="1"/>
    <col min="1289" max="1289" width="25.7109375" style="437" customWidth="1"/>
    <col min="1290" max="1290" width="10.28515625" style="437" customWidth="1"/>
    <col min="1291" max="1536" width="11.5703125" style="437"/>
    <col min="1537" max="1537" width="13" style="437" customWidth="1"/>
    <col min="1538" max="1543" width="16" style="437" customWidth="1"/>
    <col min="1544" max="1544" width="17" style="437" customWidth="1"/>
    <col min="1545" max="1545" width="25.7109375" style="437" customWidth="1"/>
    <col min="1546" max="1546" width="10.28515625" style="437" customWidth="1"/>
    <col min="1547" max="1792" width="11.5703125" style="437"/>
    <col min="1793" max="1793" width="13" style="437" customWidth="1"/>
    <col min="1794" max="1799" width="16" style="437" customWidth="1"/>
    <col min="1800" max="1800" width="17" style="437" customWidth="1"/>
    <col min="1801" max="1801" width="25.7109375" style="437" customWidth="1"/>
    <col min="1802" max="1802" width="10.28515625" style="437" customWidth="1"/>
    <col min="1803" max="2048" width="11.5703125" style="437"/>
    <col min="2049" max="2049" width="13" style="437" customWidth="1"/>
    <col min="2050" max="2055" width="16" style="437" customWidth="1"/>
    <col min="2056" max="2056" width="17" style="437" customWidth="1"/>
    <col min="2057" max="2057" width="25.7109375" style="437" customWidth="1"/>
    <col min="2058" max="2058" width="10.28515625" style="437" customWidth="1"/>
    <col min="2059" max="2304" width="11.5703125" style="437"/>
    <col min="2305" max="2305" width="13" style="437" customWidth="1"/>
    <col min="2306" max="2311" width="16" style="437" customWidth="1"/>
    <col min="2312" max="2312" width="17" style="437" customWidth="1"/>
    <col min="2313" max="2313" width="25.7109375" style="437" customWidth="1"/>
    <col min="2314" max="2314" width="10.28515625" style="437" customWidth="1"/>
    <col min="2315" max="2560" width="11.5703125" style="437"/>
    <col min="2561" max="2561" width="13" style="437" customWidth="1"/>
    <col min="2562" max="2567" width="16" style="437" customWidth="1"/>
    <col min="2568" max="2568" width="17" style="437" customWidth="1"/>
    <col min="2569" max="2569" width="25.7109375" style="437" customWidth="1"/>
    <col min="2570" max="2570" width="10.28515625" style="437" customWidth="1"/>
    <col min="2571" max="2816" width="11.5703125" style="437"/>
    <col min="2817" max="2817" width="13" style="437" customWidth="1"/>
    <col min="2818" max="2823" width="16" style="437" customWidth="1"/>
    <col min="2824" max="2824" width="17" style="437" customWidth="1"/>
    <col min="2825" max="2825" width="25.7109375" style="437" customWidth="1"/>
    <col min="2826" max="2826" width="10.28515625" style="437" customWidth="1"/>
    <col min="2827" max="3072" width="11.5703125" style="437"/>
    <col min="3073" max="3073" width="13" style="437" customWidth="1"/>
    <col min="3074" max="3079" width="16" style="437" customWidth="1"/>
    <col min="3080" max="3080" width="17" style="437" customWidth="1"/>
    <col min="3081" max="3081" width="25.7109375" style="437" customWidth="1"/>
    <col min="3082" max="3082" width="10.28515625" style="437" customWidth="1"/>
    <col min="3083" max="3328" width="11.5703125" style="437"/>
    <col min="3329" max="3329" width="13" style="437" customWidth="1"/>
    <col min="3330" max="3335" width="16" style="437" customWidth="1"/>
    <col min="3336" max="3336" width="17" style="437" customWidth="1"/>
    <col min="3337" max="3337" width="25.7109375" style="437" customWidth="1"/>
    <col min="3338" max="3338" width="10.28515625" style="437" customWidth="1"/>
    <col min="3339" max="3584" width="11.5703125" style="437"/>
    <col min="3585" max="3585" width="13" style="437" customWidth="1"/>
    <col min="3586" max="3591" width="16" style="437" customWidth="1"/>
    <col min="3592" max="3592" width="17" style="437" customWidth="1"/>
    <col min="3593" max="3593" width="25.7109375" style="437" customWidth="1"/>
    <col min="3594" max="3594" width="10.28515625" style="437" customWidth="1"/>
    <col min="3595" max="3840" width="11.5703125" style="437"/>
    <col min="3841" max="3841" width="13" style="437" customWidth="1"/>
    <col min="3842" max="3847" width="16" style="437" customWidth="1"/>
    <col min="3848" max="3848" width="17" style="437" customWidth="1"/>
    <col min="3849" max="3849" width="25.7109375" style="437" customWidth="1"/>
    <col min="3850" max="3850" width="10.28515625" style="437" customWidth="1"/>
    <col min="3851" max="4096" width="11.5703125" style="437"/>
    <col min="4097" max="4097" width="13" style="437" customWidth="1"/>
    <col min="4098" max="4103" width="16" style="437" customWidth="1"/>
    <col min="4104" max="4104" width="17" style="437" customWidth="1"/>
    <col min="4105" max="4105" width="25.7109375" style="437" customWidth="1"/>
    <col min="4106" max="4106" width="10.28515625" style="437" customWidth="1"/>
    <col min="4107" max="4352" width="11.5703125" style="437"/>
    <col min="4353" max="4353" width="13" style="437" customWidth="1"/>
    <col min="4354" max="4359" width="16" style="437" customWidth="1"/>
    <col min="4360" max="4360" width="17" style="437" customWidth="1"/>
    <col min="4361" max="4361" width="25.7109375" style="437" customWidth="1"/>
    <col min="4362" max="4362" width="10.28515625" style="437" customWidth="1"/>
    <col min="4363" max="4608" width="11.5703125" style="437"/>
    <col min="4609" max="4609" width="13" style="437" customWidth="1"/>
    <col min="4610" max="4615" width="16" style="437" customWidth="1"/>
    <col min="4616" max="4616" width="17" style="437" customWidth="1"/>
    <col min="4617" max="4617" width="25.7109375" style="437" customWidth="1"/>
    <col min="4618" max="4618" width="10.28515625" style="437" customWidth="1"/>
    <col min="4619" max="4864" width="11.5703125" style="437"/>
    <col min="4865" max="4865" width="13" style="437" customWidth="1"/>
    <col min="4866" max="4871" width="16" style="437" customWidth="1"/>
    <col min="4872" max="4872" width="17" style="437" customWidth="1"/>
    <col min="4873" max="4873" width="25.7109375" style="437" customWidth="1"/>
    <col min="4874" max="4874" width="10.28515625" style="437" customWidth="1"/>
    <col min="4875" max="5120" width="11.5703125" style="437"/>
    <col min="5121" max="5121" width="13" style="437" customWidth="1"/>
    <col min="5122" max="5127" width="16" style="437" customWidth="1"/>
    <col min="5128" max="5128" width="17" style="437" customWidth="1"/>
    <col min="5129" max="5129" width="25.7109375" style="437" customWidth="1"/>
    <col min="5130" max="5130" width="10.28515625" style="437" customWidth="1"/>
    <col min="5131" max="5376" width="11.5703125" style="437"/>
    <col min="5377" max="5377" width="13" style="437" customWidth="1"/>
    <col min="5378" max="5383" width="16" style="437" customWidth="1"/>
    <col min="5384" max="5384" width="17" style="437" customWidth="1"/>
    <col min="5385" max="5385" width="25.7109375" style="437" customWidth="1"/>
    <col min="5386" max="5386" width="10.28515625" style="437" customWidth="1"/>
    <col min="5387" max="5632" width="11.5703125" style="437"/>
    <col min="5633" max="5633" width="13" style="437" customWidth="1"/>
    <col min="5634" max="5639" width="16" style="437" customWidth="1"/>
    <col min="5640" max="5640" width="17" style="437" customWidth="1"/>
    <col min="5641" max="5641" width="25.7109375" style="437" customWidth="1"/>
    <col min="5642" max="5642" width="10.28515625" style="437" customWidth="1"/>
    <col min="5643" max="5888" width="11.5703125" style="437"/>
    <col min="5889" max="5889" width="13" style="437" customWidth="1"/>
    <col min="5890" max="5895" width="16" style="437" customWidth="1"/>
    <col min="5896" max="5896" width="17" style="437" customWidth="1"/>
    <col min="5897" max="5897" width="25.7109375" style="437" customWidth="1"/>
    <col min="5898" max="5898" width="10.28515625" style="437" customWidth="1"/>
    <col min="5899" max="6144" width="11.5703125" style="437"/>
    <col min="6145" max="6145" width="13" style="437" customWidth="1"/>
    <col min="6146" max="6151" width="16" style="437" customWidth="1"/>
    <col min="6152" max="6152" width="17" style="437" customWidth="1"/>
    <col min="6153" max="6153" width="25.7109375" style="437" customWidth="1"/>
    <col min="6154" max="6154" width="10.28515625" style="437" customWidth="1"/>
    <col min="6155" max="6400" width="11.5703125" style="437"/>
    <col min="6401" max="6401" width="13" style="437" customWidth="1"/>
    <col min="6402" max="6407" width="16" style="437" customWidth="1"/>
    <col min="6408" max="6408" width="17" style="437" customWidth="1"/>
    <col min="6409" max="6409" width="25.7109375" style="437" customWidth="1"/>
    <col min="6410" max="6410" width="10.28515625" style="437" customWidth="1"/>
    <col min="6411" max="6656" width="11.5703125" style="437"/>
    <col min="6657" max="6657" width="13" style="437" customWidth="1"/>
    <col min="6658" max="6663" width="16" style="437" customWidth="1"/>
    <col min="6664" max="6664" width="17" style="437" customWidth="1"/>
    <col min="6665" max="6665" width="25.7109375" style="437" customWidth="1"/>
    <col min="6666" max="6666" width="10.28515625" style="437" customWidth="1"/>
    <col min="6667" max="6912" width="11.5703125" style="437"/>
    <col min="6913" max="6913" width="13" style="437" customWidth="1"/>
    <col min="6914" max="6919" width="16" style="437" customWidth="1"/>
    <col min="6920" max="6920" width="17" style="437" customWidth="1"/>
    <col min="6921" max="6921" width="25.7109375" style="437" customWidth="1"/>
    <col min="6922" max="6922" width="10.28515625" style="437" customWidth="1"/>
    <col min="6923" max="7168" width="11.5703125" style="437"/>
    <col min="7169" max="7169" width="13" style="437" customWidth="1"/>
    <col min="7170" max="7175" width="16" style="437" customWidth="1"/>
    <col min="7176" max="7176" width="17" style="437" customWidth="1"/>
    <col min="7177" max="7177" width="25.7109375" style="437" customWidth="1"/>
    <col min="7178" max="7178" width="10.28515625" style="437" customWidth="1"/>
    <col min="7179" max="7424" width="11.5703125" style="437"/>
    <col min="7425" max="7425" width="13" style="437" customWidth="1"/>
    <col min="7426" max="7431" width="16" style="437" customWidth="1"/>
    <col min="7432" max="7432" width="17" style="437" customWidth="1"/>
    <col min="7433" max="7433" width="25.7109375" style="437" customWidth="1"/>
    <col min="7434" max="7434" width="10.28515625" style="437" customWidth="1"/>
    <col min="7435" max="7680" width="11.5703125" style="437"/>
    <col min="7681" max="7681" width="13" style="437" customWidth="1"/>
    <col min="7682" max="7687" width="16" style="437" customWidth="1"/>
    <col min="7688" max="7688" width="17" style="437" customWidth="1"/>
    <col min="7689" max="7689" width="25.7109375" style="437" customWidth="1"/>
    <col min="7690" max="7690" width="10.28515625" style="437" customWidth="1"/>
    <col min="7691" max="7936" width="11.5703125" style="437"/>
    <col min="7937" max="7937" width="13" style="437" customWidth="1"/>
    <col min="7938" max="7943" width="16" style="437" customWidth="1"/>
    <col min="7944" max="7944" width="17" style="437" customWidth="1"/>
    <col min="7945" max="7945" width="25.7109375" style="437" customWidth="1"/>
    <col min="7946" max="7946" width="10.28515625" style="437" customWidth="1"/>
    <col min="7947" max="8192" width="11.5703125" style="437"/>
    <col min="8193" max="8193" width="13" style="437" customWidth="1"/>
    <col min="8194" max="8199" width="16" style="437" customWidth="1"/>
    <col min="8200" max="8200" width="17" style="437" customWidth="1"/>
    <col min="8201" max="8201" width="25.7109375" style="437" customWidth="1"/>
    <col min="8202" max="8202" width="10.28515625" style="437" customWidth="1"/>
    <col min="8203" max="8448" width="11.5703125" style="437"/>
    <col min="8449" max="8449" width="13" style="437" customWidth="1"/>
    <col min="8450" max="8455" width="16" style="437" customWidth="1"/>
    <col min="8456" max="8456" width="17" style="437" customWidth="1"/>
    <col min="8457" max="8457" width="25.7109375" style="437" customWidth="1"/>
    <col min="8458" max="8458" width="10.28515625" style="437" customWidth="1"/>
    <col min="8459" max="8704" width="11.5703125" style="437"/>
    <col min="8705" max="8705" width="13" style="437" customWidth="1"/>
    <col min="8706" max="8711" width="16" style="437" customWidth="1"/>
    <col min="8712" max="8712" width="17" style="437" customWidth="1"/>
    <col min="8713" max="8713" width="25.7109375" style="437" customWidth="1"/>
    <col min="8714" max="8714" width="10.28515625" style="437" customWidth="1"/>
    <col min="8715" max="8960" width="11.5703125" style="437"/>
    <col min="8961" max="8961" width="13" style="437" customWidth="1"/>
    <col min="8962" max="8967" width="16" style="437" customWidth="1"/>
    <col min="8968" max="8968" width="17" style="437" customWidth="1"/>
    <col min="8969" max="8969" width="25.7109375" style="437" customWidth="1"/>
    <col min="8970" max="8970" width="10.28515625" style="437" customWidth="1"/>
    <col min="8971" max="9216" width="11.5703125" style="437"/>
    <col min="9217" max="9217" width="13" style="437" customWidth="1"/>
    <col min="9218" max="9223" width="16" style="437" customWidth="1"/>
    <col min="9224" max="9224" width="17" style="437" customWidth="1"/>
    <col min="9225" max="9225" width="25.7109375" style="437" customWidth="1"/>
    <col min="9226" max="9226" width="10.28515625" style="437" customWidth="1"/>
    <col min="9227" max="9472" width="11.5703125" style="437"/>
    <col min="9473" max="9473" width="13" style="437" customWidth="1"/>
    <col min="9474" max="9479" width="16" style="437" customWidth="1"/>
    <col min="9480" max="9480" width="17" style="437" customWidth="1"/>
    <col min="9481" max="9481" width="25.7109375" style="437" customWidth="1"/>
    <col min="9482" max="9482" width="10.28515625" style="437" customWidth="1"/>
    <col min="9483" max="9728" width="11.5703125" style="437"/>
    <col min="9729" max="9729" width="13" style="437" customWidth="1"/>
    <col min="9730" max="9735" width="16" style="437" customWidth="1"/>
    <col min="9736" max="9736" width="17" style="437" customWidth="1"/>
    <col min="9737" max="9737" width="25.7109375" style="437" customWidth="1"/>
    <col min="9738" max="9738" width="10.28515625" style="437" customWidth="1"/>
    <col min="9739" max="9984" width="11.5703125" style="437"/>
    <col min="9985" max="9985" width="13" style="437" customWidth="1"/>
    <col min="9986" max="9991" width="16" style="437" customWidth="1"/>
    <col min="9992" max="9992" width="17" style="437" customWidth="1"/>
    <col min="9993" max="9993" width="25.7109375" style="437" customWidth="1"/>
    <col min="9994" max="9994" width="10.28515625" style="437" customWidth="1"/>
    <col min="9995" max="10240" width="11.5703125" style="437"/>
    <col min="10241" max="10241" width="13" style="437" customWidth="1"/>
    <col min="10242" max="10247" width="16" style="437" customWidth="1"/>
    <col min="10248" max="10248" width="17" style="437" customWidth="1"/>
    <col min="10249" max="10249" width="25.7109375" style="437" customWidth="1"/>
    <col min="10250" max="10250" width="10.28515625" style="437" customWidth="1"/>
    <col min="10251" max="10496" width="11.5703125" style="437"/>
    <col min="10497" max="10497" width="13" style="437" customWidth="1"/>
    <col min="10498" max="10503" width="16" style="437" customWidth="1"/>
    <col min="10504" max="10504" width="17" style="437" customWidth="1"/>
    <col min="10505" max="10505" width="25.7109375" style="437" customWidth="1"/>
    <col min="10506" max="10506" width="10.28515625" style="437" customWidth="1"/>
    <col min="10507" max="10752" width="11.5703125" style="437"/>
    <col min="10753" max="10753" width="13" style="437" customWidth="1"/>
    <col min="10754" max="10759" width="16" style="437" customWidth="1"/>
    <col min="10760" max="10760" width="17" style="437" customWidth="1"/>
    <col min="10761" max="10761" width="25.7109375" style="437" customWidth="1"/>
    <col min="10762" max="10762" width="10.28515625" style="437" customWidth="1"/>
    <col min="10763" max="11008" width="11.5703125" style="437"/>
    <col min="11009" max="11009" width="13" style="437" customWidth="1"/>
    <col min="11010" max="11015" width="16" style="437" customWidth="1"/>
    <col min="11016" max="11016" width="17" style="437" customWidth="1"/>
    <col min="11017" max="11017" width="25.7109375" style="437" customWidth="1"/>
    <col min="11018" max="11018" width="10.28515625" style="437" customWidth="1"/>
    <col min="11019" max="11264" width="11.5703125" style="437"/>
    <col min="11265" max="11265" width="13" style="437" customWidth="1"/>
    <col min="11266" max="11271" width="16" style="437" customWidth="1"/>
    <col min="11272" max="11272" width="17" style="437" customWidth="1"/>
    <col min="11273" max="11273" width="25.7109375" style="437" customWidth="1"/>
    <col min="11274" max="11274" width="10.28515625" style="437" customWidth="1"/>
    <col min="11275" max="11520" width="11.5703125" style="437"/>
    <col min="11521" max="11521" width="13" style="437" customWidth="1"/>
    <col min="11522" max="11527" width="16" style="437" customWidth="1"/>
    <col min="11528" max="11528" width="17" style="437" customWidth="1"/>
    <col min="11529" max="11529" width="25.7109375" style="437" customWidth="1"/>
    <col min="11530" max="11530" width="10.28515625" style="437" customWidth="1"/>
    <col min="11531" max="11776" width="11.5703125" style="437"/>
    <col min="11777" max="11777" width="13" style="437" customWidth="1"/>
    <col min="11778" max="11783" width="16" style="437" customWidth="1"/>
    <col min="11784" max="11784" width="17" style="437" customWidth="1"/>
    <col min="11785" max="11785" width="25.7109375" style="437" customWidth="1"/>
    <col min="11786" max="11786" width="10.28515625" style="437" customWidth="1"/>
    <col min="11787" max="12032" width="11.5703125" style="437"/>
    <col min="12033" max="12033" width="13" style="437" customWidth="1"/>
    <col min="12034" max="12039" width="16" style="437" customWidth="1"/>
    <col min="12040" max="12040" width="17" style="437" customWidth="1"/>
    <col min="12041" max="12041" width="25.7109375" style="437" customWidth="1"/>
    <col min="12042" max="12042" width="10.28515625" style="437" customWidth="1"/>
    <col min="12043" max="12288" width="11.5703125" style="437"/>
    <col min="12289" max="12289" width="13" style="437" customWidth="1"/>
    <col min="12290" max="12295" width="16" style="437" customWidth="1"/>
    <col min="12296" max="12296" width="17" style="437" customWidth="1"/>
    <col min="12297" max="12297" width="25.7109375" style="437" customWidth="1"/>
    <col min="12298" max="12298" width="10.28515625" style="437" customWidth="1"/>
    <col min="12299" max="12544" width="11.5703125" style="437"/>
    <col min="12545" max="12545" width="13" style="437" customWidth="1"/>
    <col min="12546" max="12551" width="16" style="437" customWidth="1"/>
    <col min="12552" max="12552" width="17" style="437" customWidth="1"/>
    <col min="12553" max="12553" width="25.7109375" style="437" customWidth="1"/>
    <col min="12554" max="12554" width="10.28515625" style="437" customWidth="1"/>
    <col min="12555" max="12800" width="11.5703125" style="437"/>
    <col min="12801" max="12801" width="13" style="437" customWidth="1"/>
    <col min="12802" max="12807" width="16" style="437" customWidth="1"/>
    <col min="12808" max="12808" width="17" style="437" customWidth="1"/>
    <col min="12809" max="12809" width="25.7109375" style="437" customWidth="1"/>
    <col min="12810" max="12810" width="10.28515625" style="437" customWidth="1"/>
    <col min="12811" max="13056" width="11.5703125" style="437"/>
    <col min="13057" max="13057" width="13" style="437" customWidth="1"/>
    <col min="13058" max="13063" width="16" style="437" customWidth="1"/>
    <col min="13064" max="13064" width="17" style="437" customWidth="1"/>
    <col min="13065" max="13065" width="25.7109375" style="437" customWidth="1"/>
    <col min="13066" max="13066" width="10.28515625" style="437" customWidth="1"/>
    <col min="13067" max="13312" width="11.5703125" style="437"/>
    <col min="13313" max="13313" width="13" style="437" customWidth="1"/>
    <col min="13314" max="13319" width="16" style="437" customWidth="1"/>
    <col min="13320" max="13320" width="17" style="437" customWidth="1"/>
    <col min="13321" max="13321" width="25.7109375" style="437" customWidth="1"/>
    <col min="13322" max="13322" width="10.28515625" style="437" customWidth="1"/>
    <col min="13323" max="13568" width="11.5703125" style="437"/>
    <col min="13569" max="13569" width="13" style="437" customWidth="1"/>
    <col min="13570" max="13575" width="16" style="437" customWidth="1"/>
    <col min="13576" max="13576" width="17" style="437" customWidth="1"/>
    <col min="13577" max="13577" width="25.7109375" style="437" customWidth="1"/>
    <col min="13578" max="13578" width="10.28515625" style="437" customWidth="1"/>
    <col min="13579" max="13824" width="11.5703125" style="437"/>
    <col min="13825" max="13825" width="13" style="437" customWidth="1"/>
    <col min="13826" max="13831" width="16" style="437" customWidth="1"/>
    <col min="13832" max="13832" width="17" style="437" customWidth="1"/>
    <col min="13833" max="13833" width="25.7109375" style="437" customWidth="1"/>
    <col min="13834" max="13834" width="10.28515625" style="437" customWidth="1"/>
    <col min="13835" max="14080" width="11.5703125" style="437"/>
    <col min="14081" max="14081" width="13" style="437" customWidth="1"/>
    <col min="14082" max="14087" width="16" style="437" customWidth="1"/>
    <col min="14088" max="14088" width="17" style="437" customWidth="1"/>
    <col min="14089" max="14089" width="25.7109375" style="437" customWidth="1"/>
    <col min="14090" max="14090" width="10.28515625" style="437" customWidth="1"/>
    <col min="14091" max="14336" width="11.5703125" style="437"/>
    <col min="14337" max="14337" width="13" style="437" customWidth="1"/>
    <col min="14338" max="14343" width="16" style="437" customWidth="1"/>
    <col min="14344" max="14344" width="17" style="437" customWidth="1"/>
    <col min="14345" max="14345" width="25.7109375" style="437" customWidth="1"/>
    <col min="14346" max="14346" width="10.28515625" style="437" customWidth="1"/>
    <col min="14347" max="14592" width="11.5703125" style="437"/>
    <col min="14593" max="14593" width="13" style="437" customWidth="1"/>
    <col min="14594" max="14599" width="16" style="437" customWidth="1"/>
    <col min="14600" max="14600" width="17" style="437" customWidth="1"/>
    <col min="14601" max="14601" width="25.7109375" style="437" customWidth="1"/>
    <col min="14602" max="14602" width="10.28515625" style="437" customWidth="1"/>
    <col min="14603" max="14848" width="11.5703125" style="437"/>
    <col min="14849" max="14849" width="13" style="437" customWidth="1"/>
    <col min="14850" max="14855" width="16" style="437" customWidth="1"/>
    <col min="14856" max="14856" width="17" style="437" customWidth="1"/>
    <col min="14857" max="14857" width="25.7109375" style="437" customWidth="1"/>
    <col min="14858" max="14858" width="10.28515625" style="437" customWidth="1"/>
    <col min="14859" max="15104" width="11.5703125" style="437"/>
    <col min="15105" max="15105" width="13" style="437" customWidth="1"/>
    <col min="15106" max="15111" width="16" style="437" customWidth="1"/>
    <col min="15112" max="15112" width="17" style="437" customWidth="1"/>
    <col min="15113" max="15113" width="25.7109375" style="437" customWidth="1"/>
    <col min="15114" max="15114" width="10.28515625" style="437" customWidth="1"/>
    <col min="15115" max="15360" width="11.5703125" style="437"/>
    <col min="15361" max="15361" width="13" style="437" customWidth="1"/>
    <col min="15362" max="15367" width="16" style="437" customWidth="1"/>
    <col min="15368" max="15368" width="17" style="437" customWidth="1"/>
    <col min="15369" max="15369" width="25.7109375" style="437" customWidth="1"/>
    <col min="15370" max="15370" width="10.28515625" style="437" customWidth="1"/>
    <col min="15371" max="15616" width="11.5703125" style="437"/>
    <col min="15617" max="15617" width="13" style="437" customWidth="1"/>
    <col min="15618" max="15623" width="16" style="437" customWidth="1"/>
    <col min="15624" max="15624" width="17" style="437" customWidth="1"/>
    <col min="15625" max="15625" width="25.7109375" style="437" customWidth="1"/>
    <col min="15626" max="15626" width="10.28515625" style="437" customWidth="1"/>
    <col min="15627" max="15872" width="11.5703125" style="437"/>
    <col min="15873" max="15873" width="13" style="437" customWidth="1"/>
    <col min="15874" max="15879" width="16" style="437" customWidth="1"/>
    <col min="15880" max="15880" width="17" style="437" customWidth="1"/>
    <col min="15881" max="15881" width="25.7109375" style="437" customWidth="1"/>
    <col min="15882" max="15882" width="10.28515625" style="437" customWidth="1"/>
    <col min="15883" max="16128" width="11.5703125" style="437"/>
    <col min="16129" max="16129" width="13" style="437" customWidth="1"/>
    <col min="16130" max="16135" width="16" style="437" customWidth="1"/>
    <col min="16136" max="16136" width="17" style="437" customWidth="1"/>
    <col min="16137" max="16137" width="25.7109375" style="437" customWidth="1"/>
    <col min="16138" max="16138" width="10.28515625" style="437" customWidth="1"/>
    <col min="16139" max="16384" width="11.5703125" style="437"/>
  </cols>
  <sheetData>
    <row r="1" spans="1:9">
      <c r="A1" s="181" t="s">
        <v>247</v>
      </c>
      <c r="B1" s="168"/>
      <c r="C1" s="182"/>
      <c r="D1" s="182"/>
      <c r="E1" s="182"/>
      <c r="F1" s="182"/>
      <c r="G1" s="182"/>
      <c r="H1" s="182"/>
      <c r="I1" s="182"/>
    </row>
    <row r="2" spans="1:9" ht="15.75">
      <c r="A2" s="178" t="s">
        <v>222</v>
      </c>
      <c r="B2" s="168"/>
      <c r="C2" s="182"/>
      <c r="D2" s="182"/>
      <c r="E2" s="182"/>
      <c r="F2" s="182"/>
      <c r="G2" s="499"/>
      <c r="H2" s="182"/>
      <c r="I2" s="182"/>
    </row>
    <row r="3" spans="1:9">
      <c r="A3" s="161"/>
      <c r="B3" s="168"/>
      <c r="C3" s="182"/>
      <c r="D3" s="182"/>
      <c r="E3" s="182"/>
      <c r="F3" s="182"/>
      <c r="G3" s="182"/>
      <c r="H3" s="182"/>
      <c r="I3" s="182"/>
    </row>
    <row r="4" spans="1:9">
      <c r="A4" s="183" t="s">
        <v>248</v>
      </c>
      <c r="B4" s="184" t="s">
        <v>223</v>
      </c>
      <c r="C4" s="184" t="s">
        <v>224</v>
      </c>
      <c r="D4" s="184" t="s">
        <v>225</v>
      </c>
      <c r="E4" s="184" t="s">
        <v>226</v>
      </c>
      <c r="F4" s="184" t="s">
        <v>121</v>
      </c>
      <c r="G4" s="184" t="s">
        <v>381</v>
      </c>
      <c r="H4" s="184" t="s">
        <v>227</v>
      </c>
      <c r="I4" s="184" t="s">
        <v>228</v>
      </c>
    </row>
    <row r="5" spans="1:9" ht="15.75" thickBot="1">
      <c r="A5" s="185"/>
      <c r="B5" s="186" t="s">
        <v>376</v>
      </c>
      <c r="C5" s="186" t="s">
        <v>376</v>
      </c>
      <c r="D5" s="186" t="s">
        <v>376</v>
      </c>
      <c r="E5" s="186" t="s">
        <v>377</v>
      </c>
      <c r="F5" s="186" t="s">
        <v>229</v>
      </c>
      <c r="G5" s="186" t="s">
        <v>229</v>
      </c>
      <c r="H5" s="186" t="s">
        <v>229</v>
      </c>
      <c r="I5" s="186" t="s">
        <v>229</v>
      </c>
    </row>
    <row r="6" spans="1:9">
      <c r="A6" s="168">
        <v>2010</v>
      </c>
      <c r="B6" s="188">
        <v>8.450746875258601E-2</v>
      </c>
      <c r="C6" s="188">
        <v>-2.7200264214780799E-2</v>
      </c>
      <c r="D6" s="188">
        <v>1.52952730656656E-2</v>
      </c>
      <c r="E6" s="458">
        <v>2.8250957505877676</v>
      </c>
      <c r="F6" s="189">
        <v>35803.080814595101</v>
      </c>
      <c r="G6" s="189">
        <v>22154.513265768925</v>
      </c>
      <c r="H6" s="189">
        <v>28815.319466000004</v>
      </c>
      <c r="I6" s="189">
        <v>6987.7613485950496</v>
      </c>
    </row>
    <row r="7" spans="1:9">
      <c r="A7" s="168">
        <v>2011</v>
      </c>
      <c r="B7" s="188">
        <v>6.4522160023376504E-2</v>
      </c>
      <c r="C7" s="188">
        <v>-2.11936819637971E-2</v>
      </c>
      <c r="D7" s="188">
        <v>3.3696654863748704E-2</v>
      </c>
      <c r="E7" s="458">
        <v>2.7540112112709312</v>
      </c>
      <c r="F7" s="189">
        <v>46375.961566173602</v>
      </c>
      <c r="G7" s="189">
        <v>28017.642434212732</v>
      </c>
      <c r="H7" s="189">
        <v>37151.5216</v>
      </c>
      <c r="I7" s="189">
        <v>9224.4399661735497</v>
      </c>
    </row>
    <row r="8" spans="1:9">
      <c r="A8" s="168">
        <v>2012</v>
      </c>
      <c r="B8" s="188">
        <v>5.9503463404493695E-2</v>
      </c>
      <c r="C8" s="188">
        <v>2.5103842207752899E-2</v>
      </c>
      <c r="D8" s="188">
        <v>3.6554139094222504E-2</v>
      </c>
      <c r="E8" s="458">
        <v>2.6375267297979796</v>
      </c>
      <c r="F8" s="189">
        <v>47410.606678139004</v>
      </c>
      <c r="G8" s="189">
        <v>28188.938086776645</v>
      </c>
      <c r="H8" s="189">
        <v>41017.937140000002</v>
      </c>
      <c r="I8" s="189">
        <v>6392.66953813902</v>
      </c>
    </row>
    <row r="9" spans="1:9">
      <c r="A9" s="168">
        <v>2013</v>
      </c>
      <c r="B9" s="188">
        <v>5.8375397600710699E-2</v>
      </c>
      <c r="C9" s="188">
        <v>4.2606338594700199E-2</v>
      </c>
      <c r="D9" s="188">
        <v>2.80558676982447E-2</v>
      </c>
      <c r="E9" s="458">
        <v>2.7023295295055818</v>
      </c>
      <c r="F9" s="189">
        <v>42860.636578772901</v>
      </c>
      <c r="G9" s="189">
        <v>24511.389216193056</v>
      </c>
      <c r="H9" s="189">
        <v>42356.184714999996</v>
      </c>
      <c r="I9" s="189">
        <v>504.45186377284699</v>
      </c>
    </row>
    <row r="10" spans="1:9">
      <c r="A10" s="168">
        <v>2014</v>
      </c>
      <c r="B10" s="402">
        <v>2.3940763627093398E-2</v>
      </c>
      <c r="C10" s="188">
        <v>-2.2330662964123501E-2</v>
      </c>
      <c r="D10" s="188">
        <v>3.2462027510329498E-2</v>
      </c>
      <c r="E10" s="458">
        <v>2.8387441197691197</v>
      </c>
      <c r="F10" s="189">
        <v>39532.682898636704</v>
      </c>
      <c r="G10" s="189">
        <v>21209.019628408008</v>
      </c>
      <c r="H10" s="189">
        <v>41042.150549999991</v>
      </c>
      <c r="I10" s="189">
        <v>-1509.4676513633401</v>
      </c>
    </row>
    <row r="11" spans="1:9">
      <c r="A11" s="168">
        <v>2015</v>
      </c>
      <c r="B11" s="402">
        <v>3.2735773188074802E-2</v>
      </c>
      <c r="C11" s="188">
        <v>0.15717476222631699</v>
      </c>
      <c r="D11" s="188">
        <v>3.5478487642527201E-2</v>
      </c>
      <c r="E11" s="458">
        <v>3.1853143181818182</v>
      </c>
      <c r="F11" s="189">
        <v>34414.354533501202</v>
      </c>
      <c r="G11" s="189">
        <v>19648.602319839254</v>
      </c>
      <c r="H11" s="189">
        <v>37331</v>
      </c>
      <c r="I11" s="189">
        <v>-2916.4355934988498</v>
      </c>
    </row>
    <row r="12" spans="1:9">
      <c r="A12" s="168">
        <v>2016</v>
      </c>
      <c r="B12" s="403">
        <v>4.0429163656696E-2</v>
      </c>
      <c r="C12" s="188">
        <v>0.21182563154513401</v>
      </c>
      <c r="D12" s="188">
        <v>3.5930838949936005E-2</v>
      </c>
      <c r="E12" s="458">
        <v>3.375425825928458</v>
      </c>
      <c r="F12" s="189">
        <v>37019.780710529703</v>
      </c>
      <c r="G12" s="189">
        <v>22416.963898768292</v>
      </c>
      <c r="H12" s="189">
        <v>35132</v>
      </c>
      <c r="I12" s="189">
        <v>1888.1616035297</v>
      </c>
    </row>
    <row r="13" spans="1:9">
      <c r="A13" s="168">
        <v>2017</v>
      </c>
      <c r="B13" s="402">
        <v>2.4746848802569998E-2</v>
      </c>
      <c r="C13" s="188">
        <v>4.4761089838456301E-2</v>
      </c>
      <c r="D13" s="187">
        <v>2.8038318234279401E-2</v>
      </c>
      <c r="E13" s="194">
        <v>3.2607222536055769</v>
      </c>
      <c r="F13" s="189">
        <v>44917.617153410691</v>
      </c>
      <c r="G13" s="189">
        <v>27744.675048278266</v>
      </c>
      <c r="H13" s="189">
        <v>38651.849475999996</v>
      </c>
      <c r="I13" s="189">
        <v>6265.7676774106949</v>
      </c>
    </row>
    <row r="14" spans="1:9">
      <c r="A14" s="168">
        <v>2018</v>
      </c>
      <c r="B14" s="402">
        <v>3.9938623215126201E-2</v>
      </c>
      <c r="C14" s="188">
        <v>-1.47745959175283E-2</v>
      </c>
      <c r="D14" s="187">
        <v>1.3175629611134098E-2</v>
      </c>
      <c r="E14" s="194">
        <v>3.2870557103174605</v>
      </c>
      <c r="F14" s="189">
        <v>48942.38653399999</v>
      </c>
      <c r="G14" s="189">
        <v>29451.300147754373</v>
      </c>
      <c r="H14" s="189">
        <v>41893.128000000004</v>
      </c>
      <c r="I14" s="189">
        <v>7049.2578999999996</v>
      </c>
    </row>
    <row r="15" spans="1:9">
      <c r="A15" s="398">
        <v>2019</v>
      </c>
      <c r="B15" s="399"/>
      <c r="C15" s="399"/>
      <c r="D15" s="399"/>
      <c r="E15" s="459"/>
      <c r="F15" s="498"/>
      <c r="G15" s="498"/>
      <c r="H15" s="498"/>
      <c r="I15" s="498"/>
    </row>
    <row r="16" spans="1:9">
      <c r="A16" s="252" t="s">
        <v>137</v>
      </c>
      <c r="B16" s="188">
        <v>1.57000000000036E-2</v>
      </c>
      <c r="C16" s="188">
        <v>-1.3600000000001999E-2</v>
      </c>
      <c r="D16" s="188">
        <v>2.1291578505141399E-2</v>
      </c>
      <c r="E16" s="316">
        <v>3.3438136363636399</v>
      </c>
      <c r="F16" s="189">
        <v>3926.42934425771</v>
      </c>
      <c r="G16" s="189">
        <v>2221.3471875176201</v>
      </c>
      <c r="H16" s="189">
        <v>3477.5095080000001</v>
      </c>
      <c r="I16" s="189">
        <v>448.91983625771098</v>
      </c>
    </row>
    <row r="17" spans="1:9">
      <c r="A17" s="252" t="s">
        <v>138</v>
      </c>
      <c r="B17" s="188">
        <v>2.03999999999997E-2</v>
      </c>
      <c r="C17" s="497">
        <v>-5.88797215279495E-2</v>
      </c>
      <c r="D17" s="188">
        <v>2.0033848550023398E-2</v>
      </c>
      <c r="E17" s="316">
        <v>3.3216000000000001</v>
      </c>
      <c r="F17" s="189">
        <v>3525.3112972866602</v>
      </c>
      <c r="G17" s="189">
        <v>2037.4016559535401</v>
      </c>
      <c r="H17" s="189">
        <v>3211.5043690000002</v>
      </c>
      <c r="I17" s="189">
        <v>313.806928286664</v>
      </c>
    </row>
    <row r="18" spans="1:9">
      <c r="A18" s="252" t="s">
        <v>523</v>
      </c>
      <c r="B18" s="188">
        <v>3.1899999999997902E-2</v>
      </c>
      <c r="C18" s="188">
        <v>2.51688217485195E-3</v>
      </c>
      <c r="D18" s="188">
        <v>2.24744059848038E-2</v>
      </c>
      <c r="E18" s="316">
        <v>3.30431904761905</v>
      </c>
      <c r="F18" s="189">
        <v>3733.6308246092699</v>
      </c>
      <c r="G18" s="189">
        <v>2161.4143230601699</v>
      </c>
      <c r="H18" s="189">
        <v>3274.8830630000002</v>
      </c>
      <c r="I18" s="189">
        <v>458.74776160926501</v>
      </c>
    </row>
    <row r="19" spans="1:9">
      <c r="A19" s="252" t="s">
        <v>140</v>
      </c>
      <c r="B19" s="631">
        <v>1.9999999999968001E-4</v>
      </c>
      <c r="C19" s="631">
        <v>-1.73733638077588E-2</v>
      </c>
      <c r="D19" s="188">
        <v>2.5926447290983399E-2</v>
      </c>
      <c r="E19" s="316">
        <v>3.3034050000000001</v>
      </c>
      <c r="F19" s="189">
        <v>3723.5493132936499</v>
      </c>
      <c r="G19" s="189">
        <v>2328.1888965929998</v>
      </c>
      <c r="H19" s="189">
        <v>3473.0924759999998</v>
      </c>
      <c r="I19" s="189">
        <v>250.45683729364501</v>
      </c>
    </row>
    <row r="20" spans="1:9">
      <c r="A20" s="252" t="s">
        <v>141</v>
      </c>
      <c r="B20" s="631">
        <v>6.2999999999972496E-3</v>
      </c>
      <c r="C20" s="631">
        <v>-2.3340295236241502E-3</v>
      </c>
      <c r="D20" s="188">
        <v>2.7251275461720601E-2</v>
      </c>
      <c r="E20" s="316">
        <v>3.33350454545455</v>
      </c>
      <c r="F20" s="189">
        <v>3588.4594665201698</v>
      </c>
      <c r="G20" s="189">
        <v>2311.2918638290098</v>
      </c>
      <c r="H20" s="189">
        <v>3559.0142850000002</v>
      </c>
      <c r="I20" s="189">
        <v>29.445181520172799</v>
      </c>
    </row>
    <row r="21" spans="1:9">
      <c r="A21" s="252" t="s">
        <v>142</v>
      </c>
      <c r="B21" s="188" t="s">
        <v>399</v>
      </c>
      <c r="C21" s="188" t="s">
        <v>399</v>
      </c>
      <c r="D21" s="631">
        <v>2.2947805396705299E-2</v>
      </c>
      <c r="E21" s="726">
        <v>3.325475</v>
      </c>
      <c r="F21" s="460" t="s">
        <v>399</v>
      </c>
      <c r="G21" s="460" t="s">
        <v>399</v>
      </c>
      <c r="H21" s="460" t="s">
        <v>399</v>
      </c>
      <c r="I21" s="460" t="s">
        <v>399</v>
      </c>
    </row>
    <row r="22" spans="1:9">
      <c r="A22" s="252"/>
      <c r="B22" s="187"/>
      <c r="C22" s="188"/>
      <c r="D22" s="317"/>
      <c r="E22" s="496"/>
      <c r="F22" s="189"/>
      <c r="G22" s="404"/>
      <c r="H22" s="318"/>
      <c r="I22" s="318"/>
    </row>
    <row r="23" spans="1:9">
      <c r="A23" s="161" t="s">
        <v>378</v>
      </c>
      <c r="B23" s="182"/>
      <c r="C23" s="182"/>
      <c r="D23" s="182"/>
      <c r="E23" s="182"/>
      <c r="F23" s="182"/>
      <c r="G23" s="182"/>
      <c r="H23" s="182"/>
      <c r="I23" s="182"/>
    </row>
    <row r="24" spans="1:9">
      <c r="A24" s="168"/>
      <c r="B24" s="182"/>
      <c r="C24" s="182"/>
      <c r="D24" s="182"/>
      <c r="E24" s="182"/>
      <c r="F24" s="182"/>
      <c r="G24" s="182"/>
      <c r="H24" s="182"/>
      <c r="I24" s="182"/>
    </row>
    <row r="25" spans="1:9">
      <c r="A25" s="183" t="s">
        <v>248</v>
      </c>
      <c r="B25" s="184" t="s">
        <v>231</v>
      </c>
      <c r="C25" s="184" t="s">
        <v>232</v>
      </c>
      <c r="D25" s="184" t="s">
        <v>233</v>
      </c>
      <c r="E25" s="184" t="s">
        <v>234</v>
      </c>
      <c r="F25" s="184" t="s">
        <v>235</v>
      </c>
      <c r="G25" s="184" t="s">
        <v>236</v>
      </c>
      <c r="H25" s="184" t="s">
        <v>203</v>
      </c>
      <c r="I25" s="184" t="s">
        <v>237</v>
      </c>
    </row>
    <row r="26" spans="1:9">
      <c r="A26" s="190"/>
      <c r="B26" s="191" t="s">
        <v>238</v>
      </c>
      <c r="C26" s="192" t="s">
        <v>239</v>
      </c>
      <c r="D26" s="191" t="s">
        <v>238</v>
      </c>
      <c r="E26" s="192" t="s">
        <v>239</v>
      </c>
      <c r="F26" s="191" t="s">
        <v>238</v>
      </c>
      <c r="G26" s="193" t="s">
        <v>238</v>
      </c>
      <c r="H26" s="191" t="s">
        <v>240</v>
      </c>
      <c r="I26" s="193" t="s">
        <v>241</v>
      </c>
    </row>
    <row r="27" spans="1:9">
      <c r="A27" s="190"/>
      <c r="B27" s="191" t="s">
        <v>242</v>
      </c>
      <c r="C27" s="192" t="s">
        <v>243</v>
      </c>
      <c r="D27" s="191" t="s">
        <v>242</v>
      </c>
      <c r="E27" s="193" t="s">
        <v>244</v>
      </c>
      <c r="F27" s="191" t="s">
        <v>242</v>
      </c>
      <c r="G27" s="193" t="s">
        <v>242</v>
      </c>
      <c r="H27" s="191" t="s">
        <v>245</v>
      </c>
      <c r="I27" s="193" t="s">
        <v>246</v>
      </c>
    </row>
    <row r="28" spans="1:9">
      <c r="A28" s="168">
        <v>1995</v>
      </c>
      <c r="B28" s="350">
        <v>133.19999999999999</v>
      </c>
      <c r="C28" s="350">
        <v>384.2</v>
      </c>
      <c r="D28" s="350">
        <v>46.8</v>
      </c>
      <c r="E28" s="350">
        <v>5.19</v>
      </c>
      <c r="F28" s="350">
        <v>28.6</v>
      </c>
      <c r="G28" s="350">
        <v>294.5</v>
      </c>
      <c r="H28" s="350">
        <v>16.5</v>
      </c>
      <c r="I28" s="350">
        <v>7.9</v>
      </c>
    </row>
    <row r="29" spans="1:9">
      <c r="A29" s="168">
        <v>1996</v>
      </c>
      <c r="B29" s="350">
        <v>103.89</v>
      </c>
      <c r="C29" s="350">
        <v>387.8</v>
      </c>
      <c r="D29" s="350">
        <v>46.5</v>
      </c>
      <c r="E29" s="350">
        <v>5.18</v>
      </c>
      <c r="F29" s="350">
        <v>35.1</v>
      </c>
      <c r="G29" s="350">
        <v>289</v>
      </c>
      <c r="H29" s="350">
        <v>20.5</v>
      </c>
      <c r="I29" s="350">
        <v>3.78</v>
      </c>
    </row>
    <row r="30" spans="1:9">
      <c r="A30" s="168">
        <v>1997</v>
      </c>
      <c r="B30" s="350">
        <v>103.22</v>
      </c>
      <c r="C30" s="350">
        <v>331.2</v>
      </c>
      <c r="D30" s="350">
        <v>59.7</v>
      </c>
      <c r="E30" s="350">
        <v>4.8899999999999997</v>
      </c>
      <c r="F30" s="350">
        <v>28</v>
      </c>
      <c r="G30" s="350">
        <v>264.39999999999998</v>
      </c>
      <c r="H30" s="350">
        <v>20.100000000000001</v>
      </c>
      <c r="I30" s="350">
        <v>4.3</v>
      </c>
    </row>
    <row r="31" spans="1:9">
      <c r="A31" s="168">
        <v>1998</v>
      </c>
      <c r="B31" s="350">
        <v>74.97</v>
      </c>
      <c r="C31" s="350">
        <v>294.10000000000002</v>
      </c>
      <c r="D31" s="350">
        <v>46.5</v>
      </c>
      <c r="E31" s="350">
        <v>5.53</v>
      </c>
      <c r="F31" s="350">
        <v>24</v>
      </c>
      <c r="G31" s="350">
        <v>261.39999999999998</v>
      </c>
      <c r="H31" s="350">
        <v>21</v>
      </c>
      <c r="I31" s="350">
        <v>3.41</v>
      </c>
    </row>
    <row r="32" spans="1:9">
      <c r="A32" s="168">
        <v>1999</v>
      </c>
      <c r="B32" s="350">
        <v>71.38</v>
      </c>
      <c r="C32" s="350">
        <v>278.8</v>
      </c>
      <c r="D32" s="350">
        <v>48.8</v>
      </c>
      <c r="E32" s="350">
        <v>5.25</v>
      </c>
      <c r="F32" s="350">
        <v>22.8</v>
      </c>
      <c r="G32" s="350">
        <v>254.4</v>
      </c>
      <c r="H32" s="350">
        <v>17.399999999999999</v>
      </c>
      <c r="I32" s="350">
        <v>2.65</v>
      </c>
    </row>
    <row r="33" spans="1:9">
      <c r="A33" s="168">
        <v>2000</v>
      </c>
      <c r="B33" s="350">
        <v>82.29</v>
      </c>
      <c r="C33" s="350">
        <v>279</v>
      </c>
      <c r="D33" s="350">
        <v>51.2</v>
      </c>
      <c r="E33" s="350">
        <v>5</v>
      </c>
      <c r="F33" s="350">
        <v>20.6</v>
      </c>
      <c r="G33" s="350">
        <v>253.4</v>
      </c>
      <c r="H33" s="350">
        <v>18.5</v>
      </c>
      <c r="I33" s="350">
        <v>2.5499999999999998</v>
      </c>
    </row>
    <row r="34" spans="1:9">
      <c r="A34" s="168">
        <v>2001</v>
      </c>
      <c r="B34" s="350">
        <v>71.569999999999993</v>
      </c>
      <c r="C34" s="350">
        <v>271.14</v>
      </c>
      <c r="D34" s="350">
        <v>40.200000000000003</v>
      </c>
      <c r="E34" s="350">
        <v>4.37</v>
      </c>
      <c r="F34" s="350">
        <v>21.59</v>
      </c>
      <c r="G34" s="350">
        <v>211.5</v>
      </c>
      <c r="H34" s="350">
        <v>19.399999999999999</v>
      </c>
      <c r="I34" s="350">
        <v>2.36</v>
      </c>
    </row>
    <row r="35" spans="1:9">
      <c r="A35" s="168">
        <v>2002</v>
      </c>
      <c r="B35" s="350">
        <v>70.650000000000006</v>
      </c>
      <c r="C35" s="350">
        <v>310.01</v>
      </c>
      <c r="D35" s="350">
        <v>35.31</v>
      </c>
      <c r="E35" s="350">
        <v>4.5999999999999996</v>
      </c>
      <c r="F35" s="350">
        <v>20.53</v>
      </c>
      <c r="G35" s="350">
        <v>194.7</v>
      </c>
      <c r="H35" s="350">
        <v>19</v>
      </c>
      <c r="I35" s="350">
        <v>3.77</v>
      </c>
    </row>
    <row r="36" spans="1:9">
      <c r="A36" s="168">
        <v>2003</v>
      </c>
      <c r="B36" s="350">
        <v>80.700699999999998</v>
      </c>
      <c r="C36" s="350">
        <v>363.62259999999998</v>
      </c>
      <c r="D36" s="350">
        <v>37.543599999999998</v>
      </c>
      <c r="E36" s="350">
        <v>4.9108999999999998</v>
      </c>
      <c r="F36" s="350">
        <v>23.3613</v>
      </c>
      <c r="G36" s="350">
        <v>232.4</v>
      </c>
      <c r="H36" s="350">
        <v>15.9</v>
      </c>
      <c r="I36" s="350">
        <v>5.32</v>
      </c>
    </row>
    <row r="37" spans="1:9">
      <c r="A37" s="168">
        <v>2004</v>
      </c>
      <c r="B37" s="350">
        <v>129.99430000000001</v>
      </c>
      <c r="C37" s="350">
        <v>409.84570000000002</v>
      </c>
      <c r="D37" s="350">
        <v>47.525300000000001</v>
      </c>
      <c r="E37" s="350">
        <v>6.6905999999999999</v>
      </c>
      <c r="F37" s="350">
        <v>40.213000000000001</v>
      </c>
      <c r="G37" s="350">
        <v>409.4</v>
      </c>
      <c r="H37" s="350">
        <v>21.5</v>
      </c>
      <c r="I37" s="350">
        <v>16.420000000000002</v>
      </c>
    </row>
    <row r="38" spans="1:9">
      <c r="A38" s="168">
        <v>2005</v>
      </c>
      <c r="B38" s="350">
        <v>166.871433</v>
      </c>
      <c r="C38" s="350">
        <v>445.46837499999998</v>
      </c>
      <c r="D38" s="350">
        <v>62.675924999999999</v>
      </c>
      <c r="E38" s="350">
        <v>7.3397420000000002</v>
      </c>
      <c r="F38" s="350">
        <v>44.294241999999997</v>
      </c>
      <c r="G38" s="350">
        <v>360.9</v>
      </c>
      <c r="H38" s="350">
        <v>32.700000000000003</v>
      </c>
      <c r="I38" s="350">
        <v>31.73</v>
      </c>
    </row>
    <row r="39" spans="1:9">
      <c r="A39" s="168">
        <v>2006</v>
      </c>
      <c r="B39" s="350">
        <v>304.91089199999999</v>
      </c>
      <c r="C39" s="350">
        <v>604.58096699999999</v>
      </c>
      <c r="D39" s="350">
        <v>148.56475800000001</v>
      </c>
      <c r="E39" s="350">
        <v>11.571033</v>
      </c>
      <c r="F39" s="350">
        <v>58.500807999999999</v>
      </c>
      <c r="G39" s="350">
        <v>419.5</v>
      </c>
      <c r="H39" s="350">
        <v>37.4</v>
      </c>
      <c r="I39" s="350">
        <v>24.75</v>
      </c>
    </row>
    <row r="40" spans="1:9">
      <c r="A40" s="168">
        <v>2007</v>
      </c>
      <c r="B40" s="350">
        <v>322.93022500000001</v>
      </c>
      <c r="C40" s="350">
        <v>697.40741666666702</v>
      </c>
      <c r="D40" s="350">
        <v>147.07377500000001</v>
      </c>
      <c r="E40" s="350">
        <v>13.415075</v>
      </c>
      <c r="F40" s="350">
        <v>117.02979166666699</v>
      </c>
      <c r="G40" s="350">
        <v>679.5</v>
      </c>
      <c r="H40" s="350">
        <v>39.840000000000003</v>
      </c>
      <c r="I40" s="350">
        <v>30.17</v>
      </c>
    </row>
    <row r="41" spans="1:9">
      <c r="A41" s="168">
        <v>2008</v>
      </c>
      <c r="B41" s="350">
        <v>315.51338598484898</v>
      </c>
      <c r="C41" s="350">
        <v>872.72382575757604</v>
      </c>
      <c r="D41" s="350">
        <v>85.035352272727295</v>
      </c>
      <c r="E41" s="350">
        <v>15.0084583333333</v>
      </c>
      <c r="F41" s="350">
        <v>94.830896212121203</v>
      </c>
      <c r="G41" s="350">
        <v>864.5</v>
      </c>
      <c r="H41" s="350">
        <v>57.5</v>
      </c>
      <c r="I41" s="350">
        <v>28.74</v>
      </c>
    </row>
    <row r="42" spans="1:9">
      <c r="A42" s="168">
        <v>2009</v>
      </c>
      <c r="B42" s="350">
        <v>233.51921666666701</v>
      </c>
      <c r="C42" s="350">
        <v>973.62464999999997</v>
      </c>
      <c r="D42" s="350">
        <v>75.050983333333306</v>
      </c>
      <c r="E42" s="350">
        <v>14.6805</v>
      </c>
      <c r="F42" s="350">
        <v>77.9119666666667</v>
      </c>
      <c r="G42" s="350">
        <v>641.5</v>
      </c>
      <c r="H42" s="350">
        <v>43.78</v>
      </c>
      <c r="I42" s="350">
        <v>11.12</v>
      </c>
    </row>
    <row r="43" spans="1:9">
      <c r="A43" s="168">
        <v>2010</v>
      </c>
      <c r="B43" s="350">
        <v>342.27576763580299</v>
      </c>
      <c r="C43" s="350">
        <v>1225.2931251505699</v>
      </c>
      <c r="D43" s="350">
        <v>98.176454197787606</v>
      </c>
      <c r="E43" s="350">
        <v>20.1852888904574</v>
      </c>
      <c r="F43" s="350">
        <v>97.605083373751796</v>
      </c>
      <c r="G43" s="350">
        <v>954.1</v>
      </c>
      <c r="H43" s="350">
        <v>68.17</v>
      </c>
      <c r="I43" s="350">
        <v>15.8</v>
      </c>
    </row>
    <row r="44" spans="1:9">
      <c r="A44" s="168">
        <v>2011</v>
      </c>
      <c r="B44" s="350">
        <v>400.19890165981298</v>
      </c>
      <c r="C44" s="350">
        <v>1569.5258464824201</v>
      </c>
      <c r="D44" s="350">
        <v>99.501389827389801</v>
      </c>
      <c r="E44" s="350">
        <v>35.173531472854798</v>
      </c>
      <c r="F44" s="350">
        <v>108.969893566984</v>
      </c>
      <c r="G44" s="350">
        <v>1215.9000000000001</v>
      </c>
      <c r="H44" s="350">
        <v>167.79</v>
      </c>
      <c r="I44" s="350">
        <v>15.45</v>
      </c>
    </row>
    <row r="45" spans="1:9">
      <c r="A45" s="168">
        <v>2012</v>
      </c>
      <c r="B45" s="350">
        <v>360.55123685861503</v>
      </c>
      <c r="C45" s="350">
        <v>1669.87083417247</v>
      </c>
      <c r="D45" s="350">
        <v>88.348348429788402</v>
      </c>
      <c r="E45" s="350">
        <v>31.169868475123899</v>
      </c>
      <c r="F45" s="350">
        <v>93.540209216646502</v>
      </c>
      <c r="G45" s="350">
        <v>989.601</v>
      </c>
      <c r="H45" s="350">
        <v>128.53</v>
      </c>
      <c r="I45" s="350">
        <v>12.74</v>
      </c>
    </row>
    <row r="46" spans="1:9">
      <c r="A46" s="168">
        <v>2013</v>
      </c>
      <c r="B46" s="350">
        <v>332.30927028406097</v>
      </c>
      <c r="C46" s="350">
        <v>1410.9997459219501</v>
      </c>
      <c r="D46" s="350">
        <v>86.651713510845497</v>
      </c>
      <c r="E46" s="350">
        <v>23.855391953822298</v>
      </c>
      <c r="F46" s="350">
        <v>97.171065933513304</v>
      </c>
      <c r="G46" s="350">
        <v>1041.434</v>
      </c>
      <c r="H46" s="350">
        <v>135.36000000000001</v>
      </c>
      <c r="I46" s="350">
        <v>10.32</v>
      </c>
    </row>
    <row r="47" spans="1:9">
      <c r="A47" s="168">
        <v>2014</v>
      </c>
      <c r="B47" s="350">
        <v>311.16214646800398</v>
      </c>
      <c r="C47" s="350">
        <v>1266.08843579428</v>
      </c>
      <c r="D47" s="350">
        <v>98.067869138849801</v>
      </c>
      <c r="E47" s="350">
        <v>19.076757975554798</v>
      </c>
      <c r="F47" s="350">
        <v>95.073908973203899</v>
      </c>
      <c r="G47" s="350">
        <v>1023.047</v>
      </c>
      <c r="H47" s="350">
        <v>96.84</v>
      </c>
      <c r="I47" s="350">
        <v>11.393000000000001</v>
      </c>
    </row>
    <row r="48" spans="1:9">
      <c r="A48" s="168">
        <v>2015</v>
      </c>
      <c r="B48" s="350">
        <v>249.43936106122101</v>
      </c>
      <c r="C48" s="350">
        <v>1161.0633374797301</v>
      </c>
      <c r="D48" s="350">
        <v>87.648225728083304</v>
      </c>
      <c r="E48" s="350">
        <v>15.7324473100644</v>
      </c>
      <c r="F48" s="350">
        <v>81.051744953555101</v>
      </c>
      <c r="G48" s="350">
        <v>756.43100000000004</v>
      </c>
      <c r="H48" s="350">
        <v>55.21</v>
      </c>
      <c r="I48" s="350">
        <v>6.6520000000000001</v>
      </c>
    </row>
    <row r="49" spans="1:9">
      <c r="A49" s="168">
        <v>2016</v>
      </c>
      <c r="B49" s="350">
        <v>220.56724303958799</v>
      </c>
      <c r="C49" s="350">
        <v>1247.99223226049</v>
      </c>
      <c r="D49" s="350">
        <v>94.799294404822803</v>
      </c>
      <c r="E49" s="350">
        <v>17.1393855205785</v>
      </c>
      <c r="F49" s="350">
        <v>84.8229560475732</v>
      </c>
      <c r="G49" s="350">
        <v>839.096</v>
      </c>
      <c r="H49" s="350">
        <v>57.705833333333345</v>
      </c>
      <c r="I49" s="350">
        <v>6.4840833333333334</v>
      </c>
    </row>
    <row r="50" spans="1:9">
      <c r="A50" s="168">
        <v>2017</v>
      </c>
      <c r="B50" s="350">
        <v>279.60636080616223</v>
      </c>
      <c r="C50" s="350">
        <v>1257.2305492630619</v>
      </c>
      <c r="D50" s="350">
        <v>131.16626237185116</v>
      </c>
      <c r="E50" s="350">
        <v>17.058771609730847</v>
      </c>
      <c r="F50" s="350">
        <v>105.12327966592601</v>
      </c>
      <c r="G50" s="350">
        <v>936.654</v>
      </c>
      <c r="H50" s="350">
        <v>71.760000000000005</v>
      </c>
      <c r="I50" s="350">
        <v>8.2059999999999995</v>
      </c>
    </row>
    <row r="51" spans="1:9">
      <c r="A51" s="168">
        <v>2018</v>
      </c>
      <c r="B51" s="350">
        <v>295.9016524000578</v>
      </c>
      <c r="C51" s="350">
        <v>1269.3421574456522</v>
      </c>
      <c r="D51" s="350">
        <v>132.69832549510869</v>
      </c>
      <c r="E51" s="350">
        <v>15.716692376521737</v>
      </c>
      <c r="F51" s="350">
        <v>101.77162544434782</v>
      </c>
      <c r="G51" s="350">
        <v>914.70032167499983</v>
      </c>
      <c r="H51" s="350">
        <v>69.747499999999988</v>
      </c>
      <c r="I51" s="350">
        <v>11.938250000000002</v>
      </c>
    </row>
    <row r="52" spans="1:9">
      <c r="A52" s="495">
        <v>2019</v>
      </c>
      <c r="B52" s="351"/>
      <c r="C52" s="351"/>
      <c r="D52" s="351"/>
      <c r="E52" s="351"/>
      <c r="F52" s="351"/>
      <c r="G52" s="351"/>
      <c r="H52" s="351"/>
      <c r="I52" s="351"/>
    </row>
    <row r="53" spans="1:9">
      <c r="A53" s="253" t="s">
        <v>137</v>
      </c>
      <c r="B53" s="350">
        <v>269.13706059876102</v>
      </c>
      <c r="C53" s="350">
        <v>1291.3065217391299</v>
      </c>
      <c r="D53" s="350">
        <v>115.884961972043</v>
      </c>
      <c r="E53" s="350">
        <v>15.6217826086957</v>
      </c>
      <c r="F53" s="350">
        <v>90.482803181673901</v>
      </c>
      <c r="G53" s="350">
        <v>927.02447583565197</v>
      </c>
      <c r="H53" s="350">
        <v>76.16</v>
      </c>
      <c r="I53" s="350">
        <v>11.176</v>
      </c>
    </row>
    <row r="54" spans="1:9">
      <c r="A54" s="253" t="s">
        <v>230</v>
      </c>
      <c r="B54" s="350">
        <v>284.77436173339999</v>
      </c>
      <c r="C54" s="350">
        <v>1319.915</v>
      </c>
      <c r="D54" s="350">
        <v>122.53797875550001</v>
      </c>
      <c r="E54" s="350">
        <v>15.813750000000001</v>
      </c>
      <c r="F54" s="350">
        <v>93.534148636775001</v>
      </c>
      <c r="G54" s="350">
        <v>964.70025251599998</v>
      </c>
      <c r="H54" s="350">
        <v>88.22</v>
      </c>
      <c r="I54" s="350">
        <v>11.805999999999999</v>
      </c>
    </row>
    <row r="55" spans="1:9">
      <c r="A55" s="253" t="s">
        <v>523</v>
      </c>
      <c r="B55" s="350">
        <v>292.61351786883301</v>
      </c>
      <c r="C55" s="350">
        <v>1300.8976190476201</v>
      </c>
      <c r="D55" s="350">
        <v>129.35590406933301</v>
      </c>
      <c r="E55" s="350">
        <v>15.2716666666667</v>
      </c>
      <c r="F55" s="350">
        <v>93.193792361999996</v>
      </c>
      <c r="G55" s="350">
        <v>972.69643800999995</v>
      </c>
      <c r="H55" s="350">
        <v>86.47</v>
      </c>
      <c r="I55" s="350">
        <v>12.398999999999999</v>
      </c>
    </row>
    <row r="56" spans="1:9">
      <c r="A56" s="253" t="s">
        <v>120</v>
      </c>
      <c r="B56" s="350">
        <v>292.356776733</v>
      </c>
      <c r="C56" s="350">
        <v>1285.41590909091</v>
      </c>
      <c r="D56" s="350">
        <v>133.01183893550001</v>
      </c>
      <c r="E56" s="350">
        <v>15.065</v>
      </c>
      <c r="F56" s="350">
        <v>88.275260552500001</v>
      </c>
      <c r="G56" s="350">
        <v>937.13214533749999</v>
      </c>
      <c r="H56" s="350">
        <v>93.7</v>
      </c>
      <c r="I56" s="350">
        <v>12.122999999999999</v>
      </c>
    </row>
    <row r="57" spans="1:9">
      <c r="A57" s="253" t="s">
        <v>558</v>
      </c>
      <c r="B57" s="350">
        <v>273.52310160258702</v>
      </c>
      <c r="C57" s="350">
        <v>1283.8934782608701</v>
      </c>
      <c r="D57" s="350">
        <v>124.946948668348</v>
      </c>
      <c r="E57" s="350">
        <v>14.6598260869565</v>
      </c>
      <c r="F57" s="350">
        <v>82.549867058521698</v>
      </c>
      <c r="G57" s="350">
        <v>885.59965961021703</v>
      </c>
      <c r="H57" s="350">
        <v>100.15</v>
      </c>
      <c r="I57" s="350">
        <v>12.176</v>
      </c>
    </row>
    <row r="58" spans="1:9">
      <c r="A58" s="253" t="s">
        <v>589</v>
      </c>
      <c r="B58" s="350">
        <v>266.18728039172498</v>
      </c>
      <c r="C58" s="350">
        <v>1359.0425</v>
      </c>
      <c r="D58" s="350">
        <v>118.16761627055</v>
      </c>
      <c r="E58" s="350">
        <v>15.036099999999999</v>
      </c>
      <c r="F58" s="350">
        <v>85.796996785499999</v>
      </c>
      <c r="G58" s="350">
        <v>869.83140833050004</v>
      </c>
      <c r="H58" s="350">
        <v>108.94</v>
      </c>
      <c r="I58" s="460" t="s">
        <v>399</v>
      </c>
    </row>
    <row r="59" spans="1:9" ht="66.75" customHeight="1">
      <c r="A59" s="795" t="s">
        <v>460</v>
      </c>
      <c r="B59" s="795"/>
      <c r="C59" s="795"/>
      <c r="D59" s="795"/>
      <c r="E59" s="795"/>
      <c r="F59" s="795"/>
      <c r="G59" s="795"/>
      <c r="H59" s="795"/>
      <c r="I59" s="795"/>
    </row>
    <row r="62" spans="1:9" ht="76.5" customHeight="1"/>
  </sheetData>
  <mergeCells count="1">
    <mergeCell ref="A59:I59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12</vt:i4>
      </vt:variant>
    </vt:vector>
  </HeadingPairs>
  <TitlesOfParts>
    <vt:vector size="36" baseType="lpstr">
      <vt:lpstr>1. PRODUCCIÓN METÁLICA</vt:lpstr>
      <vt:lpstr>2. PRODUCCIÓN EMPRESAS </vt:lpstr>
      <vt:lpstr>08.5 RECAUDACION TRIB</vt:lpstr>
      <vt:lpstr>SALDO IED por SECTOR</vt:lpstr>
      <vt:lpstr>3. PRODUCCIÓN REGIONES</vt:lpstr>
      <vt:lpstr>4. NO METÁLICA</vt:lpstr>
      <vt:lpstr>4.1 NO METÁLICA REGIONES</vt:lpstr>
      <vt:lpstr>4.2 PRODUCCIÓN CARBONÍFERA</vt:lpstr>
      <vt:lpstr>5. MACROECONÓMICAS</vt:lpstr>
      <vt:lpstr>03.1 EXPORTACIONES MINERAS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13.2 PETITORIOS</vt:lpstr>
      <vt:lpstr>14. RECAUDACIÓN</vt:lpstr>
      <vt:lpstr>14. RECAUDACION</vt:lpstr>
      <vt:lpstr>'1. PRODUCCIÓN METÁLICA'!Área_de_impresión</vt:lpstr>
      <vt:lpstr>'11. TRANSFERENCIAS'!Área_de_impresión</vt:lpstr>
      <vt:lpstr>'12. TRANSFERENCIAS 2'!Área_de_impresión</vt:lpstr>
      <vt:lpstr>'13.1 ACTIVIDAD MINERA'!Área_de_impresión</vt:lpstr>
      <vt:lpstr>'14. RECAUDACIÓN'!Área_de_impresión</vt:lpstr>
      <vt:lpstr>'2. PRODUCCIÓN EMPRESAS '!Área_de_impresión</vt:lpstr>
      <vt:lpstr>'4.2 PRODUCCIÓN CARBONÍFERA'!Área_de_impresión</vt:lpstr>
      <vt:lpstr>'5. MACROECONÓMICAS'!Área_de_impresión</vt:lpstr>
      <vt:lpstr>'6. EXPORTACIONES'!Área_de_impresión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Aguinaga Valeria</cp:lastModifiedBy>
  <cp:lastPrinted>2019-02-26T16:16:48Z</cp:lastPrinted>
  <dcterms:created xsi:type="dcterms:W3CDTF">2014-07-07T20:10:18Z</dcterms:created>
  <dcterms:modified xsi:type="dcterms:W3CDTF">2019-07-31T23:17:53Z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{1D354CD0-393C-4569-95C5-5ADD20F3033F}</vt:lpwstr>
  </property>
</Properties>
</file>