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660" windowWidth="23250" windowHeight="9075" tabRatio="901" firstSheet="12" activeTab="19"/>
  </bookViews>
  <sheets>
    <sheet name="1. PRODUCCIÓN METÁLICA" sheetId="51" r:id="rId1"/>
    <sheet name="2. PRODUCCIÓN EMPRESAS " sheetId="52" r:id="rId2"/>
    <sheet name="08.5 RECAUDACION TRIB" sheetId="33" state="hidden" r:id="rId3"/>
    <sheet name="SALDO IED por SECTOR" sheetId="32" state="hidden" r:id="rId4"/>
    <sheet name="3. PRODUCCIÓN REGIONES" sheetId="53" r:id="rId5"/>
    <sheet name="4. NO METÁLICA" sheetId="54" r:id="rId6"/>
    <sheet name="4.1 NO METÁLICA REGIONES" sheetId="56" r:id="rId7"/>
    <sheet name="4.2 PRODUCCIÓN CARBONÍFERA" sheetId="57" r:id="rId8"/>
    <sheet name="5. MACROECONÓMICAS" sheetId="36" r:id="rId9"/>
    <sheet name="03.1 EXPORTACIONES MINERAS" sheetId="3" state="hidden" r:id="rId10"/>
    <sheet name="6. EXPORTACIONES" sheetId="37" r:id="rId11"/>
    <sheet name="6.1 EXPORTACIONES PART" sheetId="38" r:id="rId12"/>
    <sheet name="6.2 EXPORT PRODUCTOS" sheetId="39" r:id="rId13"/>
    <sheet name="7. INVERSIONES" sheetId="40" r:id="rId14"/>
    <sheet name="8. INVERSIONES TIPO" sheetId="41" r:id="rId15"/>
    <sheet name="9. INVERSIONES RUBRO" sheetId="42" r:id="rId16"/>
    <sheet name="10. EMPLEO" sheetId="43" r:id="rId17"/>
    <sheet name="11. TRANSFERENCIAS" sheetId="44" r:id="rId18"/>
    <sheet name="12. TRANSFERENCIAS 2" sheetId="45" r:id="rId19"/>
    <sheet name="13. CATASTRO ACTIVIDAD" sheetId="46" r:id="rId20"/>
    <sheet name="13.1 ACTIVIDAD MINERA" sheetId="50" r:id="rId21"/>
    <sheet name="13.2 PETITORIOS" sheetId="58" r:id="rId22"/>
    <sheet name="14. RECAUDACIÓN" sheetId="48" r:id="rId23"/>
  </sheets>
  <externalReferences>
    <externalReference r:id="rId24"/>
    <externalReference r:id="rId25"/>
  </externalReferences>
  <definedNames>
    <definedName name="_xlnm.Print_Area" localSheetId="0">'1. PRODUCCIÓN METÁLICA'!$A$1:$I$36</definedName>
    <definedName name="_xlnm.Print_Area" localSheetId="16">'10. EMPLEO'!$A$1:$N$58</definedName>
    <definedName name="_xlnm.Print_Area" localSheetId="17">'11. TRANSFERENCIAS'!$A$1:$K$35</definedName>
    <definedName name="_xlnm.Print_Area" localSheetId="18">'12. TRANSFERENCIAS 2'!$A$1:$K$88</definedName>
    <definedName name="_xlnm.Print_Area" localSheetId="19">'13. CATASTRO ACTIVIDAD'!$A$1:$N$47</definedName>
    <definedName name="_xlnm.Print_Area" localSheetId="20">'13.1 ACTIVIDAD MINERA'!$A$1:$E$43</definedName>
    <definedName name="_xlnm.Print_Area" localSheetId="22">'14. RECAUDACIÓN'!$A$1:$F$20</definedName>
    <definedName name="_xlnm.Print_Area" localSheetId="1">'2. PRODUCCIÓN EMPRESAS '!$A$1:$H$79</definedName>
    <definedName name="_xlnm.Print_Area" localSheetId="4">'3. PRODUCCIÓN REGIONES'!$A$1:$H$92</definedName>
    <definedName name="_xlnm.Print_Area" localSheetId="5">'4. NO METÁLICA'!$A$1:$I$46</definedName>
    <definedName name="_xlnm.Print_Area" localSheetId="6">'4.1 NO METÁLICA REGIONES'!$A$1:$I$108</definedName>
    <definedName name="_xlnm.Print_Area" localSheetId="7">'4.2 PRODUCCIÓN CARBONÍFERA'!$A$1:$I$19</definedName>
    <definedName name="_xlnm.Print_Area" localSheetId="8">'5. MACROECONÓMICAS'!$A$1:$I$63</definedName>
    <definedName name="_xlnm.Print_Area" localSheetId="10">'6. EXPORTACIONES'!$A$1:$L$103</definedName>
    <definedName name="_xlnm.Print_Area" localSheetId="11">'6.1 EXPORTACIONES PART'!$A$1:$M$25</definedName>
    <definedName name="_xlnm.Print_Area" localSheetId="12">'6.2 EXPORT PRODUCTOS'!$A$1:$C$42</definedName>
    <definedName name="_xlnm.Print_Area" localSheetId="13">'7. INVERSIONES'!$A$1:$H$41</definedName>
    <definedName name="_xlnm.Print_Area" localSheetId="14">'8. INVERSIONES TIPO'!$A$1:$I$91</definedName>
    <definedName name="_xlnm.Print_Area" localSheetId="15">'9. INVERSIONES RUBRO'!$A$1:$H$82</definedName>
  </definedNames>
  <calcPr calcId="145621"/>
</workbook>
</file>

<file path=xl/calcChain.xml><?xml version="1.0" encoding="utf-8"?>
<calcChain xmlns="http://schemas.openxmlformats.org/spreadsheetml/2006/main">
  <c r="C12" i="50" l="1"/>
  <c r="D12" i="50" s="1"/>
  <c r="A12" i="50"/>
  <c r="D11" i="50"/>
  <c r="D10" i="50"/>
  <c r="D9" i="50"/>
  <c r="D8" i="50"/>
  <c r="D7" i="50"/>
  <c r="D6" i="50"/>
  <c r="I15" i="36" l="1"/>
  <c r="H15" i="36"/>
  <c r="G15" i="36"/>
  <c r="F15" i="36"/>
  <c r="E15" i="36"/>
  <c r="D15" i="36"/>
  <c r="N56" i="43" l="1"/>
  <c r="G30" i="43"/>
  <c r="H30" i="43" s="1"/>
  <c r="H29" i="43"/>
  <c r="C29" i="43"/>
  <c r="C30" i="43" s="1"/>
  <c r="B29" i="43"/>
  <c r="B30" i="43" s="1"/>
  <c r="H28" i="43"/>
  <c r="D28" i="43"/>
  <c r="H27" i="43"/>
  <c r="H25" i="43"/>
  <c r="H24" i="43"/>
  <c r="H23" i="43"/>
  <c r="H22" i="43"/>
  <c r="H21" i="43"/>
  <c r="H20" i="43"/>
  <c r="H19" i="43"/>
  <c r="H18" i="43"/>
  <c r="H17" i="43"/>
  <c r="D17" i="43"/>
  <c r="D16" i="43" s="1"/>
  <c r="H16" i="43"/>
  <c r="C16" i="43"/>
  <c r="B16" i="43"/>
  <c r="H15" i="43"/>
  <c r="H14" i="43"/>
  <c r="H13" i="43"/>
  <c r="H12" i="43"/>
  <c r="H11" i="43"/>
  <c r="H10" i="43"/>
  <c r="H9" i="43"/>
  <c r="H8" i="43"/>
  <c r="H7" i="43"/>
  <c r="D29" i="43" l="1"/>
  <c r="D30" i="43" s="1"/>
  <c r="H6" i="43"/>
  <c r="H26" i="43"/>
  <c r="G78" i="42" l="1"/>
  <c r="D78" i="42"/>
  <c r="H77" i="42"/>
  <c r="G77" i="42"/>
  <c r="D77" i="42"/>
  <c r="G76" i="42"/>
  <c r="D76" i="42"/>
  <c r="H75" i="42"/>
  <c r="G75" i="42"/>
  <c r="D75" i="42"/>
  <c r="G74" i="42"/>
  <c r="D74" i="42"/>
  <c r="H73" i="42"/>
  <c r="G73" i="42"/>
  <c r="D73" i="42"/>
  <c r="G72" i="42"/>
  <c r="D72" i="42"/>
  <c r="H71" i="42"/>
  <c r="G71" i="42"/>
  <c r="D71" i="42"/>
  <c r="G70" i="42"/>
  <c r="H69" i="42"/>
  <c r="H68" i="42"/>
  <c r="G68" i="42"/>
  <c r="D68" i="42"/>
  <c r="F67" i="42"/>
  <c r="H78" i="42" s="1"/>
  <c r="E67" i="42"/>
  <c r="E79" i="42" s="1"/>
  <c r="C67" i="42"/>
  <c r="C79" i="42" s="1"/>
  <c r="B67" i="42"/>
  <c r="B79" i="42" s="1"/>
  <c r="H66" i="42"/>
  <c r="G66" i="42"/>
  <c r="D66" i="42"/>
  <c r="G65" i="42"/>
  <c r="G64" i="42"/>
  <c r="D64" i="42"/>
  <c r="H63" i="42"/>
  <c r="G63" i="42"/>
  <c r="D63" i="42"/>
  <c r="H61" i="42"/>
  <c r="G61" i="42"/>
  <c r="D61" i="42"/>
  <c r="G60" i="42"/>
  <c r="D60" i="42"/>
  <c r="G59" i="42"/>
  <c r="D59" i="42"/>
  <c r="G58" i="42"/>
  <c r="D58" i="42"/>
  <c r="H57" i="42"/>
  <c r="G57" i="42"/>
  <c r="D57" i="42"/>
  <c r="F55" i="42"/>
  <c r="H58" i="42" s="1"/>
  <c r="E55" i="42"/>
  <c r="D55" i="42"/>
  <c r="C55" i="42"/>
  <c r="B55" i="42"/>
  <c r="G54" i="42"/>
  <c r="D54" i="42"/>
  <c r="H53" i="42"/>
  <c r="G53" i="42"/>
  <c r="D53" i="42"/>
  <c r="G52" i="42"/>
  <c r="D52" i="42"/>
  <c r="H51" i="42"/>
  <c r="D51" i="42"/>
  <c r="G50" i="42"/>
  <c r="D50" i="42"/>
  <c r="H49" i="42"/>
  <c r="G49" i="42"/>
  <c r="D49" i="42"/>
  <c r="G48" i="42"/>
  <c r="D48" i="42"/>
  <c r="H47" i="42"/>
  <c r="G47" i="42"/>
  <c r="G46" i="42"/>
  <c r="D46" i="42"/>
  <c r="H45" i="42"/>
  <c r="H44" i="42"/>
  <c r="G44" i="42"/>
  <c r="D44" i="42"/>
  <c r="F43" i="42"/>
  <c r="H46" i="42" s="1"/>
  <c r="E43" i="42"/>
  <c r="D43" i="42"/>
  <c r="C43" i="42"/>
  <c r="B43" i="42"/>
  <c r="G42" i="42"/>
  <c r="D42" i="42"/>
  <c r="H41" i="42"/>
  <c r="G41" i="42"/>
  <c r="D41" i="42"/>
  <c r="G40" i="42"/>
  <c r="D40" i="42"/>
  <c r="G39" i="42"/>
  <c r="D39" i="42"/>
  <c r="G37" i="42"/>
  <c r="D37" i="42"/>
  <c r="G36" i="42"/>
  <c r="D36" i="42"/>
  <c r="G35" i="42"/>
  <c r="D35" i="42"/>
  <c r="G34" i="42"/>
  <c r="D34" i="42"/>
  <c r="G33" i="42"/>
  <c r="D33" i="42"/>
  <c r="G32" i="42"/>
  <c r="D32" i="42"/>
  <c r="F31" i="42"/>
  <c r="H34" i="42" s="1"/>
  <c r="E31" i="42"/>
  <c r="C31" i="42"/>
  <c r="D31" i="42" s="1"/>
  <c r="B31" i="42"/>
  <c r="H30" i="42"/>
  <c r="G30" i="42"/>
  <c r="D30" i="42"/>
  <c r="H29" i="42"/>
  <c r="G29" i="42"/>
  <c r="D29" i="42"/>
  <c r="H28" i="42"/>
  <c r="G28" i="42"/>
  <c r="D28" i="42"/>
  <c r="H27" i="42"/>
  <c r="H26" i="42"/>
  <c r="G26" i="42"/>
  <c r="D26" i="42"/>
  <c r="H25" i="42"/>
  <c r="G25" i="42"/>
  <c r="D25" i="42"/>
  <c r="H24" i="42"/>
  <c r="G24" i="42"/>
  <c r="D24" i="42"/>
  <c r="H23" i="42"/>
  <c r="D23" i="42"/>
  <c r="H22" i="42"/>
  <c r="G22" i="42"/>
  <c r="D22" i="42"/>
  <c r="H21" i="42"/>
  <c r="H20" i="42"/>
  <c r="H19" i="42"/>
  <c r="G19" i="42"/>
  <c r="D19" i="42"/>
  <c r="H18" i="42"/>
  <c r="E18" i="42"/>
  <c r="G18" i="42" s="1"/>
  <c r="B18" i="42"/>
  <c r="D18" i="42" s="1"/>
  <c r="H17" i="42"/>
  <c r="G17" i="42"/>
  <c r="D17" i="42"/>
  <c r="H16" i="42"/>
  <c r="G16" i="42"/>
  <c r="D16" i="42"/>
  <c r="H15" i="42"/>
  <c r="G15" i="42"/>
  <c r="D15" i="42"/>
  <c r="H14" i="42"/>
  <c r="D14" i="42"/>
  <c r="H13" i="42"/>
  <c r="H12" i="42"/>
  <c r="G12" i="42"/>
  <c r="D12" i="42"/>
  <c r="H11" i="42"/>
  <c r="G11" i="42"/>
  <c r="D11" i="42"/>
  <c r="H10" i="42"/>
  <c r="G10" i="42"/>
  <c r="D10" i="42"/>
  <c r="H9" i="42"/>
  <c r="G9" i="42"/>
  <c r="D9" i="42"/>
  <c r="H8" i="42"/>
  <c r="G8" i="42"/>
  <c r="D8" i="42"/>
  <c r="H7" i="42"/>
  <c r="G7" i="42"/>
  <c r="D7" i="42"/>
  <c r="G88" i="41"/>
  <c r="I72" i="41" s="1"/>
  <c r="F88" i="41"/>
  <c r="E88" i="41"/>
  <c r="D88" i="41"/>
  <c r="C88" i="41"/>
  <c r="H87" i="41"/>
  <c r="E87" i="41"/>
  <c r="I86" i="41"/>
  <c r="H86" i="41"/>
  <c r="E86" i="41"/>
  <c r="I84" i="41"/>
  <c r="E84" i="41"/>
  <c r="I83" i="41"/>
  <c r="H83" i="41"/>
  <c r="E83" i="41"/>
  <c r="I81" i="41"/>
  <c r="I80" i="41"/>
  <c r="H80" i="41"/>
  <c r="E80" i="41"/>
  <c r="H79" i="41"/>
  <c r="E79" i="41"/>
  <c r="I78" i="41"/>
  <c r="I77" i="41"/>
  <c r="H77" i="41"/>
  <c r="H76" i="41"/>
  <c r="E76" i="41"/>
  <c r="I75" i="41"/>
  <c r="H75" i="41"/>
  <c r="E75" i="41"/>
  <c r="H74" i="41"/>
  <c r="E74" i="41"/>
  <c r="I73" i="41"/>
  <c r="H73" i="41"/>
  <c r="H72" i="41"/>
  <c r="E72" i="41"/>
  <c r="I71" i="41"/>
  <c r="H71" i="41"/>
  <c r="E71" i="41"/>
  <c r="H70" i="41"/>
  <c r="E70" i="41"/>
  <c r="I69" i="41"/>
  <c r="H69" i="41"/>
  <c r="E69" i="41"/>
  <c r="H68" i="41"/>
  <c r="E68" i="41"/>
  <c r="I67" i="41"/>
  <c r="H67" i="41"/>
  <c r="I66" i="41"/>
  <c r="H66" i="41"/>
  <c r="E66" i="41"/>
  <c r="H65" i="41"/>
  <c r="E65" i="41"/>
  <c r="I64" i="41"/>
  <c r="H64" i="41"/>
  <c r="E64" i="41"/>
  <c r="H63" i="41"/>
  <c r="E63" i="41"/>
  <c r="I62" i="41"/>
  <c r="E62" i="41"/>
  <c r="H61" i="41"/>
  <c r="E61" i="41"/>
  <c r="I60" i="41"/>
  <c r="H60" i="41"/>
  <c r="E60" i="41"/>
  <c r="H59" i="41"/>
  <c r="E59" i="41"/>
  <c r="I58" i="41"/>
  <c r="H58" i="41"/>
  <c r="E58" i="41"/>
  <c r="H57" i="41"/>
  <c r="E57" i="41"/>
  <c r="I56" i="41"/>
  <c r="H56" i="41"/>
  <c r="E56" i="41"/>
  <c r="H55" i="41"/>
  <c r="E55" i="41"/>
  <c r="I54" i="41"/>
  <c r="H54" i="41"/>
  <c r="E54" i="41"/>
  <c r="H53" i="41"/>
  <c r="E53" i="41"/>
  <c r="I52" i="41"/>
  <c r="H52" i="41"/>
  <c r="E52" i="41"/>
  <c r="H51" i="41"/>
  <c r="E51" i="41"/>
  <c r="I50" i="41"/>
  <c r="I49" i="41"/>
  <c r="H49" i="41"/>
  <c r="E49" i="41"/>
  <c r="H48" i="41"/>
  <c r="E48" i="41"/>
  <c r="I47" i="41"/>
  <c r="H47" i="41"/>
  <c r="E47" i="41"/>
  <c r="H46" i="41"/>
  <c r="E46" i="41"/>
  <c r="I45" i="41"/>
  <c r="H45" i="41"/>
  <c r="E45" i="41"/>
  <c r="H44" i="41"/>
  <c r="E44" i="41"/>
  <c r="I43" i="41"/>
  <c r="H43" i="41"/>
  <c r="E43" i="41"/>
  <c r="H42" i="41"/>
  <c r="E42" i="41"/>
  <c r="I41" i="41"/>
  <c r="H41" i="41"/>
  <c r="E41" i="41"/>
  <c r="H40" i="41"/>
  <c r="E40" i="41"/>
  <c r="I39" i="41"/>
  <c r="H39" i="41"/>
  <c r="E39" i="41"/>
  <c r="H38" i="41"/>
  <c r="E38" i="41"/>
  <c r="I37" i="41"/>
  <c r="H37" i="41"/>
  <c r="E37" i="41"/>
  <c r="G31" i="41"/>
  <c r="I25" i="41" s="1"/>
  <c r="F31" i="41"/>
  <c r="D31" i="41"/>
  <c r="E31" i="41" s="1"/>
  <c r="C31" i="41"/>
  <c r="I28" i="41"/>
  <c r="H27" i="41"/>
  <c r="E27" i="41"/>
  <c r="H26" i="41"/>
  <c r="E26" i="41"/>
  <c r="H25" i="41"/>
  <c r="E25" i="41"/>
  <c r="H24" i="41"/>
  <c r="E24" i="41"/>
  <c r="H23" i="41"/>
  <c r="H22" i="41"/>
  <c r="E22" i="41"/>
  <c r="I21" i="41"/>
  <c r="H21" i="41"/>
  <c r="E21" i="41"/>
  <c r="H20" i="41"/>
  <c r="E20" i="41"/>
  <c r="I19" i="41"/>
  <c r="H19" i="41"/>
  <c r="E19" i="41"/>
  <c r="H18" i="41"/>
  <c r="E18" i="41"/>
  <c r="I17" i="41"/>
  <c r="H17" i="41"/>
  <c r="E17" i="41"/>
  <c r="H16" i="41"/>
  <c r="E16" i="41"/>
  <c r="I15" i="41"/>
  <c r="H15" i="41"/>
  <c r="E15" i="41"/>
  <c r="H14" i="41"/>
  <c r="E14" i="41"/>
  <c r="I13" i="41"/>
  <c r="H13" i="41"/>
  <c r="E13" i="41"/>
  <c r="H12" i="41"/>
  <c r="E12" i="41"/>
  <c r="I11" i="41"/>
  <c r="H11" i="41"/>
  <c r="E11" i="41"/>
  <c r="H10" i="41"/>
  <c r="E10" i="41"/>
  <c r="I9" i="41"/>
  <c r="H9" i="41"/>
  <c r="E9" i="41"/>
  <c r="H8" i="41"/>
  <c r="E8" i="41"/>
  <c r="I7" i="41"/>
  <c r="H7" i="41"/>
  <c r="E7" i="41"/>
  <c r="G31" i="40"/>
  <c r="F31" i="40"/>
  <c r="E31" i="40"/>
  <c r="D31" i="40"/>
  <c r="C31" i="40"/>
  <c r="B31" i="40"/>
  <c r="H30" i="40"/>
  <c r="H31" i="40" s="1"/>
  <c r="H29" i="40"/>
  <c r="D26" i="40"/>
  <c r="C26" i="40"/>
  <c r="B26" i="40"/>
  <c r="H25" i="40"/>
  <c r="H26" i="40" s="1"/>
  <c r="G25" i="40"/>
  <c r="G26" i="40" s="1"/>
  <c r="F25" i="40"/>
  <c r="F26" i="40" s="1"/>
  <c r="E25" i="40"/>
  <c r="E26" i="40" s="1"/>
  <c r="D25" i="40"/>
  <c r="C25" i="40"/>
  <c r="B25" i="40"/>
  <c r="H24" i="40"/>
  <c r="F21" i="40"/>
  <c r="E21" i="40"/>
  <c r="C21" i="40"/>
  <c r="B21" i="40"/>
  <c r="F20" i="40"/>
  <c r="E20" i="40"/>
  <c r="C20" i="40"/>
  <c r="B20" i="40"/>
  <c r="H19" i="40"/>
  <c r="H17" i="40"/>
  <c r="H16" i="40"/>
  <c r="H15" i="40"/>
  <c r="I15" i="40" s="1"/>
  <c r="G15" i="40"/>
  <c r="G20" i="40" s="1"/>
  <c r="G21" i="40" s="1"/>
  <c r="F15" i="40"/>
  <c r="E15" i="40"/>
  <c r="D15" i="40"/>
  <c r="D20" i="40" s="1"/>
  <c r="C15" i="40"/>
  <c r="B15" i="40"/>
  <c r="I14" i="40"/>
  <c r="I13" i="40"/>
  <c r="I12" i="40"/>
  <c r="I11" i="40"/>
  <c r="I10" i="40"/>
  <c r="I9" i="40"/>
  <c r="I8" i="40"/>
  <c r="I7" i="40"/>
  <c r="I6" i="40"/>
  <c r="I5" i="40"/>
  <c r="D79" i="42" l="1"/>
  <c r="H39" i="42"/>
  <c r="G31" i="42"/>
  <c r="H31" i="42"/>
  <c r="H35" i="42"/>
  <c r="H59" i="42"/>
  <c r="G67" i="42"/>
  <c r="F79" i="42"/>
  <c r="H40" i="42"/>
  <c r="G43" i="42"/>
  <c r="H52" i="42"/>
  <c r="G55" i="42"/>
  <c r="H64" i="42"/>
  <c r="H67" i="42"/>
  <c r="H72" i="42"/>
  <c r="H76" i="42"/>
  <c r="H43" i="42"/>
  <c r="H48" i="42"/>
  <c r="H55" i="42"/>
  <c r="H32" i="42"/>
  <c r="H36" i="42"/>
  <c r="H56" i="42"/>
  <c r="H60" i="42"/>
  <c r="H65" i="42"/>
  <c r="H33" i="42"/>
  <c r="H37" i="42"/>
  <c r="H38" i="42"/>
  <c r="H42" i="42"/>
  <c r="H54" i="42"/>
  <c r="H62" i="42"/>
  <c r="H70" i="42"/>
  <c r="H74" i="42"/>
  <c r="H50" i="42"/>
  <c r="D67" i="42"/>
  <c r="I26" i="41"/>
  <c r="H31" i="41"/>
  <c r="I10" i="41"/>
  <c r="I14" i="41"/>
  <c r="I18" i="41"/>
  <c r="I22" i="41"/>
  <c r="I31" i="41"/>
  <c r="I40" i="41"/>
  <c r="I44" i="41"/>
  <c r="I48" i="41"/>
  <c r="I65" i="41"/>
  <c r="I85" i="41"/>
  <c r="H88" i="41"/>
  <c r="I53" i="41"/>
  <c r="I57" i="41"/>
  <c r="I61" i="41"/>
  <c r="I74" i="41"/>
  <c r="I79" i="41"/>
  <c r="I88" i="41"/>
  <c r="I23" i="41"/>
  <c r="I27" i="41"/>
  <c r="I70" i="41"/>
  <c r="I29" i="41"/>
  <c r="I24" i="41"/>
  <c r="I30" i="41"/>
  <c r="I8" i="41"/>
  <c r="I12" i="41"/>
  <c r="I16" i="41"/>
  <c r="I20" i="41"/>
  <c r="I38" i="41"/>
  <c r="I42" i="41"/>
  <c r="I46" i="41"/>
  <c r="I63" i="41"/>
  <c r="I82" i="41"/>
  <c r="I87" i="41"/>
  <c r="I51" i="41"/>
  <c r="I55" i="41"/>
  <c r="I59" i="41"/>
  <c r="I76" i="41"/>
  <c r="I68" i="41"/>
  <c r="D21" i="40"/>
  <c r="H20" i="40"/>
  <c r="H21" i="40" s="1"/>
  <c r="H79" i="42" l="1"/>
  <c r="G79" i="42"/>
  <c r="C14" i="48" l="1"/>
  <c r="D14" i="48"/>
  <c r="E14" i="48"/>
  <c r="F14" i="48"/>
  <c r="B14" i="48"/>
  <c r="F16" i="48"/>
  <c r="F15" i="48"/>
  <c r="B39" i="39"/>
  <c r="B37" i="39"/>
  <c r="B36" i="39"/>
  <c r="C36" i="39" s="1"/>
  <c r="B35" i="39"/>
  <c r="C35" i="39" s="1"/>
  <c r="B34" i="39"/>
  <c r="C34" i="39" s="1"/>
  <c r="B33" i="39"/>
  <c r="B32" i="39"/>
  <c r="B31" i="39"/>
  <c r="B30" i="39"/>
  <c r="B27" i="39" s="1"/>
  <c r="B29" i="39"/>
  <c r="B28" i="39"/>
  <c r="B21" i="39"/>
  <c r="C12" i="39" s="1"/>
  <c r="C19" i="39"/>
  <c r="C16" i="39"/>
  <c r="C15" i="39"/>
  <c r="C14" i="39"/>
  <c r="C13" i="39"/>
  <c r="C8" i="39"/>
  <c r="C6" i="39"/>
  <c r="B6" i="39"/>
  <c r="L23" i="38"/>
  <c r="K23" i="38"/>
  <c r="J23" i="38"/>
  <c r="I23" i="38"/>
  <c r="H23" i="38"/>
  <c r="G23" i="38"/>
  <c r="F23" i="38"/>
  <c r="E23" i="38"/>
  <c r="D23" i="38"/>
  <c r="C23" i="38"/>
  <c r="B23" i="38"/>
  <c r="K21" i="38"/>
  <c r="J21" i="38"/>
  <c r="I21" i="38"/>
  <c r="H21" i="38"/>
  <c r="G21" i="38"/>
  <c r="F21" i="38"/>
  <c r="E21" i="38"/>
  <c r="D21" i="38"/>
  <c r="C21" i="38"/>
  <c r="B21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I61" i="37"/>
  <c r="H61" i="37"/>
  <c r="G61" i="37"/>
  <c r="F61" i="37"/>
  <c r="E61" i="37"/>
  <c r="D61" i="37"/>
  <c r="C61" i="37"/>
  <c r="I60" i="37"/>
  <c r="H60" i="37"/>
  <c r="G60" i="37"/>
  <c r="F60" i="37"/>
  <c r="E60" i="37"/>
  <c r="D60" i="37"/>
  <c r="C60" i="37"/>
  <c r="B60" i="37"/>
  <c r="B61" i="37" s="1"/>
  <c r="I54" i="37"/>
  <c r="H54" i="37"/>
  <c r="G54" i="37"/>
  <c r="F54" i="37"/>
  <c r="E54" i="37"/>
  <c r="D54" i="37"/>
  <c r="C54" i="37"/>
  <c r="B54" i="37"/>
  <c r="K20" i="37"/>
  <c r="K16" i="37"/>
  <c r="K15" i="37"/>
  <c r="J15" i="37"/>
  <c r="J21" i="37" s="1"/>
  <c r="J22" i="37" s="1"/>
  <c r="I15" i="37"/>
  <c r="I21" i="37" s="1"/>
  <c r="I22" i="37" s="1"/>
  <c r="H15" i="37"/>
  <c r="H21" i="37" s="1"/>
  <c r="H22" i="37" s="1"/>
  <c r="G15" i="37"/>
  <c r="G21" i="37" s="1"/>
  <c r="G22" i="37" s="1"/>
  <c r="F15" i="37"/>
  <c r="F21" i="37" s="1"/>
  <c r="F22" i="37" s="1"/>
  <c r="E15" i="37"/>
  <c r="E21" i="37" s="1"/>
  <c r="E22" i="37" s="1"/>
  <c r="D15" i="37"/>
  <c r="D21" i="37" s="1"/>
  <c r="D22" i="37" s="1"/>
  <c r="C15" i="37"/>
  <c r="C21" i="37" s="1"/>
  <c r="C22" i="37" s="1"/>
  <c r="B15" i="37"/>
  <c r="B21" i="37" s="1"/>
  <c r="K14" i="37"/>
  <c r="K13" i="37"/>
  <c r="K12" i="37"/>
  <c r="K11" i="37"/>
  <c r="K10" i="37"/>
  <c r="K9" i="37"/>
  <c r="K8" i="37"/>
  <c r="K7" i="37"/>
  <c r="K6" i="37"/>
  <c r="C37" i="39" l="1"/>
  <c r="C28" i="39"/>
  <c r="C29" i="39"/>
  <c r="C27" i="39"/>
  <c r="C31" i="39"/>
  <c r="C32" i="39"/>
  <c r="C33" i="39"/>
  <c r="C30" i="39"/>
  <c r="C9" i="39"/>
  <c r="C10" i="39"/>
  <c r="C11" i="39"/>
  <c r="M7" i="38"/>
  <c r="M8" i="38"/>
  <c r="M10" i="38"/>
  <c r="L21" i="38"/>
  <c r="M12" i="38" s="1"/>
  <c r="B22" i="37"/>
  <c r="K21" i="37"/>
  <c r="K22" i="37" s="1"/>
  <c r="M18" i="38" l="1"/>
  <c r="M16" i="38"/>
  <c r="M23" i="38"/>
  <c r="M13" i="38"/>
  <c r="M11" i="38"/>
  <c r="M17" i="38"/>
  <c r="M6" i="38"/>
  <c r="M14" i="38"/>
  <c r="M9" i="38"/>
  <c r="M15" i="38"/>
  <c r="G15" i="57" l="1"/>
  <c r="F15" i="57"/>
  <c r="C15" i="57"/>
  <c r="B15" i="57"/>
  <c r="H13" i="57"/>
  <c r="D13" i="57"/>
  <c r="G12" i="57"/>
  <c r="I13" i="57" s="1"/>
  <c r="I12" i="57" s="1"/>
  <c r="F12" i="57"/>
  <c r="C12" i="57"/>
  <c r="D12" i="57" s="1"/>
  <c r="B12" i="57"/>
  <c r="H11" i="57"/>
  <c r="D11" i="57"/>
  <c r="H10" i="57"/>
  <c r="D10" i="57"/>
  <c r="H9" i="57"/>
  <c r="D9" i="57"/>
  <c r="G7" i="57"/>
  <c r="I10" i="57" s="1"/>
  <c r="F7" i="57"/>
  <c r="C7" i="57"/>
  <c r="D7" i="57" s="1"/>
  <c r="B7" i="57"/>
  <c r="G104" i="56"/>
  <c r="I105" i="56" s="1"/>
  <c r="I104" i="56" s="1"/>
  <c r="F104" i="56"/>
  <c r="C104" i="56"/>
  <c r="B104" i="56"/>
  <c r="H103" i="56"/>
  <c r="D103" i="56"/>
  <c r="I102" i="56"/>
  <c r="H102" i="56"/>
  <c r="D102" i="56"/>
  <c r="G101" i="56"/>
  <c r="H101" i="56" s="1"/>
  <c r="F101" i="56"/>
  <c r="D101" i="56"/>
  <c r="C101" i="56"/>
  <c r="B101" i="56"/>
  <c r="H100" i="56"/>
  <c r="D100" i="56"/>
  <c r="H99" i="56"/>
  <c r="D99" i="56"/>
  <c r="G98" i="56"/>
  <c r="H98" i="56" s="1"/>
  <c r="F98" i="56"/>
  <c r="C98" i="56"/>
  <c r="D98" i="56" s="1"/>
  <c r="B98" i="56"/>
  <c r="I97" i="56"/>
  <c r="I96" i="56"/>
  <c r="I95" i="56" s="1"/>
  <c r="H96" i="56"/>
  <c r="D96" i="56"/>
  <c r="G95" i="56"/>
  <c r="H95" i="56" s="1"/>
  <c r="F95" i="56"/>
  <c r="D95" i="56"/>
  <c r="C95" i="56"/>
  <c r="B95" i="56"/>
  <c r="H94" i="56"/>
  <c r="D94" i="56"/>
  <c r="I93" i="56"/>
  <c r="H93" i="56"/>
  <c r="G93" i="56"/>
  <c r="F93" i="56"/>
  <c r="C93" i="56"/>
  <c r="D93" i="56" s="1"/>
  <c r="B93" i="56"/>
  <c r="H92" i="56"/>
  <c r="D92" i="56"/>
  <c r="I91" i="56"/>
  <c r="G91" i="56"/>
  <c r="H91" i="56" s="1"/>
  <c r="F91" i="56"/>
  <c r="D91" i="56"/>
  <c r="C91" i="56"/>
  <c r="B91" i="56"/>
  <c r="H89" i="56"/>
  <c r="D89" i="56"/>
  <c r="H88" i="56"/>
  <c r="D88" i="56"/>
  <c r="H87" i="56"/>
  <c r="G87" i="56"/>
  <c r="I90" i="56" s="1"/>
  <c r="F87" i="56"/>
  <c r="C87" i="56"/>
  <c r="B87" i="56"/>
  <c r="D87" i="56" s="1"/>
  <c r="I86" i="56"/>
  <c r="H86" i="56"/>
  <c r="D86" i="56"/>
  <c r="H85" i="56"/>
  <c r="D85" i="56"/>
  <c r="I84" i="56"/>
  <c r="H84" i="56"/>
  <c r="D84" i="56"/>
  <c r="G83" i="56"/>
  <c r="H83" i="56" s="1"/>
  <c r="F83" i="56"/>
  <c r="D83" i="56"/>
  <c r="C83" i="56"/>
  <c r="B83" i="56"/>
  <c r="I82" i="56"/>
  <c r="H82" i="56"/>
  <c r="D82" i="56"/>
  <c r="I81" i="56"/>
  <c r="H81" i="56"/>
  <c r="D81" i="56"/>
  <c r="H80" i="56"/>
  <c r="D80" i="56"/>
  <c r="I79" i="56"/>
  <c r="H79" i="56"/>
  <c r="D79" i="56"/>
  <c r="I78" i="56"/>
  <c r="I77" i="56" s="1"/>
  <c r="H78" i="56"/>
  <c r="D78" i="56"/>
  <c r="G77" i="56"/>
  <c r="I80" i="56" s="1"/>
  <c r="F77" i="56"/>
  <c r="C77" i="56"/>
  <c r="D77" i="56" s="1"/>
  <c r="B77" i="56"/>
  <c r="H74" i="56"/>
  <c r="G74" i="56"/>
  <c r="I76" i="56" s="1"/>
  <c r="F74" i="56"/>
  <c r="C74" i="56"/>
  <c r="D74" i="56" s="1"/>
  <c r="B74" i="56"/>
  <c r="H73" i="56"/>
  <c r="D73" i="56"/>
  <c r="H72" i="56"/>
  <c r="D72" i="56"/>
  <c r="H71" i="56"/>
  <c r="G71" i="56"/>
  <c r="I73" i="56" s="1"/>
  <c r="F71" i="56"/>
  <c r="C71" i="56"/>
  <c r="B71" i="56"/>
  <c r="D71" i="56" s="1"/>
  <c r="I70" i="56"/>
  <c r="I69" i="56"/>
  <c r="I68" i="56" s="1"/>
  <c r="G68" i="56"/>
  <c r="F68" i="56"/>
  <c r="C68" i="56"/>
  <c r="B68" i="56"/>
  <c r="H67" i="56"/>
  <c r="D67" i="56"/>
  <c r="H66" i="56"/>
  <c r="D66" i="56"/>
  <c r="I65" i="56"/>
  <c r="H65" i="56"/>
  <c r="D65" i="56"/>
  <c r="H64" i="56"/>
  <c r="G64" i="56"/>
  <c r="I66" i="56" s="1"/>
  <c r="F64" i="56"/>
  <c r="C64" i="56"/>
  <c r="D64" i="56" s="1"/>
  <c r="B64" i="56"/>
  <c r="H63" i="56"/>
  <c r="D63" i="56"/>
  <c r="G62" i="56"/>
  <c r="I63" i="56" s="1"/>
  <c r="I62" i="56" s="1"/>
  <c r="F62" i="56"/>
  <c r="D62" i="56"/>
  <c r="C62" i="56"/>
  <c r="B62" i="56"/>
  <c r="I61" i="56"/>
  <c r="I59" i="56"/>
  <c r="H59" i="56"/>
  <c r="D59" i="56"/>
  <c r="I57" i="56"/>
  <c r="H57" i="56"/>
  <c r="D57" i="56"/>
  <c r="H56" i="56"/>
  <c r="G56" i="56"/>
  <c r="I60" i="56" s="1"/>
  <c r="F56" i="56"/>
  <c r="C56" i="56"/>
  <c r="D56" i="56" s="1"/>
  <c r="B56" i="56"/>
  <c r="I55" i="56"/>
  <c r="H55" i="56"/>
  <c r="D55" i="56"/>
  <c r="H54" i="56"/>
  <c r="D54" i="56"/>
  <c r="H53" i="56"/>
  <c r="D53" i="56"/>
  <c r="G52" i="56"/>
  <c r="H52" i="56" s="1"/>
  <c r="F52" i="56"/>
  <c r="C52" i="56"/>
  <c r="D52" i="56" s="1"/>
  <c r="B52" i="56"/>
  <c r="H51" i="56"/>
  <c r="D51" i="56"/>
  <c r="H49" i="56"/>
  <c r="D49" i="56"/>
  <c r="H48" i="56"/>
  <c r="D48" i="56"/>
  <c r="H47" i="56"/>
  <c r="H46" i="56"/>
  <c r="D46" i="56"/>
  <c r="H45" i="56"/>
  <c r="D45" i="56"/>
  <c r="G44" i="56"/>
  <c r="H44" i="56" s="1"/>
  <c r="F44" i="56"/>
  <c r="C44" i="56"/>
  <c r="D44" i="56" s="1"/>
  <c r="B44" i="56"/>
  <c r="I43" i="56"/>
  <c r="H43" i="56"/>
  <c r="D43" i="56"/>
  <c r="I42" i="56"/>
  <c r="H42" i="56"/>
  <c r="D42" i="56"/>
  <c r="I41" i="56"/>
  <c r="H41" i="56"/>
  <c r="D41" i="56"/>
  <c r="I40" i="56"/>
  <c r="H40" i="56"/>
  <c r="D40" i="56"/>
  <c r="I39" i="56"/>
  <c r="H39" i="56"/>
  <c r="G39" i="56"/>
  <c r="F39" i="56"/>
  <c r="C39" i="56"/>
  <c r="D39" i="56" s="1"/>
  <c r="B39" i="56"/>
  <c r="I38" i="56"/>
  <c r="I36" i="56" s="1"/>
  <c r="H38" i="56"/>
  <c r="D38" i="56"/>
  <c r="I37" i="56"/>
  <c r="H37" i="56"/>
  <c r="D37" i="56"/>
  <c r="G36" i="56"/>
  <c r="H36" i="56" s="1"/>
  <c r="F36" i="56"/>
  <c r="C36" i="56"/>
  <c r="D36" i="56" s="1"/>
  <c r="B36" i="56"/>
  <c r="H35" i="56"/>
  <c r="D35" i="56"/>
  <c r="I34" i="56"/>
  <c r="H34" i="56"/>
  <c r="D34" i="56"/>
  <c r="H33" i="56"/>
  <c r="D33" i="56"/>
  <c r="I31" i="56"/>
  <c r="H31" i="56"/>
  <c r="D31" i="56"/>
  <c r="H30" i="56"/>
  <c r="D30" i="56"/>
  <c r="I29" i="56"/>
  <c r="H29" i="56"/>
  <c r="D29" i="56"/>
  <c r="G28" i="56"/>
  <c r="H28" i="56" s="1"/>
  <c r="F28" i="56"/>
  <c r="D28" i="56"/>
  <c r="C28" i="56"/>
  <c r="B28" i="56"/>
  <c r="I27" i="56"/>
  <c r="H27" i="56"/>
  <c r="D27" i="56"/>
  <c r="I26" i="56"/>
  <c r="H26" i="56"/>
  <c r="D26" i="56"/>
  <c r="H25" i="56"/>
  <c r="D25" i="56"/>
  <c r="I24" i="56"/>
  <c r="D24" i="56"/>
  <c r="I23" i="56"/>
  <c r="H23" i="56"/>
  <c r="D23" i="56"/>
  <c r="I22" i="56"/>
  <c r="H22" i="56"/>
  <c r="D22" i="56"/>
  <c r="I21" i="56"/>
  <c r="H21" i="56"/>
  <c r="D21" i="56"/>
  <c r="H20" i="56"/>
  <c r="G20" i="56"/>
  <c r="I25" i="56" s="1"/>
  <c r="F20" i="56"/>
  <c r="C20" i="56"/>
  <c r="D20" i="56" s="1"/>
  <c r="B20" i="56"/>
  <c r="I19" i="56"/>
  <c r="H19" i="56"/>
  <c r="D19" i="56"/>
  <c r="H18" i="56"/>
  <c r="D18" i="56"/>
  <c r="I17" i="56"/>
  <c r="H17" i="56"/>
  <c r="D17" i="56"/>
  <c r="H16" i="56"/>
  <c r="D16" i="56"/>
  <c r="I15" i="56"/>
  <c r="H15" i="56"/>
  <c r="D15" i="56"/>
  <c r="G14" i="56"/>
  <c r="I18" i="56" s="1"/>
  <c r="F14" i="56"/>
  <c r="C14" i="56"/>
  <c r="D14" i="56" s="1"/>
  <c r="B14" i="56"/>
  <c r="I13" i="56"/>
  <c r="I12" i="56" s="1"/>
  <c r="H13" i="56"/>
  <c r="D13" i="56"/>
  <c r="G12" i="56"/>
  <c r="F12" i="56"/>
  <c r="H12" i="56" s="1"/>
  <c r="C12" i="56"/>
  <c r="D12" i="56" s="1"/>
  <c r="B12" i="56"/>
  <c r="I11" i="56"/>
  <c r="H11" i="56"/>
  <c r="D11" i="56"/>
  <c r="I10" i="56"/>
  <c r="H10" i="56"/>
  <c r="D10" i="56"/>
  <c r="I9" i="56"/>
  <c r="H9" i="56"/>
  <c r="D9" i="56"/>
  <c r="I8" i="56"/>
  <c r="H8" i="56"/>
  <c r="D8" i="56"/>
  <c r="I7" i="56"/>
  <c r="H7" i="56"/>
  <c r="D7" i="56"/>
  <c r="I6" i="56"/>
  <c r="H6" i="56"/>
  <c r="G6" i="56"/>
  <c r="F6" i="56"/>
  <c r="C6" i="56"/>
  <c r="D6" i="56" s="1"/>
  <c r="B6" i="56"/>
  <c r="H42" i="54"/>
  <c r="D42" i="54"/>
  <c r="I41" i="54"/>
  <c r="H41" i="54"/>
  <c r="D41" i="54"/>
  <c r="G40" i="54"/>
  <c r="I40" i="54" s="1"/>
  <c r="F40" i="54"/>
  <c r="C40" i="54"/>
  <c r="D40" i="54" s="1"/>
  <c r="B40" i="54"/>
  <c r="I38" i="54"/>
  <c r="H38" i="54"/>
  <c r="H37" i="54"/>
  <c r="D37" i="54"/>
  <c r="H36" i="54"/>
  <c r="D36" i="54"/>
  <c r="H35" i="54"/>
  <c r="D35" i="54"/>
  <c r="H34" i="54"/>
  <c r="D34" i="54"/>
  <c r="H33" i="54"/>
  <c r="D33" i="54"/>
  <c r="H32" i="54"/>
  <c r="D32" i="54"/>
  <c r="H30" i="54"/>
  <c r="D30" i="54"/>
  <c r="I29" i="54"/>
  <c r="H29" i="54"/>
  <c r="D29" i="54"/>
  <c r="H28" i="54"/>
  <c r="D28" i="54"/>
  <c r="H27" i="54"/>
  <c r="D27" i="54"/>
  <c r="H26" i="54"/>
  <c r="D26" i="54"/>
  <c r="I25" i="54"/>
  <c r="H25" i="54"/>
  <c r="D25" i="54"/>
  <c r="H24" i="54"/>
  <c r="D24" i="54"/>
  <c r="H23" i="54"/>
  <c r="D23" i="54"/>
  <c r="H22" i="54"/>
  <c r="D22" i="54"/>
  <c r="I21" i="54"/>
  <c r="H21" i="54"/>
  <c r="D21" i="54"/>
  <c r="H19" i="54"/>
  <c r="D19" i="54"/>
  <c r="I18" i="54"/>
  <c r="H18" i="54"/>
  <c r="D18" i="54"/>
  <c r="H17" i="54"/>
  <c r="D17" i="54"/>
  <c r="I16" i="54"/>
  <c r="H16" i="54"/>
  <c r="D16" i="54"/>
  <c r="H15" i="54"/>
  <c r="D15" i="54"/>
  <c r="I14" i="54"/>
  <c r="H14" i="54"/>
  <c r="D14" i="54"/>
  <c r="H13" i="54"/>
  <c r="D13" i="54"/>
  <c r="I12" i="54"/>
  <c r="H12" i="54"/>
  <c r="D12" i="54"/>
  <c r="H11" i="54"/>
  <c r="D11" i="54"/>
  <c r="I10" i="54"/>
  <c r="H10" i="54"/>
  <c r="D10" i="54"/>
  <c r="H9" i="54"/>
  <c r="D9" i="54"/>
  <c r="I8" i="54"/>
  <c r="H8" i="54"/>
  <c r="D8" i="54"/>
  <c r="G7" i="54"/>
  <c r="I37" i="54" s="1"/>
  <c r="F7" i="54"/>
  <c r="C7" i="54"/>
  <c r="D7" i="54" s="1"/>
  <c r="B7" i="54"/>
  <c r="H92" i="53"/>
  <c r="G92" i="53"/>
  <c r="D92" i="53"/>
  <c r="H91" i="53"/>
  <c r="G91" i="53"/>
  <c r="D91" i="53"/>
  <c r="H90" i="53"/>
  <c r="G90" i="53"/>
  <c r="D90" i="53"/>
  <c r="H89" i="53"/>
  <c r="G89" i="53"/>
  <c r="D89" i="53"/>
  <c r="H88" i="53"/>
  <c r="G88" i="53"/>
  <c r="D88" i="53"/>
  <c r="H87" i="53"/>
  <c r="G87" i="53"/>
  <c r="D87" i="53"/>
  <c r="H86" i="53"/>
  <c r="G86" i="53"/>
  <c r="D86" i="53"/>
  <c r="H85" i="53"/>
  <c r="G85" i="53"/>
  <c r="F85" i="53"/>
  <c r="E85" i="53"/>
  <c r="C85" i="53"/>
  <c r="D85" i="53" s="1"/>
  <c r="B85" i="53"/>
  <c r="H84" i="53"/>
  <c r="H83" i="53" s="1"/>
  <c r="G84" i="53"/>
  <c r="D84" i="53"/>
  <c r="F83" i="53"/>
  <c r="G83" i="53" s="1"/>
  <c r="E83" i="53"/>
  <c r="C83" i="53"/>
  <c r="D83" i="53" s="1"/>
  <c r="B83" i="53"/>
  <c r="H82" i="53"/>
  <c r="H81" i="53" s="1"/>
  <c r="G82" i="53"/>
  <c r="D82" i="53"/>
  <c r="F81" i="53"/>
  <c r="G81" i="53" s="1"/>
  <c r="E81" i="53"/>
  <c r="C81" i="53"/>
  <c r="D81" i="53" s="1"/>
  <c r="B81" i="53"/>
  <c r="G80" i="53"/>
  <c r="D80" i="53"/>
  <c r="H79" i="53"/>
  <c r="G79" i="53"/>
  <c r="D79" i="53"/>
  <c r="G78" i="53"/>
  <c r="D78" i="53"/>
  <c r="H77" i="53"/>
  <c r="G77" i="53"/>
  <c r="D77" i="53"/>
  <c r="G76" i="53"/>
  <c r="D76" i="53"/>
  <c r="H75" i="53"/>
  <c r="G75" i="53"/>
  <c r="D75" i="53"/>
  <c r="G74" i="53"/>
  <c r="D74" i="53"/>
  <c r="H73" i="53"/>
  <c r="G73" i="53"/>
  <c r="D73" i="53"/>
  <c r="G72" i="53"/>
  <c r="D72" i="53"/>
  <c r="H71" i="53"/>
  <c r="G71" i="53"/>
  <c r="D71" i="53"/>
  <c r="G70" i="53"/>
  <c r="D70" i="53"/>
  <c r="H69" i="53"/>
  <c r="G69" i="53"/>
  <c r="D69" i="53"/>
  <c r="G68" i="53"/>
  <c r="D68" i="53"/>
  <c r="H67" i="53"/>
  <c r="G67" i="53"/>
  <c r="D67" i="53"/>
  <c r="G66" i="53"/>
  <c r="D66" i="53"/>
  <c r="H65" i="53"/>
  <c r="G65" i="53"/>
  <c r="D65" i="53"/>
  <c r="F64" i="53"/>
  <c r="H78" i="53" s="1"/>
  <c r="E64" i="53"/>
  <c r="D64" i="53"/>
  <c r="C64" i="53"/>
  <c r="B64" i="53"/>
  <c r="H61" i="53"/>
  <c r="G61" i="53"/>
  <c r="D61" i="53"/>
  <c r="G60" i="53"/>
  <c r="D60" i="53"/>
  <c r="H59" i="53"/>
  <c r="G59" i="53"/>
  <c r="D59" i="53"/>
  <c r="G58" i="53"/>
  <c r="D58" i="53"/>
  <c r="H57" i="53"/>
  <c r="G57" i="53"/>
  <c r="D57" i="53"/>
  <c r="G56" i="53"/>
  <c r="D56" i="53"/>
  <c r="H55" i="53"/>
  <c r="G55" i="53"/>
  <c r="D55" i="53"/>
  <c r="G54" i="53"/>
  <c r="D54" i="53"/>
  <c r="H53" i="53"/>
  <c r="G53" i="53"/>
  <c r="D53" i="53"/>
  <c r="F52" i="53"/>
  <c r="H58" i="53" s="1"/>
  <c r="E52" i="53"/>
  <c r="D52" i="53"/>
  <c r="C52" i="53"/>
  <c r="B52" i="53"/>
  <c r="H49" i="53"/>
  <c r="G49" i="53"/>
  <c r="D49" i="53"/>
  <c r="G48" i="53"/>
  <c r="D48" i="53"/>
  <c r="H47" i="53"/>
  <c r="G47" i="53"/>
  <c r="D47" i="53"/>
  <c r="G46" i="53"/>
  <c r="D46" i="53"/>
  <c r="H45" i="53"/>
  <c r="G45" i="53"/>
  <c r="D45" i="53"/>
  <c r="G44" i="53"/>
  <c r="D44" i="53"/>
  <c r="H43" i="53"/>
  <c r="G43" i="53"/>
  <c r="D43" i="53"/>
  <c r="G42" i="53"/>
  <c r="D42" i="53"/>
  <c r="H41" i="53"/>
  <c r="G41" i="53"/>
  <c r="D41" i="53"/>
  <c r="F40" i="53"/>
  <c r="H46" i="53" s="1"/>
  <c r="E40" i="53"/>
  <c r="D40" i="53"/>
  <c r="C40" i="53"/>
  <c r="B40" i="53"/>
  <c r="H39" i="53"/>
  <c r="G39" i="53"/>
  <c r="D39" i="53"/>
  <c r="H38" i="53"/>
  <c r="G38" i="53"/>
  <c r="D38" i="53"/>
  <c r="H37" i="53"/>
  <c r="G37" i="53"/>
  <c r="D37" i="53"/>
  <c r="H36" i="53"/>
  <c r="G36" i="53"/>
  <c r="D36" i="53"/>
  <c r="H35" i="53"/>
  <c r="G35" i="53"/>
  <c r="D35" i="53"/>
  <c r="H34" i="53"/>
  <c r="G34" i="53"/>
  <c r="D34" i="53"/>
  <c r="H33" i="53"/>
  <c r="G33" i="53"/>
  <c r="D33" i="53"/>
  <c r="H32" i="53"/>
  <c r="G32" i="53"/>
  <c r="D32" i="53"/>
  <c r="H31" i="53"/>
  <c r="G31" i="53"/>
  <c r="D31" i="53"/>
  <c r="H30" i="53"/>
  <c r="G30" i="53"/>
  <c r="D30" i="53"/>
  <c r="H29" i="53"/>
  <c r="G29" i="53"/>
  <c r="D29" i="53"/>
  <c r="H28" i="53"/>
  <c r="G28" i="53"/>
  <c r="D28" i="53"/>
  <c r="H27" i="53"/>
  <c r="G27" i="53"/>
  <c r="D27" i="53"/>
  <c r="H26" i="53"/>
  <c r="G26" i="53"/>
  <c r="D26" i="53"/>
  <c r="H25" i="53"/>
  <c r="G25" i="53"/>
  <c r="D25" i="53"/>
  <c r="H24" i="53"/>
  <c r="G24" i="53"/>
  <c r="D24" i="53"/>
  <c r="H23" i="53"/>
  <c r="G23" i="53"/>
  <c r="D23" i="53"/>
  <c r="H22" i="53"/>
  <c r="F22" i="53"/>
  <c r="G22" i="53" s="1"/>
  <c r="E22" i="53"/>
  <c r="C22" i="53"/>
  <c r="D22" i="53" s="1"/>
  <c r="B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G7" i="53"/>
  <c r="D7" i="53"/>
  <c r="F6" i="53"/>
  <c r="H21" i="53" s="1"/>
  <c r="E6" i="53"/>
  <c r="C6" i="53"/>
  <c r="D6" i="53" s="1"/>
  <c r="B6" i="53"/>
  <c r="H77" i="52"/>
  <c r="G77" i="52"/>
  <c r="D77" i="52"/>
  <c r="H76" i="52"/>
  <c r="G76" i="52"/>
  <c r="D76" i="52"/>
  <c r="H75" i="52"/>
  <c r="G75" i="52"/>
  <c r="D75" i="52"/>
  <c r="H74" i="52"/>
  <c r="G74" i="52"/>
  <c r="D74" i="52"/>
  <c r="H73" i="52"/>
  <c r="G73" i="52"/>
  <c r="D73" i="52"/>
  <c r="H72" i="52"/>
  <c r="H71" i="52" s="1"/>
  <c r="G72" i="52"/>
  <c r="D72" i="52"/>
  <c r="G71" i="52"/>
  <c r="F71" i="52"/>
  <c r="E71" i="52"/>
  <c r="D71" i="52"/>
  <c r="C71" i="52"/>
  <c r="B71" i="52"/>
  <c r="G70" i="52"/>
  <c r="D70" i="52"/>
  <c r="F69" i="52"/>
  <c r="H70" i="52" s="1"/>
  <c r="H69" i="52" s="1"/>
  <c r="E69" i="52"/>
  <c r="C69" i="52"/>
  <c r="D69" i="52" s="1"/>
  <c r="B69" i="52"/>
  <c r="G68" i="52"/>
  <c r="D68" i="52"/>
  <c r="G67" i="52"/>
  <c r="D67" i="52"/>
  <c r="F66" i="52"/>
  <c r="H67" i="52" s="1"/>
  <c r="E66" i="52"/>
  <c r="C66" i="52"/>
  <c r="D66" i="52" s="1"/>
  <c r="B66" i="52"/>
  <c r="H65" i="52"/>
  <c r="G65" i="52"/>
  <c r="D65" i="52"/>
  <c r="H64" i="52"/>
  <c r="G64" i="52"/>
  <c r="D64" i="52"/>
  <c r="H63" i="52"/>
  <c r="G63" i="52"/>
  <c r="D63" i="52"/>
  <c r="H62" i="52"/>
  <c r="G62" i="52"/>
  <c r="D62" i="52"/>
  <c r="H61" i="52"/>
  <c r="G61" i="52"/>
  <c r="D61" i="52"/>
  <c r="H60" i="52"/>
  <c r="G60" i="52"/>
  <c r="D60" i="52"/>
  <c r="H59" i="52"/>
  <c r="G59" i="52"/>
  <c r="D59" i="52"/>
  <c r="H58" i="52"/>
  <c r="G58" i="52"/>
  <c r="D58" i="52"/>
  <c r="H57" i="52"/>
  <c r="G57" i="52"/>
  <c r="D57" i="52"/>
  <c r="H56" i="52"/>
  <c r="G56" i="52"/>
  <c r="D56" i="52"/>
  <c r="H55" i="52"/>
  <c r="H54" i="52" s="1"/>
  <c r="G55" i="52"/>
  <c r="D55" i="52"/>
  <c r="G54" i="52"/>
  <c r="F54" i="52"/>
  <c r="E54" i="52"/>
  <c r="C54" i="52"/>
  <c r="D54" i="52" s="1"/>
  <c r="B54" i="52"/>
  <c r="H53" i="52"/>
  <c r="G53" i="52"/>
  <c r="D53" i="52"/>
  <c r="H52" i="52"/>
  <c r="G52" i="52"/>
  <c r="D52" i="52"/>
  <c r="H51" i="52"/>
  <c r="G51" i="52"/>
  <c r="D51" i="52"/>
  <c r="G50" i="52"/>
  <c r="D50" i="52"/>
  <c r="H49" i="52"/>
  <c r="G49" i="52"/>
  <c r="D49" i="52"/>
  <c r="H48" i="52"/>
  <c r="G48" i="52"/>
  <c r="D48" i="52"/>
  <c r="H47" i="52"/>
  <c r="G47" i="52"/>
  <c r="D47" i="52"/>
  <c r="G46" i="52"/>
  <c r="D46" i="52"/>
  <c r="H45" i="52"/>
  <c r="G45" i="52"/>
  <c r="D45" i="52"/>
  <c r="H44" i="52"/>
  <c r="G44" i="52"/>
  <c r="D44" i="52"/>
  <c r="H43" i="52"/>
  <c r="G43" i="52"/>
  <c r="D43" i="52"/>
  <c r="F42" i="52"/>
  <c r="H50" i="52" s="1"/>
  <c r="E42" i="52"/>
  <c r="C42" i="52"/>
  <c r="D42" i="52" s="1"/>
  <c r="B42" i="52"/>
  <c r="G41" i="52"/>
  <c r="D41" i="52"/>
  <c r="G40" i="52"/>
  <c r="D40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F30" i="52"/>
  <c r="H39" i="52" s="1"/>
  <c r="E30" i="52"/>
  <c r="C30" i="52"/>
  <c r="D30" i="52" s="1"/>
  <c r="B30" i="52"/>
  <c r="H29" i="52"/>
  <c r="G29" i="52"/>
  <c r="D29" i="52"/>
  <c r="H28" i="52"/>
  <c r="G28" i="52"/>
  <c r="D28" i="52"/>
  <c r="H27" i="52"/>
  <c r="G27" i="52"/>
  <c r="D27" i="52"/>
  <c r="H26" i="52"/>
  <c r="G26" i="52"/>
  <c r="D26" i="52"/>
  <c r="H25" i="52"/>
  <c r="G25" i="52"/>
  <c r="D25" i="52"/>
  <c r="H24" i="52"/>
  <c r="G24" i="52"/>
  <c r="D24" i="52"/>
  <c r="H23" i="52"/>
  <c r="G23" i="52"/>
  <c r="D23" i="52"/>
  <c r="H22" i="52"/>
  <c r="G22" i="52"/>
  <c r="D22" i="52"/>
  <c r="H21" i="52"/>
  <c r="G21" i="52"/>
  <c r="D21" i="52"/>
  <c r="H20" i="52"/>
  <c r="G20" i="52"/>
  <c r="D20" i="52"/>
  <c r="H19" i="52"/>
  <c r="H18" i="52" s="1"/>
  <c r="G19" i="52"/>
  <c r="D19" i="52"/>
  <c r="G18" i="52"/>
  <c r="F18" i="52"/>
  <c r="E18" i="52"/>
  <c r="C18" i="52"/>
  <c r="D18" i="52" s="1"/>
  <c r="B18" i="52"/>
  <c r="H17" i="52"/>
  <c r="G17" i="52"/>
  <c r="D17" i="52"/>
  <c r="H16" i="52"/>
  <c r="G16" i="52"/>
  <c r="D16" i="52"/>
  <c r="H15" i="52"/>
  <c r="G15" i="52"/>
  <c r="D15" i="52"/>
  <c r="G14" i="52"/>
  <c r="D14" i="52"/>
  <c r="H13" i="52"/>
  <c r="G13" i="52"/>
  <c r="D13" i="52"/>
  <c r="H12" i="52"/>
  <c r="G12" i="52"/>
  <c r="D12" i="52"/>
  <c r="H11" i="52"/>
  <c r="G11" i="52"/>
  <c r="D11" i="52"/>
  <c r="G10" i="52"/>
  <c r="D10" i="52"/>
  <c r="H9" i="52"/>
  <c r="G9" i="52"/>
  <c r="D9" i="52"/>
  <c r="H8" i="52"/>
  <c r="G8" i="52"/>
  <c r="D8" i="52"/>
  <c r="H7" i="52"/>
  <c r="G7" i="52"/>
  <c r="D7" i="52"/>
  <c r="F6" i="52"/>
  <c r="H14" i="52" s="1"/>
  <c r="E6" i="52"/>
  <c r="C6" i="52"/>
  <c r="D6" i="52" s="1"/>
  <c r="B6" i="52"/>
  <c r="I33" i="51"/>
  <c r="H33" i="51"/>
  <c r="G33" i="51"/>
  <c r="F33" i="51"/>
  <c r="E33" i="51"/>
  <c r="D33" i="51"/>
  <c r="C33" i="51"/>
  <c r="B33" i="51"/>
  <c r="A32" i="51"/>
  <c r="I28" i="51"/>
  <c r="H28" i="51"/>
  <c r="G28" i="51"/>
  <c r="F28" i="51"/>
  <c r="E28" i="51"/>
  <c r="D28" i="51"/>
  <c r="C28" i="51"/>
  <c r="B28" i="51"/>
  <c r="I23" i="51"/>
  <c r="H23" i="51"/>
  <c r="G23" i="51"/>
  <c r="F23" i="51"/>
  <c r="E23" i="51"/>
  <c r="D23" i="51"/>
  <c r="C23" i="51"/>
  <c r="B23" i="51"/>
  <c r="I16" i="51"/>
  <c r="H16" i="51"/>
  <c r="G16" i="51"/>
  <c r="F16" i="51"/>
  <c r="E16" i="51"/>
  <c r="D16" i="51"/>
  <c r="C16" i="51"/>
  <c r="B16" i="51"/>
  <c r="I14" i="57" l="1"/>
  <c r="I11" i="57"/>
  <c r="H7" i="57"/>
  <c r="I8" i="57"/>
  <c r="I9" i="57"/>
  <c r="H12" i="57"/>
  <c r="I83" i="56"/>
  <c r="I20" i="56"/>
  <c r="I14" i="56"/>
  <c r="I101" i="56"/>
  <c r="I49" i="56"/>
  <c r="I33" i="56"/>
  <c r="I45" i="56"/>
  <c r="I50" i="56"/>
  <c r="H77" i="56"/>
  <c r="I53" i="56"/>
  <c r="I67" i="56"/>
  <c r="I64" i="56" s="1"/>
  <c r="I99" i="56"/>
  <c r="I46" i="56"/>
  <c r="I51" i="56"/>
  <c r="I54" i="56"/>
  <c r="I100" i="56"/>
  <c r="H62" i="56"/>
  <c r="I16" i="56"/>
  <c r="I30" i="56"/>
  <c r="I28" i="56" s="1"/>
  <c r="I47" i="56"/>
  <c r="I75" i="56"/>
  <c r="I74" i="56" s="1"/>
  <c r="I85" i="56"/>
  <c r="I103" i="56"/>
  <c r="I35" i="56"/>
  <c r="I58" i="56"/>
  <c r="I56" i="56" s="1"/>
  <c r="I72" i="56"/>
  <c r="I71" i="56" s="1"/>
  <c r="I88" i="56"/>
  <c r="I87" i="56" s="1"/>
  <c r="I48" i="56"/>
  <c r="H14" i="56"/>
  <c r="I32" i="56"/>
  <c r="I89" i="56"/>
  <c r="I34" i="54"/>
  <c r="I39" i="54"/>
  <c r="I9" i="54"/>
  <c r="I13" i="54"/>
  <c r="I17" i="54"/>
  <c r="I42" i="54"/>
  <c r="I22" i="54"/>
  <c r="I26" i="54"/>
  <c r="I30" i="54"/>
  <c r="I43" i="54"/>
  <c r="I31" i="54"/>
  <c r="I35" i="54"/>
  <c r="I23" i="54"/>
  <c r="I27" i="54"/>
  <c r="H7" i="54"/>
  <c r="I32" i="54"/>
  <c r="I36" i="54"/>
  <c r="H40" i="54"/>
  <c r="I7" i="54"/>
  <c r="I11" i="54"/>
  <c r="I15" i="54"/>
  <c r="I19" i="54"/>
  <c r="I20" i="54"/>
  <c r="I24" i="54"/>
  <c r="I28" i="54"/>
  <c r="I33" i="54"/>
  <c r="G6" i="53"/>
  <c r="H10" i="53"/>
  <c r="H14" i="53"/>
  <c r="H18" i="53"/>
  <c r="G40" i="53"/>
  <c r="G52" i="53"/>
  <c r="G64" i="53"/>
  <c r="H44" i="53"/>
  <c r="H48" i="53"/>
  <c r="H56" i="53"/>
  <c r="H60" i="53"/>
  <c r="H68" i="53"/>
  <c r="H72" i="53"/>
  <c r="H76" i="53"/>
  <c r="H80" i="53"/>
  <c r="H7" i="53"/>
  <c r="H11" i="53"/>
  <c r="H15" i="53"/>
  <c r="H19" i="53"/>
  <c r="H8" i="53"/>
  <c r="H12" i="53"/>
  <c r="H16" i="53"/>
  <c r="H20" i="53"/>
  <c r="H50" i="53"/>
  <c r="H62" i="53"/>
  <c r="H51" i="53"/>
  <c r="H63" i="53"/>
  <c r="H42" i="53"/>
  <c r="H40" i="53" s="1"/>
  <c r="H54" i="53"/>
  <c r="H52" i="53" s="1"/>
  <c r="H66" i="53"/>
  <c r="H64" i="53" s="1"/>
  <c r="H70" i="53"/>
  <c r="H74" i="53"/>
  <c r="H9" i="53"/>
  <c r="H13" i="53"/>
  <c r="H17" i="53"/>
  <c r="H32" i="52"/>
  <c r="H36" i="52"/>
  <c r="H40" i="52"/>
  <c r="H68" i="52"/>
  <c r="H66" i="52" s="1"/>
  <c r="H33" i="52"/>
  <c r="H37" i="52"/>
  <c r="H41" i="52"/>
  <c r="G30" i="52"/>
  <c r="G66" i="52"/>
  <c r="H34" i="52"/>
  <c r="H38" i="52"/>
  <c r="G69" i="52"/>
  <c r="G6" i="52"/>
  <c r="H31" i="52"/>
  <c r="H35" i="52"/>
  <c r="G42" i="52"/>
  <c r="H10" i="52"/>
  <c r="H6" i="52" s="1"/>
  <c r="H46" i="52"/>
  <c r="H42" i="52" s="1"/>
  <c r="I7" i="57" l="1"/>
  <c r="I98" i="56"/>
  <c r="I52" i="56"/>
  <c r="I44" i="56"/>
  <c r="H6" i="53"/>
  <c r="H30" i="52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5" i="44"/>
  <c r="E35" i="58" l="1"/>
  <c r="D35" i="58"/>
  <c r="C35" i="58"/>
  <c r="B35" i="58"/>
  <c r="N17" i="46" l="1"/>
  <c r="N44" i="46" l="1"/>
  <c r="N43" i="46"/>
  <c r="N31" i="46"/>
  <c r="N30" i="46"/>
  <c r="N18" i="46"/>
  <c r="C27" i="50" l="1"/>
  <c r="D27" i="50"/>
  <c r="C39" i="50"/>
  <c r="D39" i="50"/>
  <c r="J5" i="45" l="1"/>
  <c r="J31" i="45"/>
  <c r="J57" i="45"/>
  <c r="K5" i="45" l="1"/>
  <c r="K31" i="45"/>
  <c r="K57" i="45"/>
  <c r="K31" i="44"/>
  <c r="B17" i="48"/>
  <c r="F13" i="48"/>
  <c r="E17" i="48" l="1"/>
  <c r="C17" i="48" l="1"/>
  <c r="D17" i="48"/>
  <c r="J5" i="44"/>
  <c r="F17" i="48" l="1"/>
  <c r="H5" i="45" l="1"/>
  <c r="I5" i="45"/>
  <c r="AC9" i="3" l="1"/>
  <c r="AC8" i="3"/>
  <c r="I57" i="45" l="1"/>
  <c r="I31" i="45"/>
  <c r="N69" i="3" l="1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N59" i="3" l="1"/>
  <c r="H31" i="45" l="1"/>
  <c r="E31" i="45"/>
  <c r="D5" i="45"/>
  <c r="I6" i="44" l="1"/>
  <c r="J6" i="44"/>
  <c r="I7" i="44"/>
  <c r="J7" i="44"/>
  <c r="I8" i="44"/>
  <c r="J8" i="44"/>
  <c r="I9" i="44"/>
  <c r="J9" i="44"/>
  <c r="I10" i="44"/>
  <c r="J10" i="44"/>
  <c r="I11" i="44"/>
  <c r="J11" i="44"/>
  <c r="I12" i="44"/>
  <c r="J12" i="44"/>
  <c r="I13" i="44"/>
  <c r="J13" i="44"/>
  <c r="I14" i="44"/>
  <c r="J14" i="44"/>
  <c r="I15" i="44"/>
  <c r="J15" i="44"/>
  <c r="I16" i="44"/>
  <c r="J16" i="44"/>
  <c r="I17" i="44"/>
  <c r="J17" i="44"/>
  <c r="I18" i="44"/>
  <c r="J18" i="44"/>
  <c r="I19" i="44"/>
  <c r="J19" i="44"/>
  <c r="I20" i="44"/>
  <c r="J20" i="44"/>
  <c r="I21" i="44"/>
  <c r="J21" i="44"/>
  <c r="I22" i="44"/>
  <c r="J22" i="44"/>
  <c r="I23" i="44"/>
  <c r="J23" i="44"/>
  <c r="I24" i="44"/>
  <c r="J24" i="44"/>
  <c r="I25" i="44"/>
  <c r="J25" i="44"/>
  <c r="I26" i="44"/>
  <c r="J26" i="44"/>
  <c r="I27" i="44"/>
  <c r="J27" i="44"/>
  <c r="I28" i="44"/>
  <c r="J28" i="44"/>
  <c r="I29" i="44"/>
  <c r="J29" i="44"/>
  <c r="I5" i="44"/>
  <c r="H6" i="44"/>
  <c r="H7" i="44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5" i="44"/>
  <c r="J31" i="44" l="1"/>
  <c r="I31" i="44"/>
  <c r="H31" i="44"/>
  <c r="H57" i="45" l="1"/>
  <c r="G57" i="45"/>
  <c r="F57" i="45"/>
  <c r="E57" i="45"/>
  <c r="D57" i="45"/>
  <c r="C57" i="45"/>
  <c r="B57" i="45"/>
  <c r="G31" i="45"/>
  <c r="F31" i="45"/>
  <c r="D31" i="45"/>
  <c r="C31" i="45"/>
  <c r="B31" i="45"/>
  <c r="G5" i="45"/>
  <c r="F5" i="45"/>
  <c r="E5" i="45"/>
  <c r="C5" i="45"/>
  <c r="B5" i="45"/>
  <c r="G29" i="44"/>
  <c r="F29" i="44"/>
  <c r="E29" i="44"/>
  <c r="D29" i="44"/>
  <c r="C29" i="44"/>
  <c r="B29" i="44"/>
  <c r="G28" i="44"/>
  <c r="F28" i="44"/>
  <c r="E28" i="44"/>
  <c r="D28" i="44"/>
  <c r="C28" i="44"/>
  <c r="B28" i="44"/>
  <c r="G27" i="44"/>
  <c r="F27" i="44"/>
  <c r="E27" i="44"/>
  <c r="D27" i="44"/>
  <c r="C27" i="44"/>
  <c r="B27" i="44"/>
  <c r="G26" i="44"/>
  <c r="F26" i="44"/>
  <c r="E26" i="44"/>
  <c r="D26" i="44"/>
  <c r="C26" i="44"/>
  <c r="B26" i="44"/>
  <c r="G25" i="44"/>
  <c r="F25" i="44"/>
  <c r="E25" i="44"/>
  <c r="D25" i="44"/>
  <c r="C25" i="44"/>
  <c r="B25" i="44"/>
  <c r="G24" i="44"/>
  <c r="F24" i="44"/>
  <c r="E24" i="44"/>
  <c r="D24" i="44"/>
  <c r="C24" i="44"/>
  <c r="B24" i="44"/>
  <c r="G23" i="44"/>
  <c r="F23" i="44"/>
  <c r="E23" i="44"/>
  <c r="D23" i="44"/>
  <c r="C23" i="44"/>
  <c r="B23" i="44"/>
  <c r="G22" i="44"/>
  <c r="F22" i="44"/>
  <c r="E22" i="44"/>
  <c r="D22" i="44"/>
  <c r="C22" i="44"/>
  <c r="B22" i="44"/>
  <c r="G21" i="44"/>
  <c r="F21" i="44"/>
  <c r="E21" i="44"/>
  <c r="D21" i="44"/>
  <c r="C21" i="44"/>
  <c r="B21" i="44"/>
  <c r="G20" i="44"/>
  <c r="F20" i="44"/>
  <c r="E20" i="44"/>
  <c r="D20" i="44"/>
  <c r="C20" i="44"/>
  <c r="B20" i="44"/>
  <c r="G19" i="44"/>
  <c r="F19" i="44"/>
  <c r="E19" i="44"/>
  <c r="D19" i="44"/>
  <c r="C19" i="44"/>
  <c r="B19" i="44"/>
  <c r="G18" i="44"/>
  <c r="F18" i="44"/>
  <c r="E18" i="44"/>
  <c r="D18" i="44"/>
  <c r="C18" i="44"/>
  <c r="B18" i="44"/>
  <c r="G17" i="44"/>
  <c r="F17" i="44"/>
  <c r="E17" i="44"/>
  <c r="D17" i="44"/>
  <c r="C17" i="44"/>
  <c r="B17" i="44"/>
  <c r="G16" i="44"/>
  <c r="F16" i="44"/>
  <c r="E16" i="44"/>
  <c r="D16" i="44"/>
  <c r="C16" i="44"/>
  <c r="B16" i="44"/>
  <c r="G15" i="44"/>
  <c r="F15" i="44"/>
  <c r="E15" i="44"/>
  <c r="D15" i="44"/>
  <c r="C15" i="44"/>
  <c r="B15" i="44"/>
  <c r="G14" i="44"/>
  <c r="F14" i="44"/>
  <c r="E14" i="44"/>
  <c r="D14" i="44"/>
  <c r="C14" i="44"/>
  <c r="B14" i="44"/>
  <c r="G13" i="44"/>
  <c r="F13" i="44"/>
  <c r="E13" i="44"/>
  <c r="D13" i="44"/>
  <c r="C13" i="44"/>
  <c r="B13" i="44"/>
  <c r="G12" i="44"/>
  <c r="F12" i="44"/>
  <c r="E12" i="44"/>
  <c r="D12" i="44"/>
  <c r="C12" i="44"/>
  <c r="B12" i="44"/>
  <c r="G11" i="44"/>
  <c r="F11" i="44"/>
  <c r="E11" i="44"/>
  <c r="D11" i="44"/>
  <c r="C11" i="44"/>
  <c r="B11" i="44"/>
  <c r="G10" i="44"/>
  <c r="F10" i="44"/>
  <c r="E10" i="44"/>
  <c r="D10" i="44"/>
  <c r="C10" i="44"/>
  <c r="B10" i="44"/>
  <c r="G9" i="44"/>
  <c r="F9" i="44"/>
  <c r="E9" i="44"/>
  <c r="D9" i="44"/>
  <c r="C9" i="44"/>
  <c r="B9" i="44"/>
  <c r="G8" i="44"/>
  <c r="F8" i="44"/>
  <c r="E8" i="44"/>
  <c r="D8" i="44"/>
  <c r="C8" i="44"/>
  <c r="B8" i="44"/>
  <c r="G7" i="44"/>
  <c r="F7" i="44"/>
  <c r="E7" i="44"/>
  <c r="D7" i="44"/>
  <c r="C7" i="44"/>
  <c r="B7" i="44"/>
  <c r="G6" i="44"/>
  <c r="F6" i="44"/>
  <c r="E6" i="44"/>
  <c r="D6" i="44"/>
  <c r="C6" i="44"/>
  <c r="B6" i="44"/>
  <c r="G5" i="44"/>
  <c r="F5" i="44"/>
  <c r="E5" i="44"/>
  <c r="D5" i="44"/>
  <c r="C5" i="44"/>
  <c r="B5" i="44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M50" i="3"/>
  <c r="L50" i="3"/>
  <c r="K50" i="3"/>
  <c r="J50" i="3"/>
  <c r="J59" i="3" s="1"/>
  <c r="I50" i="3"/>
  <c r="H50" i="3"/>
  <c r="H59" i="3" s="1"/>
  <c r="G50" i="3"/>
  <c r="F50" i="3"/>
  <c r="E50" i="3"/>
  <c r="D50" i="3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H89" i="33" s="1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G50" i="33"/>
  <c r="F50" i="33"/>
  <c r="E50" i="33"/>
  <c r="D50" i="33"/>
  <c r="H50" i="33" s="1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G91" i="33" s="1"/>
  <c r="F11" i="33"/>
  <c r="E11" i="33"/>
  <c r="D11" i="33"/>
  <c r="D91" i="33" s="1"/>
  <c r="H10" i="33"/>
  <c r="H9" i="33"/>
  <c r="H8" i="33"/>
  <c r="G31" i="44" l="1"/>
  <c r="H37" i="33"/>
  <c r="H76" i="33"/>
  <c r="K59" i="3"/>
  <c r="X59" i="3"/>
  <c r="C31" i="44"/>
  <c r="I59" i="3"/>
  <c r="D31" i="44"/>
  <c r="Y59" i="3"/>
  <c r="M59" i="3"/>
  <c r="Z59" i="3"/>
  <c r="L59" i="3"/>
  <c r="F31" i="44"/>
  <c r="E91" i="33"/>
  <c r="D59" i="3"/>
  <c r="Q59" i="3"/>
  <c r="E59" i="3"/>
  <c r="F91" i="33"/>
  <c r="F59" i="3"/>
  <c r="H24" i="33"/>
  <c r="H63" i="33"/>
  <c r="G59" i="3"/>
  <c r="T59" i="3"/>
  <c r="AC63" i="3"/>
  <c r="AC65" i="3"/>
  <c r="AC66" i="3"/>
  <c r="P59" i="3"/>
  <c r="H11" i="33"/>
  <c r="AC52" i="3"/>
  <c r="AC68" i="3"/>
  <c r="AC53" i="3"/>
  <c r="AC55" i="3"/>
  <c r="AC64" i="3"/>
  <c r="AC67" i="3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B31" i="44"/>
  <c r="E31" i="44"/>
  <c r="H91" i="33" l="1"/>
  <c r="AC59" i="3"/>
</calcChain>
</file>

<file path=xl/sharedStrings.xml><?xml version="1.0" encoding="utf-8"?>
<sst xmlns="http://schemas.openxmlformats.org/spreadsheetml/2006/main" count="1514" uniqueCount="613">
  <si>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</si>
  <si>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</si>
  <si>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</si>
  <si>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</si>
  <si>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</si>
  <si>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</si>
  <si>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</si>
  <si>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</si>
  <si>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</si>
  <si>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</si>
  <si>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</si>
  <si>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</si>
  <si>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</si>
  <si>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</si>
  <si>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</si>
  <si>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</si>
  <si>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</si>
  <si>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</si>
  <si>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</si>
  <si>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</si>
  <si>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</si>
  <si>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</si>
  <si>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</si>
  <si>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</si>
  <si>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</si>
  <si>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</si>
  <si>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</si>
  <si>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</si>
  <si>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</si>
  <si>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</si>
  <si>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</si>
  <si>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</si>
  <si>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</si>
  <si>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</si>
  <si>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</si>
  <si>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</si>
  <si>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</si>
  <si>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</si>
  <si>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</si>
  <si>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</si>
  <si>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</si>
  <si>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</si>
  <si>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</si>
  <si>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</si>
  <si>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</si>
  <si>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</si>
  <si>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</si>
  <si>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</si>
  <si>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</si>
  <si>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</si>
  <si>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</si>
  <si>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</si>
  <si>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</si>
  <si>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</si>
  <si>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</si>
  <si>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</si>
  <si>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</si>
  <si>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</si>
  <si>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</si>
  <si>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</si>
  <si>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</si>
  <si>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</si>
  <si>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</si>
  <si>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</si>
  <si>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</si>
  <si>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</si>
  <si>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</si>
  <si>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</si>
  <si>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</si>
  <si>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</si>
  <si>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</si>
  <si>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</si>
  <si>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</si>
  <si>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</si>
  <si>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</si>
  <si>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</si>
  <si>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</si>
  <si>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</si>
  <si>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</si>
  <si>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</si>
  <si>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</si>
  <si>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</si>
  <si>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</si>
  <si>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</si>
  <si>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</si>
  <si>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</si>
  <si>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</si>
  <si>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</si>
  <si>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</si>
  <si>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</si>
  <si>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</si>
  <si>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</si>
  <si>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</si>
  <si>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</si>
  <si>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</si>
  <si>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</si>
  <si>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</si>
  <si>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</si>
  <si>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</si>
  <si>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</si>
  <si>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</si>
  <si>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</si>
  <si>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</si>
  <si>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</si>
  <si>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</si>
  <si>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</si>
  <si>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</si>
  <si>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</si>
  <si>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</si>
  <si>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</si>
  <si>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</si>
  <si>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</si>
  <si>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</si>
  <si>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</si>
  <si>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</si>
  <si>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</si>
  <si>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</si>
  <si>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</si>
  <si>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</si>
  <si>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</si>
  <si>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</si>
  <si>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</si>
  <si>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</si>
  <si>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</si>
  <si>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</si>
  <si>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</si>
  <si>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</si>
  <si>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</si>
  <si>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</si>
  <si>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</si>
  <si>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</si>
  <si>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</si>
  <si>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</si>
  <si>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</si>
  <si>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</si>
  <si>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</si>
  <si>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</si>
  <si>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</si>
  <si>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</si>
  <si>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</si>
  <si>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</si>
  <si>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</si>
  <si>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</si>
  <si>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</si>
  <si>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</si>
  <si>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</si>
  <si>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</si>
  <si>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</si>
  <si>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</si>
  <si>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</si>
  <si>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</si>
  <si>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</si>
  <si>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</si>
  <si>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</si>
  <si>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</si>
  <si>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</si>
  <si>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</si>
  <si>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</si>
  <si>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</si>
  <si>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</si>
  <si>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</si>
  <si>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</si>
  <si>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</si>
  <si>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</si>
  <si>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</si>
  <si>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</si>
  <si>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</si>
  <si>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</si>
  <si>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</si>
  <si>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</si>
  <si>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</si>
  <si>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</si>
  <si>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</si>
  <si>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</si>
  <si>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</si>
  <si>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</si>
  <si>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</si>
  <si>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</si>
  <si>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</si>
  <si>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</si>
  <si>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</si>
  <si>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</si>
  <si>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</si>
  <si>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</si>
  <si>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</si>
  <si>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</si>
  <si>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</si>
  <si>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</si>
  <si>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</si>
  <si>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</si>
  <si>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</si>
  <si>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</si>
  <si>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</si>
  <si>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</si>
  <si>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</si>
  <si>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MICA</t>
  </si>
  <si>
    <t>SULFATOS</t>
  </si>
  <si>
    <t>GRANODIORITA ORNAMENTAL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</si>
  <si>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</si>
  <si>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</si>
  <si>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</si>
  <si>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</si>
  <si>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</si>
  <si>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</si>
  <si>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</si>
  <si>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</si>
  <si>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</si>
  <si>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</si>
  <si>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</si>
  <si>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</si>
  <si>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</si>
  <si>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</si>
  <si>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</si>
  <si>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</si>
  <si>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</si>
  <si>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</si>
  <si>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</si>
  <si>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</si>
  <si>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</si>
  <si>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</si>
  <si>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</si>
  <si>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</si>
  <si>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</si>
  <si>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</si>
  <si>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</si>
  <si>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</si>
  <si>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</si>
  <si>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</si>
  <si>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</si>
  <si>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</si>
  <si>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>Feb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</si>
  <si>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</si>
  <si>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</si>
  <si>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</si>
  <si>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</si>
  <si>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</si>
  <si>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</si>
  <si>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</si>
  <si>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</si>
  <si>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</si>
  <si>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</si>
  <si>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</si>
  <si>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</si>
  <si>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</si>
  <si>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</si>
  <si>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</si>
  <si>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</si>
  <si>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</si>
  <si>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</si>
  <si>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</si>
  <si>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</si>
  <si>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</si>
  <si>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</si>
  <si>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</si>
  <si>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</si>
  <si>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</si>
  <si>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</si>
  <si>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</si>
  <si>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>ESTRUCTURA DEL VALOR DE LAS EXPORTACIONES PERUANAS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</si>
  <si>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</si>
  <si>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</si>
  <si>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</si>
  <si>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</si>
  <si>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</si>
  <si>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</si>
  <si>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</si>
  <si>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</si>
  <si>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</si>
  <si>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</si>
  <si>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</si>
  <si>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</si>
  <si>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</si>
  <si>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</si>
  <si>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</si>
  <si>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</si>
  <si>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VALOR DE EXPORTACIONES DE PRINCIPALES PRODUCTOS MINEROS (Millones de US$)</t>
  </si>
  <si>
    <t>Productos Metálicos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</si>
  <si>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</si>
  <si>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</si>
  <si>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</si>
  <si>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</si>
  <si>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</si>
  <si>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</si>
  <si>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</si>
  <si>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</si>
  <si>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</si>
  <si>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</si>
  <si>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</si>
  <si>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</si>
  <si>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</si>
  <si>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</si>
  <si>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</si>
  <si>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</si>
  <si>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</si>
  <si>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</si>
  <si>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</si>
  <si>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</si>
  <si>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</si>
  <si>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</si>
  <si>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</si>
  <si>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</si>
  <si>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</si>
  <si>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</si>
  <si>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</si>
  <si>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</si>
  <si>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</si>
  <si>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</si>
  <si>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</si>
  <si>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</si>
  <si>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</si>
  <si>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</si>
  <si>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</si>
  <si>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</si>
  <si>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</si>
  <si>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</si>
  <si>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</si>
  <si>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</si>
  <si>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</si>
  <si>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</si>
  <si>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</si>
  <si>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</si>
  <si>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</si>
  <si>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</si>
  <si>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</si>
  <si>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</si>
  <si>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</si>
  <si>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</si>
  <si>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</si>
  <si>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</si>
  <si>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</si>
  <si>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</si>
  <si>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</si>
  <si>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</si>
  <si>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</si>
  <si>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</si>
  <si>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</si>
  <si>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</si>
  <si>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</si>
  <si>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</si>
  <si>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</si>
  <si>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</si>
  <si>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</si>
  <si>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</si>
  <si>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</si>
  <si>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</si>
  <si>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</si>
  <si>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</si>
  <si>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</si>
  <si>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</si>
  <si>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</si>
  <si>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</si>
  <si>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</si>
  <si>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</si>
  <si>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</si>
  <si>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</si>
  <si>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</si>
  <si>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</si>
  <si>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</si>
  <si>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</si>
  <si>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</si>
  <si>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</si>
  <si>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>CANON MINERO**</t>
  </si>
  <si>
    <t>DERECHO VIGENCIA</t>
  </si>
  <si>
    <t>CANTIDAD DE SOLICITUDES DE PETITORIOS MINEROS A NIVEL NACIONAL*</t>
  </si>
  <si>
    <t>Tabla 13</t>
  </si>
  <si>
    <t>PETITORIOS, CATASTRO Y ACTIVIDAD MINERA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</si>
  <si>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</si>
  <si>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</si>
  <si>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</si>
  <si>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</si>
  <si>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</si>
  <si>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</si>
  <si>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</si>
  <si>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ÍTEM </t>
  </si>
  <si>
    <t>CANTIDAD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</si>
  <si>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</si>
  <si>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</si>
  <si>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</si>
  <si>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</si>
  <si>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</si>
  <si>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</si>
  <si>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</si>
  <si>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</si>
  <si>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</si>
  <si>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</si>
  <si>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</si>
  <si>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</si>
  <si>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</si>
  <si>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</si>
  <si>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</si>
  <si>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</si>
  <si>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</si>
  <si>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</si>
  <si>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</si>
  <si>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</si>
  <si>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</si>
  <si>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Tabla 6.2</t>
  </si>
  <si>
    <r>
      <rPr>
        <b/>
        <sz val="10"/>
        <color indexed="8"/>
        <rFont val="Calibri"/>
        <family val="2"/>
      </rPr>
      <t>EVOLUCIÓN ANUAL DE LAS INVERSIONES MINERAS
(US$ MILLONES)</t>
    </r>
    <r>
      <rPr>
        <sz val="10"/>
        <color indexed="8"/>
        <rFont val="Calibri"/>
        <family val="2"/>
      </rPr>
      <t xml:space="preserve">
/ US$ MILLONES</t>
    </r>
  </si>
  <si>
    <t>HECTÁREAS</t>
  </si>
  <si>
    <t>VALOR DE LAS EXPORTACIONES METÁLICAS (US$ MILLONES)</t>
  </si>
  <si>
    <t>Tabla 10</t>
  </si>
  <si>
    <t>Tabla 12</t>
  </si>
  <si>
    <t>Var.% anual</t>
  </si>
  <si>
    <t>Soles por U.S.$</t>
  </si>
  <si>
    <t>COTIZACIONES DE LOS PRINCIPALES METALES</t>
  </si>
  <si>
    <t>Ene</t>
  </si>
  <si>
    <t>SEGÚN TIPO DE EMPLEADOR (PROMEDIO)</t>
  </si>
  <si>
    <t>EXPORT. MIN.**</t>
  </si>
  <si>
    <t>PLANTA BENEFICIO</t>
  </si>
  <si>
    <t>MINERA AURIFERA RETAMAS S.A.</t>
  </si>
  <si>
    <t>REGALIAS MINERAS***</t>
  </si>
  <si>
    <t>*** Incluye Regalías Contractuales Mineras.</t>
  </si>
  <si>
    <t>TÍTULOS DE CONCESIONES OTORGADAS POR INGEMMET *</t>
  </si>
  <si>
    <t>TOTAL PROD. MINEROS</t>
  </si>
  <si>
    <t>ZINC / TMF</t>
  </si>
  <si>
    <t>Tabla 06.1</t>
  </si>
  <si>
    <t>Acum. Ene-Mar</t>
  </si>
  <si>
    <t>COBRE / TMF</t>
  </si>
  <si>
    <t>ORO / G FINOS</t>
  </si>
  <si>
    <t>PLOMO / TMF</t>
  </si>
  <si>
    <t>PLATA / KG FINOS</t>
  </si>
  <si>
    <t>HIERRO / TMF</t>
  </si>
  <si>
    <t>ESTAÑO / TMF</t>
  </si>
  <si>
    <t>MOLIBDENO / TMF</t>
  </si>
  <si>
    <t>DESARROLLO Y PREPARACIÓN</t>
  </si>
  <si>
    <t>DOLOMITA</t>
  </si>
  <si>
    <t>n.d</t>
  </si>
  <si>
    <t>EMPRESA</t>
  </si>
  <si>
    <t>UNION ANDINA DE CEMENTOS S.A.A.</t>
  </si>
  <si>
    <t>COMPAÑÍA</t>
  </si>
  <si>
    <t>CONTRATISTAS</t>
  </si>
  <si>
    <t xml:space="preserve"> </t>
  </si>
  <si>
    <t>ÁNCASH</t>
  </si>
  <si>
    <t>APURÍMAC</t>
  </si>
  <si>
    <t>JUNÍN</t>
  </si>
  <si>
    <t>HUÁNUCO</t>
  </si>
  <si>
    <t>PRODUCCIÓN MINERA NO METÁLICA Y CARBONÍFERA*</t>
  </si>
  <si>
    <t>SAN MARTÍN</t>
  </si>
  <si>
    <t>SOLICITUDES DE PETITORIOS MINEROS A NIVEL NACIONAL *</t>
  </si>
  <si>
    <t xml:space="preserve">PRODUCTO / REGIÓN </t>
  </si>
  <si>
    <t>CALIZA / DOLOMITA (TM)</t>
  </si>
  <si>
    <t>FOSFATOS (TM)</t>
  </si>
  <si>
    <t>HORMIGÓN (TM)</t>
  </si>
  <si>
    <t>CALCITA (TM)</t>
  </si>
  <si>
    <t>SAL (TM)</t>
  </si>
  <si>
    <t>CONCHUELAS (TM)</t>
  </si>
  <si>
    <t>ARENA (GRUESA/FINA) (TM)</t>
  </si>
  <si>
    <t>PIEDRA (CONSTRUCCIÓN) (TM)</t>
  </si>
  <si>
    <t>ARCILLAS (TM)</t>
  </si>
  <si>
    <t>PUZOLANA (TM)</t>
  </si>
  <si>
    <t>ANDALUCITA (TM)</t>
  </si>
  <si>
    <t>SÍLICE (TM)</t>
  </si>
  <si>
    <t>YESO (TM)</t>
  </si>
  <si>
    <t>TRAVERTINO (TM)</t>
  </si>
  <si>
    <t>ARENISCA / CUARCITA (TM)</t>
  </si>
  <si>
    <t>DIATOMITAS (TM)</t>
  </si>
  <si>
    <t>PIZARRA (TM)</t>
  </si>
  <si>
    <t>PIROFILITA (TM)</t>
  </si>
  <si>
    <t>FELDESPATOS (TM)</t>
  </si>
  <si>
    <t>CAOLÍN (TM)</t>
  </si>
  <si>
    <t>TALCO (TM)</t>
  </si>
  <si>
    <t>CARBÓN ANTRACITA</t>
  </si>
  <si>
    <t>CARBÓN BITUMINOSO</t>
  </si>
  <si>
    <t>CARBÓN GRAFITO</t>
  </si>
  <si>
    <t>Tabla 4.1</t>
  </si>
  <si>
    <t>Tabla 4.2</t>
  </si>
  <si>
    <t>PRODUCCIÓN MINERA CARBONÍFERA*</t>
  </si>
  <si>
    <t>MINERA CHINALCO PERU S.A.</t>
  </si>
  <si>
    <t>HUDBAY PERU S.A.C.</t>
  </si>
  <si>
    <t>COMPAÑIA MINERA ARES S.A.C.</t>
  </si>
  <si>
    <t>COMPAÑIA MINERA ANTAMINA S.A.</t>
  </si>
  <si>
    <t>SOUTHERN PERU COPPER CORPORATION SUCURSAL DEL PERU</t>
  </si>
  <si>
    <t>COMPAÑIA MINERA ANTAPACCAY S.A.</t>
  </si>
  <si>
    <t>COMPAÑIA MINERA PODEROSA S.A.</t>
  </si>
  <si>
    <t>COMPAÑIA MINERA CHUNGAR S.A.C.</t>
  </si>
  <si>
    <t>COMPAÑIA MINERA RAURA S.A.</t>
  </si>
  <si>
    <t>COMPAÑIA MINERA CASAPALCA S.A.</t>
  </si>
  <si>
    <t>SHOUGANG HIERRO PERU S.A.A.</t>
  </si>
  <si>
    <t>COMPAÑIA MINERA KOLPA S.A.</t>
  </si>
  <si>
    <t>TREVALI PERU S.A.C.</t>
  </si>
  <si>
    <t>COMPAÑIA MINERA CONDESTABLE S.A.</t>
  </si>
  <si>
    <t>COMPAÑIA MINERA ZAFRANAL S.A.C.</t>
  </si>
  <si>
    <t>COMPAÑIA MINERA CARAVELI S.A.C.</t>
  </si>
  <si>
    <t>COMPAÑIA MINERA MISKI MAYO S.R.L.</t>
  </si>
  <si>
    <t>SILICE</t>
  </si>
  <si>
    <t>ONIX</t>
  </si>
  <si>
    <t>CARBONÍFERA  (TM)</t>
  </si>
  <si>
    <t>TÍTULOS DE CONCESIONES OTORGADAS POR INGEMMET (HECTÁREAS)*</t>
  </si>
  <si>
    <t>APURIMAC</t>
  </si>
  <si>
    <t xml:space="preserve">* Promedio del cambio interbancario. 
** Incluye valor de exportaciones metálicas y no metálicas.
Nd: No disponible a la fecha.
Fuente: BCRP, Cuadros Estadísticos Mensuales. Elaborado por Ministerio de Energía y Minas. 
Información disponible a la fecha de elaboración de este boletín.
</t>
  </si>
  <si>
    <t>COMPAÑIA MINERA COIMOLACHE S.A.</t>
  </si>
  <si>
    <t>MINERA SHOUXIN PERU S.A.</t>
  </si>
  <si>
    <t>ANCASH</t>
  </si>
  <si>
    <t>ANDESITA (TM)</t>
  </si>
  <si>
    <t>SAN MARTIN</t>
  </si>
  <si>
    <t>NEXA RESOURCES PERU S.A.A.</t>
  </si>
  <si>
    <t>NEXA RESOURCES ATACOCHA S.A.A.</t>
  </si>
  <si>
    <t>NEXA RESOURCES EL PORVENIR S.A.C.</t>
  </si>
  <si>
    <t>PARDO VILLAORDUÑA ENRIQUE EDWIN</t>
  </si>
  <si>
    <t>PROYECTO ESPECIAL - HIDRÁULICOS</t>
  </si>
  <si>
    <t>ÁREA NATURAL - USO INDIRECTO</t>
  </si>
  <si>
    <t>CLASIFICACIÓN DIVERSA (gasoductos, oleoductos, ecosistemas frágiles entre otros)</t>
  </si>
  <si>
    <t>SITIO RAMSAR (humedales de importancia internacional)</t>
  </si>
  <si>
    <t>ÁREA DE DEFENSA NACIONAL</t>
  </si>
  <si>
    <t>ZONA ARQUEOLÓGICA</t>
  </si>
  <si>
    <t>ÁREA DE NO ADMISIÓN DE PETITORIOS</t>
  </si>
  <si>
    <t>ÁREA DE NO ADMISIÓN DE PETITORIOS INGEMMET</t>
  </si>
  <si>
    <t>ZONA URBANA</t>
  </si>
  <si>
    <t>SITIO HISTÓRICO DE BATALLA</t>
  </si>
  <si>
    <t>PUERTO Y/O AEROPUERTO</t>
  </si>
  <si>
    <t xml:space="preserve">ZONA DE RIESGO NO MITIGABLE </t>
  </si>
  <si>
    <t>VARIACIÓN RESPECTO AL MES ANTERIOR</t>
  </si>
  <si>
    <t>TIPO DE ÁREA RESTRINGIDA  -  (Áreas en las que no se podría otorgar concesiones mineras)</t>
  </si>
  <si>
    <t>TIPO DE ÁREA RESTRINGIDA  -  (Áreas en las que si se podría otorgar concesiones mineras)</t>
  </si>
  <si>
    <t>ÁREA NATURAL - AMORTIGUAMIENTO</t>
  </si>
  <si>
    <t>ÁREA NATURAL - USO DIRECTO</t>
  </si>
  <si>
    <t>CLASIFICACIÓN DIVERSA (gran zona de reserva arqueológica, otros)</t>
  </si>
  <si>
    <t>PROPUESTA DE ÁREA NATURAL</t>
  </si>
  <si>
    <t>ÁREA DE CONSERVACIÓN PRIVADA</t>
  </si>
  <si>
    <t>ÁREA DE CONSERVACIÓN MUNICIPAL Y OTROS</t>
  </si>
  <si>
    <t>POSIBLE ZONA URBANA</t>
  </si>
  <si>
    <t xml:space="preserve">PROYECTO ESPECIAL (no hidráulicos) </t>
  </si>
  <si>
    <t>ÁREA DE EXPANSIÓN URBANA</t>
  </si>
  <si>
    <t>MINERA LAYTARUMA S.A.</t>
  </si>
  <si>
    <t>CIERRE POST-CIERRE (DEFINITIVO)</t>
  </si>
  <si>
    <t>Ene. 2018</t>
  </si>
  <si>
    <t>Ene. 2019</t>
  </si>
  <si>
    <t>ENERO</t>
  </si>
  <si>
    <t>PIEDRA (CONSTRUCCION)</t>
  </si>
  <si>
    <t>DOLOMITA (TM)</t>
  </si>
  <si>
    <t>BARITINA (TM)</t>
  </si>
  <si>
    <t>2019 (Ene)</t>
  </si>
  <si>
    <t>YURA S.A.</t>
  </si>
  <si>
    <t>COMPAÑIA MINERA LINCUNA S.A.</t>
  </si>
  <si>
    <t>EMPRESA ADMINISTRADORA CERRO S.A.C.</t>
  </si>
  <si>
    <t>EL MOLLE VERDE S.A.C.</t>
  </si>
  <si>
    <t>COMPAÑIA MINERA CAROL &amp; ROCIO S.A.C.</t>
  </si>
  <si>
    <t>SOCIEDAD MINERA CHONTA S.A.C. - SMCH S.A.C.</t>
  </si>
  <si>
    <t>MINERA SHUNTUR S.A.C.</t>
  </si>
  <si>
    <t>VARIACIÓN ACUMULADA - VOLUMEN* / ENERO-DICIEMBRE</t>
  </si>
  <si>
    <t xml:space="preserve">** Incluye Canon Minero y Canon Regional. Mediante DS N°033-2019-ef de fecha 30 de enero del 2019, se aprobó el adelanto de Canon Minero a las regiones. </t>
  </si>
  <si>
    <t>2019*</t>
  </si>
  <si>
    <t>UNIDADES MINERAS EN ACTIVIDAD -ENERO 2019</t>
  </si>
  <si>
    <r>
      <t>ÁREAS RESTRINGIDAS A LA ACTIVIDAD MINERA -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ENERO 2019</t>
    </r>
  </si>
  <si>
    <t>Fuente: Ministerio de Energía y Minas, INGEMMET.  /    Fecha de consulta: 26 de febrero del 2019.</t>
  </si>
  <si>
    <t>(*) Información disponible a la fecha de elaboración de este boletín. N.d: Información no disponible en la fecha de elaboración del presente boletín.</t>
  </si>
  <si>
    <t>PETITORIOS SOLICITADOS SEGÚN REGIÓN</t>
  </si>
  <si>
    <t>TOTAL DE DERECHOS MINEROS VIGENTES AL 31/01/2019</t>
  </si>
  <si>
    <t>PETITORIOS SOLICITADOS A NIVEL NACIONAL EN EL 2019</t>
  </si>
  <si>
    <t>DEPARTAMENTO</t>
  </si>
  <si>
    <t xml:space="preserve">HECTÁREAS </t>
  </si>
  <si>
    <t>CALLAO(LIMA)</t>
  </si>
  <si>
    <t>UCAYALI</t>
  </si>
  <si>
    <t>NO GRAFICADOS (*)</t>
  </si>
  <si>
    <t>* No ingresados al Sistema gráfico por estar en proceso de extinción por inadmisibles (coordenadas mal formuladas) u otros.</t>
  </si>
  <si>
    <t>VAR. %</t>
  </si>
  <si>
    <t>PART. %</t>
  </si>
  <si>
    <t>(*) Información preliminar</t>
  </si>
  <si>
    <t>VAR %</t>
  </si>
  <si>
    <t xml:space="preserve">Tabla 1  </t>
  </si>
  <si>
    <t>2019 (Ene-Feb)</t>
  </si>
  <si>
    <t>Febrero</t>
  </si>
  <si>
    <t>Variación interanual / febrero</t>
  </si>
  <si>
    <t>Feb. 2018</t>
  </si>
  <si>
    <t>Feb. 2019</t>
  </si>
  <si>
    <t>Variación acumulada / enero - febrero</t>
  </si>
  <si>
    <t>Ene-Feb 2018</t>
  </si>
  <si>
    <t>Ene-Feb 2019</t>
  </si>
  <si>
    <t>Fuente: Ministerio de Energía y Minas. /  Fecha de consulta: 21 de marzo de 2019
(*) Información preliminar. Incluye producción aurífera estimada de mineros artesanales de Madre de Dios, Puno, Piura y Arequipa.</t>
  </si>
  <si>
    <t>FEBRERO</t>
  </si>
  <si>
    <t>ENERO-FEBRERO</t>
  </si>
  <si>
    <t>COBRE (TMF)</t>
  </si>
  <si>
    <t>ORO (g finos)</t>
  </si>
  <si>
    <t>ZINC (TMF)</t>
  </si>
  <si>
    <t>PLOMO (TMF)</t>
  </si>
  <si>
    <t>PLATA (kg finos)</t>
  </si>
  <si>
    <t>COMPAÑIA MINERA ARGENTUM S.A.</t>
  </si>
  <si>
    <t>HIERRO (TMF)</t>
  </si>
  <si>
    <t>ESTAÑO (TMF)</t>
  </si>
  <si>
    <t>MOLIBDENO (TMF)</t>
  </si>
  <si>
    <t>Fuente: Ministerio de Energía y Minas. / Fecha de consulta: 21 de marzo de 2019
(*) Información preliminar. Incluye producción aurífera estimada de mineros artesanales de Madre de Dios, Puno, Piura y Arequipa.</t>
  </si>
  <si>
    <t>ENERO - FEBRERO</t>
  </si>
  <si>
    <t xml:space="preserve">
Fuente: Ministerio de Energía y Minas. Fecha de consulta: 21 de marzo del 2019.
(*) Información preliminar. Incluye producción aurífera estimada de mineros artesanales de Madre de Dios, Puno, Piura y Arequipa.</t>
  </si>
  <si>
    <t>HORMIGON</t>
  </si>
  <si>
    <t>CAOLIN</t>
  </si>
  <si>
    <t>SILICATOS</t>
  </si>
  <si>
    <t>MARMOL</t>
  </si>
  <si>
    <t>CARBON ANTRACITA</t>
  </si>
  <si>
    <t>CARBON BITUMINOSO</t>
  </si>
  <si>
    <t>CARBON GRAFITO</t>
  </si>
  <si>
    <t>Fuente: Ministerio de Energía y Minas.   /    Fecha de consulta: 21 de marzo del 2019.</t>
  </si>
  <si>
    <t>2019 (Ene.)</t>
  </si>
  <si>
    <t>VARIACIÓN INTERANUAL ACUMULADA ENERO* EN MILLONES DE US$</t>
  </si>
  <si>
    <t xml:space="preserve">Fuente: BCRP, Cuadros Estadísticos Mensuales. Elaborado por Ministerio de Energía y Minas
Fecha de consulta: 20 de marzo del 2019.
* El cuadro contiene datos publicados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</si>
  <si>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Fuente: BCRP, Cuadros Estadísticos Mensuales. Elaborado por Ministerio de Energía y Minas
Fecha de consulta: 20 de marzo del 2019</t>
  </si>
  <si>
    <t>Minerales No Metálicos</t>
  </si>
  <si>
    <t xml:space="preserve">Fuente: SUNAT, Nota Tributaria. Elaborado por Ministerio de Energía y Minas.
Fecha de consulta:  28 de marzo del 2019
</t>
  </si>
  <si>
    <t>2019 (Ene-feb)</t>
  </si>
  <si>
    <t>VARIACIÓN ACUMULADA / ENERO - FEBRERO</t>
  </si>
  <si>
    <t>VARIACIÓN INTERANUAL / FEBRERO</t>
  </si>
  <si>
    <t>Fuente: Dirección de Promoción Minera - Ministerio de Energía y Minas.
- Información proporcionada por los Titulares Mineros a través del ESTAMIN.
- Las cifras han sido ajustadas a lo reportado por los Titulares Mineros al 19 de marzo de 2019.</t>
  </si>
  <si>
    <t>Enero-Febrero</t>
  </si>
  <si>
    <t>ARIANA OPERACIONES MINERAS S.A.C.</t>
  </si>
  <si>
    <t>PLACER DOME DEL PERU S.A.C.</t>
  </si>
  <si>
    <t>OTROS (2018: 386 empresas, 2019: 246 empresas</t>
  </si>
  <si>
    <t>SEGÚN REGIÓN - FEBRERO 2019</t>
  </si>
  <si>
    <t>Variación Interanual - Febrero</t>
  </si>
  <si>
    <t>Fuente: Dirección de Promoción Minera - Ministerio de Energía y Minas.
- 2008-2017:  Información proporcionada por los Titulares Mineros a través de la Declaración Anual Consolidada (DAC).
- 2017-2018:  Información proporcionada por los Titulares Mineros a través del Declaración Estadística Mensual (ESTAMIN).
- Las cifras han sido ajustadas a lo reportado por los Titulares Mineros al 19 de marzo de 2019.</t>
  </si>
  <si>
    <t>Fuente: Fax Coyuntural de Accidentes Mortales - Ministerio de Energía y Minas.
- Las cifras han sido ajustadas a lo reportado por los Titulares Mineros al 11 de marzo de 2019.</t>
  </si>
  <si>
    <t>Fuente: INGEMMET y Ministerio de Energía y Minas.   /    Fecha de consulta: 28 de marzo del 2019.</t>
  </si>
  <si>
    <r>
      <t>UNIDADES MINERAS EN ACTIVIDAD - ENERO</t>
    </r>
    <r>
      <rPr>
        <b/>
        <sz val="12"/>
        <rFont val="Calibri"/>
        <family val="2"/>
        <scheme val="minor"/>
      </rPr>
      <t xml:space="preserve"> 20</t>
    </r>
    <r>
      <rPr>
        <b/>
        <sz val="12"/>
        <color theme="1"/>
        <rFont val="Calibri"/>
        <family val="2"/>
        <scheme val="minor"/>
      </rPr>
      <t>19</t>
    </r>
  </si>
  <si>
    <t>Fuente: MEF, Portal de Transparencia Económica; INGEMMET. Elaborado por Ministerio de Energía y Minas. 
Fecha de consulta: 26 de marzo del 2019</t>
  </si>
  <si>
    <t>Fuente: MEF, Portal de Transparencia Económica. Elaborado por Ministerio de Energía y Minas. 
Instituto Geológico Minero y Metalúrgico (INGEMMET)
Fecha de consulta: 26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</si>
</sst>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#,##0.00_ ;\-#,##0.00\ "/>
    <numFmt numFmtId="175" formatCode="#,##0_ ;\-#,##0\ "/>
    <numFmt numFmtId="176" formatCode="0.000%"/>
    <numFmt numFmtId="177" formatCode="#,##0;[Red]#,##0"/>
    <numFmt numFmtId="178" formatCode="[$-1010409]###,##0"/>
    <numFmt numFmtId="179" formatCode="_-* #,##0_-;\-* #,##0_-;_-* &quot;-&quot;??_-;_-@_-"/>
    <numFmt numFmtId="180" formatCode="0.0"/>
    <numFmt numFmtId="181" formatCode="_(* #,##0_);_(* \(#,##0\);_(* &quot;-&quot;??_);_(@_)"/>
    <numFmt numFmtId="182" formatCode="0.0000%"/>
    <numFmt numFmtId="183" formatCode="#,##0.0,,"/>
  </numFmts>
  <fonts count="9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  <scheme val="minor"/>
    </font>
    <font>
      <sz val="7"/>
      <color theme="1"/>
      <name val="Arial"/>
      <family val="2"/>
    </font>
    <font>
      <sz val="8"/>
      <name val="Arial"/>
    </font>
    <font>
      <b/>
      <u/>
      <sz val="10"/>
      <color theme="1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" fontId="9" fillId="0" borderId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18" borderId="4">
      <alignment wrapText="1"/>
    </xf>
    <xf numFmtId="167" fontId="15" fillId="0" borderId="0" applyFont="0" applyFill="0" applyBorder="0" applyAlignment="0" applyProtection="0"/>
    <xf numFmtId="173" fontId="31" fillId="0" borderId="0"/>
    <xf numFmtId="17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7" fillId="7" borderId="1" applyNumberFormat="0" applyAlignment="0" applyProtection="0"/>
    <xf numFmtId="168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6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28" fillId="0" borderId="0"/>
    <xf numFmtId="0" fontId="36" fillId="0" borderId="0"/>
    <xf numFmtId="173" fontId="33" fillId="0" borderId="0"/>
    <xf numFmtId="0" fontId="15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1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4" fillId="25" borderId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6" borderId="0">
      <alignment horizontal="left"/>
    </xf>
    <xf numFmtId="173" fontId="35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70" fillId="0" borderId="0"/>
    <xf numFmtId="0" fontId="70" fillId="0" borderId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0" borderId="65" applyNumberFormat="0" applyFill="0" applyAlignment="0" applyProtection="0"/>
    <xf numFmtId="0" fontId="80" fillId="0" borderId="66" applyNumberFormat="0" applyFill="0" applyAlignment="0" applyProtection="0"/>
    <xf numFmtId="0" fontId="80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82" fillId="39" borderId="0" applyNumberFormat="0" applyBorder="0" applyAlignment="0" applyProtection="0"/>
    <xf numFmtId="0" fontId="83" fillId="40" borderId="0" applyNumberFormat="0" applyBorder="0" applyAlignment="0" applyProtection="0"/>
    <xf numFmtId="0" fontId="84" fillId="41" borderId="67" applyNumberFormat="0" applyAlignment="0" applyProtection="0"/>
    <xf numFmtId="0" fontId="85" fillId="42" borderId="68" applyNumberFormat="0" applyAlignment="0" applyProtection="0"/>
    <xf numFmtId="0" fontId="86" fillId="42" borderId="67" applyNumberFormat="0" applyAlignment="0" applyProtection="0"/>
    <xf numFmtId="0" fontId="87" fillId="0" borderId="69" applyNumberFormat="0" applyFill="0" applyAlignment="0" applyProtection="0"/>
    <xf numFmtId="0" fontId="57" fillId="43" borderId="70" applyNumberFormat="0" applyAlignment="0" applyProtection="0"/>
    <xf numFmtId="0" fontId="71" fillId="0" borderId="0" applyNumberFormat="0" applyFill="0" applyBorder="0" applyAlignment="0" applyProtection="0"/>
    <xf numFmtId="0" fontId="37" fillId="44" borderId="71" applyNumberFormat="0" applyFont="0" applyAlignment="0" applyProtection="0"/>
    <xf numFmtId="0" fontId="88" fillId="0" borderId="0" applyNumberFormat="0" applyFill="0" applyBorder="0" applyAlignment="0" applyProtection="0"/>
    <xf numFmtId="0" fontId="39" fillId="0" borderId="72" applyNumberFormat="0" applyFill="0" applyAlignment="0" applyProtection="0"/>
    <xf numFmtId="0" fontId="5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56" fillId="68" borderId="0" applyNumberFormat="0" applyBorder="0" applyAlignment="0" applyProtection="0"/>
    <xf numFmtId="0" fontId="89" fillId="0" borderId="0"/>
    <xf numFmtId="43" fontId="89" fillId="0" borderId="0" applyFont="0" applyFill="0" applyBorder="0" applyAlignment="0" applyProtection="0"/>
    <xf numFmtId="0" fontId="70" fillId="0" borderId="0"/>
    <xf numFmtId="167" fontId="37" fillId="0" borderId="0" applyFont="0" applyFill="0" applyBorder="0" applyAlignment="0" applyProtection="0"/>
    <xf numFmtId="0" fontId="70" fillId="0" borderId="0"/>
    <xf numFmtId="0" fontId="96" fillId="0" borderId="0"/>
  </cellStyleXfs>
  <cellXfs count="830">
    <xf numFmtId="0" fontId="0" fillId="0" borderId="0" xfId="0"/>
    <xf numFmtId="0" fontId="39" fillId="26" borderId="0" xfId="0" applyFont="1" applyFill="1"/>
    <xf numFmtId="0" fontId="38" fillId="26" borderId="11" xfId="0" applyFont="1" applyFill="1" applyBorder="1" applyAlignment="1">
      <alignment horizontal="left"/>
    </xf>
    <xf numFmtId="0" fontId="38" fillId="26" borderId="11" xfId="0" applyFont="1" applyFill="1" applyBorder="1" applyAlignment="1">
      <alignment horizontal="center"/>
    </xf>
    <xf numFmtId="0" fontId="38" fillId="26" borderId="0" xfId="107">
      <alignment horizontal="left"/>
    </xf>
    <xf numFmtId="0" fontId="40" fillId="26" borderId="0" xfId="107" applyFont="1">
      <alignment horizontal="left"/>
    </xf>
    <xf numFmtId="0" fontId="38" fillId="26" borderId="0" xfId="107" applyAlignment="1">
      <alignment horizontal="center"/>
    </xf>
    <xf numFmtId="0" fontId="40" fillId="26" borderId="0" xfId="107" applyFont="1" applyAlignment="1">
      <alignment horizontal="center"/>
    </xf>
    <xf numFmtId="0" fontId="39" fillId="26" borderId="0" xfId="0" applyFont="1" applyFill="1" applyAlignment="1">
      <alignment horizontal="left"/>
    </xf>
    <xf numFmtId="0" fontId="40" fillId="26" borderId="11" xfId="107" applyFont="1" applyBorder="1" applyAlignment="1">
      <alignment horizontal="center"/>
    </xf>
    <xf numFmtId="4" fontId="38" fillId="26" borderId="0" xfId="107" applyNumberFormat="1" applyAlignment="1">
      <alignment horizontal="center"/>
    </xf>
    <xf numFmtId="0" fontId="41" fillId="27" borderId="0" xfId="107" applyFont="1" applyFill="1" applyAlignment="1">
      <alignment horizontal="center"/>
    </xf>
    <xf numFmtId="10" fontId="38" fillId="26" borderId="0" xfId="94" applyNumberFormat="1" applyFont="1" applyFill="1" applyAlignment="1">
      <alignment horizontal="center"/>
    </xf>
    <xf numFmtId="3" fontId="38" fillId="26" borderId="0" xfId="47" applyNumberFormat="1" applyFont="1" applyFill="1" applyAlignment="1">
      <alignment horizontal="center"/>
    </xf>
    <xf numFmtId="3" fontId="38" fillId="26" borderId="0" xfId="107" applyNumberFormat="1" applyBorder="1" applyAlignment="1">
      <alignment horizontal="center"/>
    </xf>
    <xf numFmtId="0" fontId="40" fillId="26" borderId="12" xfId="107" applyFont="1" applyBorder="1" applyAlignment="1">
      <alignment horizontal="center"/>
    </xf>
    <xf numFmtId="0" fontId="38" fillId="26" borderId="0" xfId="107" applyBorder="1" applyAlignment="1">
      <alignment horizontal="center"/>
    </xf>
    <xf numFmtId="0" fontId="38" fillId="26" borderId="0" xfId="107" applyFill="1">
      <alignment horizontal="left"/>
    </xf>
    <xf numFmtId="0" fontId="38" fillId="26" borderId="0" xfId="107" applyAlignment="1"/>
    <xf numFmtId="0" fontId="39" fillId="26" borderId="0" xfId="0" applyFont="1" applyFill="1" applyAlignment="1"/>
    <xf numFmtId="0" fontId="42" fillId="28" borderId="0" xfId="0" applyFont="1" applyFill="1"/>
    <xf numFmtId="0" fontId="43" fillId="28" borderId="0" xfId="0" applyFont="1" applyFill="1" applyAlignment="1">
      <alignment horizontal="center"/>
    </xf>
    <xf numFmtId="0" fontId="44" fillId="26" borderId="0" xfId="107" applyFont="1" applyAlignment="1">
      <alignment horizontal="center"/>
    </xf>
    <xf numFmtId="0" fontId="44" fillId="26" borderId="0" xfId="0" applyFont="1" applyFill="1" applyBorder="1" applyAlignment="1">
      <alignment horizontal="left"/>
    </xf>
    <xf numFmtId="4" fontId="43" fillId="28" borderId="0" xfId="0" applyNumberFormat="1" applyFont="1" applyFill="1" applyAlignment="1">
      <alignment horizontal="center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6" fillId="26" borderId="0" xfId="107" applyFont="1">
      <alignment horizontal="left"/>
    </xf>
    <xf numFmtId="0" fontId="44" fillId="26" borderId="0" xfId="0" applyFont="1" applyFill="1" applyBorder="1" applyAlignment="1">
      <alignment horizontal="center"/>
    </xf>
    <xf numFmtId="0" fontId="44" fillId="26" borderId="0" xfId="107" applyFont="1" applyAlignment="1"/>
    <xf numFmtId="4" fontId="44" fillId="26" borderId="0" xfId="107" applyNumberFormat="1" applyFont="1" applyAlignment="1">
      <alignment horizontal="center"/>
    </xf>
    <xf numFmtId="0" fontId="46" fillId="26" borderId="0" xfId="107" applyFont="1" applyAlignment="1">
      <alignment horizontal="center"/>
    </xf>
    <xf numFmtId="0" fontId="47" fillId="26" borderId="0" xfId="107" applyFont="1" applyAlignment="1">
      <alignment horizontal="left"/>
    </xf>
    <xf numFmtId="0" fontId="47" fillId="26" borderId="0" xfId="107" applyFont="1" applyAlignment="1">
      <alignment horizontal="center"/>
    </xf>
    <xf numFmtId="0" fontId="47" fillId="26" borderId="0" xfId="107" applyFont="1">
      <alignment horizontal="left"/>
    </xf>
    <xf numFmtId="4" fontId="46" fillId="26" borderId="0" xfId="107" applyNumberFormat="1" applyFont="1" applyAlignment="1">
      <alignment horizontal="center"/>
    </xf>
    <xf numFmtId="0" fontId="48" fillId="26" borderId="0" xfId="107" applyFont="1">
      <alignment horizontal="left"/>
    </xf>
    <xf numFmtId="166" fontId="38" fillId="26" borderId="0" xfId="107" applyNumberFormat="1" applyAlignment="1">
      <alignment horizontal="center"/>
    </xf>
    <xf numFmtId="0" fontId="47" fillId="26" borderId="0" xfId="0" applyFont="1" applyFill="1" applyAlignment="1"/>
    <xf numFmtId="166" fontId="38" fillId="26" borderId="14" xfId="107" applyNumberFormat="1" applyBorder="1" applyAlignment="1">
      <alignment horizontal="center"/>
    </xf>
    <xf numFmtId="166" fontId="38" fillId="26" borderId="15" xfId="107" applyNumberFormat="1" applyBorder="1" applyAlignment="1">
      <alignment horizontal="center"/>
    </xf>
    <xf numFmtId="166" fontId="38" fillId="26" borderId="16" xfId="107" applyNumberFormat="1" applyBorder="1" applyAlignment="1">
      <alignment horizontal="center"/>
    </xf>
    <xf numFmtId="0" fontId="41" fillId="29" borderId="17" xfId="107" applyFont="1" applyFill="1" applyBorder="1" applyAlignment="1">
      <alignment horizontal="center"/>
    </xf>
    <xf numFmtId="3" fontId="38" fillId="26" borderId="18" xfId="47" applyNumberFormat="1" applyFont="1" applyFill="1" applyBorder="1" applyAlignment="1">
      <alignment horizontal="center"/>
    </xf>
    <xf numFmtId="3" fontId="38" fillId="26" borderId="19" xfId="47" applyNumberFormat="1" applyFont="1" applyFill="1" applyBorder="1" applyAlignment="1">
      <alignment horizontal="center"/>
    </xf>
    <xf numFmtId="166" fontId="38" fillId="26" borderId="0" xfId="107" applyNumberFormat="1" applyAlignment="1">
      <alignment horizontal="left"/>
    </xf>
    <xf numFmtId="3" fontId="38" fillId="26" borderId="20" xfId="47" applyNumberFormat="1" applyFont="1" applyFill="1" applyBorder="1" applyAlignment="1">
      <alignment horizontal="center"/>
    </xf>
    <xf numFmtId="3" fontId="38" fillId="26" borderId="21" xfId="47" applyNumberFormat="1" applyFont="1" applyFill="1" applyBorder="1" applyAlignment="1">
      <alignment horizontal="center"/>
    </xf>
    <xf numFmtId="3" fontId="38" fillId="26" borderId="22" xfId="47" applyNumberFormat="1" applyFont="1" applyFill="1" applyBorder="1" applyAlignment="1">
      <alignment horizontal="center"/>
    </xf>
    <xf numFmtId="3" fontId="38" fillId="26" borderId="23" xfId="47" applyNumberFormat="1" applyFont="1" applyFill="1" applyBorder="1" applyAlignment="1">
      <alignment horizontal="center"/>
    </xf>
    <xf numFmtId="0" fontId="40" fillId="26" borderId="24" xfId="107" applyFont="1" applyBorder="1" applyAlignment="1">
      <alignment horizontal="center"/>
    </xf>
    <xf numFmtId="3" fontId="38" fillId="26" borderId="25" xfId="107" applyNumberFormat="1" applyBorder="1" applyAlignment="1">
      <alignment horizontal="center"/>
    </xf>
    <xf numFmtId="3" fontId="40" fillId="26" borderId="26" xfId="107" applyNumberFormat="1" applyFont="1" applyBorder="1" applyAlignment="1">
      <alignment horizontal="center"/>
    </xf>
    <xf numFmtId="3" fontId="40" fillId="26" borderId="27" xfId="107" applyNumberFormat="1" applyFont="1" applyBorder="1" applyAlignment="1">
      <alignment horizontal="center"/>
    </xf>
    <xf numFmtId="0" fontId="41" fillId="26" borderId="0" xfId="107" applyFont="1" applyFill="1" applyAlignment="1"/>
    <xf numFmtId="1" fontId="38" fillId="26" borderId="13" xfId="107" applyNumberFormat="1" applyFill="1" applyBorder="1" applyAlignment="1">
      <alignment horizontal="center"/>
    </xf>
    <xf numFmtId="0" fontId="49" fillId="26" borderId="0" xfId="107" applyFont="1" applyFill="1">
      <alignment horizontal="left"/>
    </xf>
    <xf numFmtId="0" fontId="50" fillId="26" borderId="0" xfId="107" applyFont="1" applyFill="1" applyAlignment="1">
      <alignment horizontal="left"/>
    </xf>
    <xf numFmtId="0" fontId="5" fillId="0" borderId="0" xfId="58"/>
    <xf numFmtId="0" fontId="5" fillId="26" borderId="18" xfId="58" applyFill="1" applyBorder="1" applyAlignment="1">
      <alignment horizontal="center" vertical="center"/>
    </xf>
    <xf numFmtId="0" fontId="5" fillId="26" borderId="19" xfId="58" applyFill="1" applyBorder="1" applyAlignment="1">
      <alignment vertical="center"/>
    </xf>
    <xf numFmtId="169" fontId="5" fillId="26" borderId="19" xfId="52" applyNumberFormat="1" applyFont="1" applyFill="1" applyBorder="1" applyAlignment="1">
      <alignment horizontal="center" vertical="center"/>
    </xf>
    <xf numFmtId="169" fontId="5" fillId="26" borderId="16" xfId="52" applyNumberFormat="1" applyFont="1" applyFill="1" applyBorder="1" applyAlignment="1">
      <alignment horizontal="center" vertical="center"/>
    </xf>
    <xf numFmtId="0" fontId="5" fillId="26" borderId="29" xfId="58" applyFill="1" applyBorder="1" applyAlignment="1">
      <alignment horizontal="center" vertical="center"/>
    </xf>
    <xf numFmtId="0" fontId="5" fillId="26" borderId="0" xfId="58" applyFill="1" applyBorder="1" applyAlignment="1">
      <alignment vertical="center"/>
    </xf>
    <xf numFmtId="169" fontId="5" fillId="26" borderId="0" xfId="52" applyNumberFormat="1" applyFont="1" applyFill="1" applyBorder="1" applyAlignment="1">
      <alignment horizontal="center" vertical="center"/>
    </xf>
    <xf numFmtId="169" fontId="5" fillId="26" borderId="14" xfId="52" applyNumberFormat="1" applyFont="1" applyFill="1" applyBorder="1" applyAlignment="1">
      <alignment horizontal="center" vertical="center"/>
    </xf>
    <xf numFmtId="0" fontId="5" fillId="26" borderId="30" xfId="58" applyFill="1" applyBorder="1" applyAlignment="1">
      <alignment horizontal="center" vertical="center"/>
    </xf>
    <xf numFmtId="0" fontId="5" fillId="26" borderId="31" xfId="58" applyFill="1" applyBorder="1" applyAlignment="1">
      <alignment vertical="center"/>
    </xf>
    <xf numFmtId="169" fontId="5" fillId="26" borderId="31" xfId="52" applyNumberFormat="1" applyFont="1" applyFill="1" applyBorder="1" applyAlignment="1">
      <alignment horizontal="center" vertical="center"/>
    </xf>
    <xf numFmtId="169" fontId="5" fillId="26" borderId="15" xfId="52" applyNumberFormat="1" applyFont="1" applyFill="1" applyBorder="1" applyAlignment="1">
      <alignment horizontal="center" vertical="center"/>
    </xf>
    <xf numFmtId="0" fontId="5" fillId="26" borderId="11" xfId="58" applyFill="1" applyBorder="1" applyAlignment="1">
      <alignment horizontal="center" vertical="center"/>
    </xf>
    <xf numFmtId="0" fontId="5" fillId="26" borderId="11" xfId="58" applyFill="1" applyBorder="1" applyAlignment="1">
      <alignment vertical="center"/>
    </xf>
    <xf numFmtId="0" fontId="5" fillId="26" borderId="11" xfId="58" applyFont="1" applyFill="1" applyBorder="1" applyAlignment="1">
      <alignment horizontal="left" vertical="center"/>
    </xf>
    <xf numFmtId="9" fontId="38" fillId="26" borderId="0" xfId="94" applyFont="1" applyFill="1" applyAlignment="1">
      <alignment horizontal="left"/>
    </xf>
    <xf numFmtId="9" fontId="47" fillId="26" borderId="0" xfId="94" applyFont="1" applyFill="1" applyAlignment="1">
      <alignment horizontal="left"/>
    </xf>
    <xf numFmtId="9" fontId="38" fillId="26" borderId="11" xfId="94" applyFont="1" applyFill="1" applyBorder="1" applyAlignment="1">
      <alignment horizontal="center"/>
    </xf>
    <xf numFmtId="9" fontId="44" fillId="26" borderId="0" xfId="94" applyFont="1" applyFill="1" applyAlignment="1">
      <alignment horizontal="left"/>
    </xf>
    <xf numFmtId="3" fontId="38" fillId="30" borderId="0" xfId="107" applyNumberFormat="1" applyFill="1" applyBorder="1" applyAlignment="1">
      <alignment horizontal="center"/>
    </xf>
    <xf numFmtId="1" fontId="38" fillId="30" borderId="25" xfId="107" applyNumberFormat="1" applyFill="1" applyBorder="1" applyAlignment="1">
      <alignment horizontal="center"/>
    </xf>
    <xf numFmtId="3" fontId="38" fillId="30" borderId="13" xfId="107" applyNumberFormat="1" applyFill="1" applyBorder="1" applyAlignment="1">
      <alignment horizontal="center"/>
    </xf>
    <xf numFmtId="0" fontId="41" fillId="29" borderId="32" xfId="107" applyFont="1" applyFill="1" applyBorder="1" applyAlignment="1">
      <alignment horizontal="left"/>
    </xf>
    <xf numFmtId="0" fontId="51" fillId="29" borderId="32" xfId="107" applyFont="1" applyFill="1" applyBorder="1" applyAlignment="1">
      <alignment horizontal="left"/>
    </xf>
    <xf numFmtId="0" fontId="41" fillId="29" borderId="32" xfId="107" applyFont="1" applyFill="1" applyBorder="1" applyAlignment="1">
      <alignment horizontal="center"/>
    </xf>
    <xf numFmtId="9" fontId="41" fillId="29" borderId="32" xfId="94" applyFont="1" applyFill="1" applyBorder="1" applyAlignment="1">
      <alignment horizontal="center"/>
    </xf>
    <xf numFmtId="0" fontId="52" fillId="31" borderId="0" xfId="58" applyFont="1" applyFill="1" applyAlignment="1">
      <alignment horizontal="center" vertical="center"/>
    </xf>
    <xf numFmtId="0" fontId="52" fillId="31" borderId="0" xfId="58" applyFont="1" applyFill="1" applyAlignment="1">
      <alignment vertical="center"/>
    </xf>
    <xf numFmtId="0" fontId="52" fillId="31" borderId="0" xfId="58" applyFont="1" applyFill="1" applyAlignment="1">
      <alignment horizontal="center" vertical="center" wrapText="1"/>
    </xf>
    <xf numFmtId="171" fontId="38" fillId="30" borderId="25" xfId="47" applyNumberFormat="1" applyFont="1" applyFill="1" applyBorder="1" applyAlignment="1">
      <alignment horizontal="center"/>
    </xf>
    <xf numFmtId="171" fontId="38" fillId="30" borderId="13" xfId="47" applyNumberFormat="1" applyFont="1" applyFill="1" applyBorder="1" applyAlignment="1">
      <alignment horizontal="center"/>
    </xf>
    <xf numFmtId="171" fontId="38" fillId="30" borderId="0" xfId="47" applyNumberFormat="1" applyFont="1" applyFill="1" applyBorder="1" applyAlignment="1">
      <alignment horizontal="center"/>
    </xf>
    <xf numFmtId="171" fontId="38" fillId="26" borderId="13" xfId="47" applyNumberFormat="1" applyFont="1" applyFill="1" applyBorder="1" applyAlignment="1">
      <alignment horizontal="center"/>
    </xf>
    <xf numFmtId="165" fontId="38" fillId="30" borderId="25" xfId="47" applyNumberFormat="1" applyFont="1" applyFill="1" applyBorder="1" applyAlignment="1">
      <alignment horizontal="center"/>
    </xf>
    <xf numFmtId="165" fontId="38" fillId="30" borderId="13" xfId="47" applyNumberFormat="1" applyFont="1" applyFill="1" applyBorder="1" applyAlignment="1">
      <alignment horizontal="center"/>
    </xf>
    <xf numFmtId="165" fontId="38" fillId="30" borderId="0" xfId="47" applyNumberFormat="1" applyFont="1" applyFill="1" applyBorder="1" applyAlignment="1">
      <alignment horizontal="center"/>
    </xf>
    <xf numFmtId="165" fontId="38" fillId="26" borderId="13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left"/>
    </xf>
    <xf numFmtId="165" fontId="40" fillId="26" borderId="28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center"/>
    </xf>
    <xf numFmtId="171" fontId="38" fillId="26" borderId="0" xfId="47" applyNumberFormat="1" applyFont="1" applyFill="1" applyBorder="1" applyAlignment="1">
      <alignment horizontal="center"/>
    </xf>
    <xf numFmtId="165" fontId="38" fillId="26" borderId="0" xfId="47" applyNumberFormat="1" applyFont="1" applyFill="1" applyBorder="1" applyAlignment="1">
      <alignment horizontal="center"/>
    </xf>
    <xf numFmtId="9" fontId="38" fillId="32" borderId="33" xfId="94" applyFont="1" applyFill="1" applyBorder="1" applyAlignment="1">
      <alignment horizontal="center"/>
    </xf>
    <xf numFmtId="10" fontId="38" fillId="32" borderId="33" xfId="94" applyNumberFormat="1" applyFont="1" applyFill="1" applyBorder="1" applyAlignment="1">
      <alignment horizontal="center"/>
    </xf>
    <xf numFmtId="10" fontId="38" fillId="32" borderId="34" xfId="94" applyNumberFormat="1" applyFont="1" applyFill="1" applyBorder="1" applyAlignment="1">
      <alignment horizontal="center"/>
    </xf>
    <xf numFmtId="0" fontId="38" fillId="26" borderId="23" xfId="107" applyBorder="1" applyAlignment="1">
      <alignment horizontal="center"/>
    </xf>
    <xf numFmtId="3" fontId="38" fillId="26" borderId="23" xfId="107" applyNumberFormat="1" applyBorder="1" applyAlignment="1">
      <alignment horizontal="center"/>
    </xf>
    <xf numFmtId="165" fontId="38" fillId="30" borderId="23" xfId="47" applyNumberFormat="1" applyFont="1" applyFill="1" applyBorder="1" applyAlignment="1">
      <alignment horizontal="center"/>
    </xf>
    <xf numFmtId="165" fontId="38" fillId="26" borderId="23" xfId="47" applyNumberFormat="1" applyFont="1" applyFill="1" applyBorder="1" applyAlignment="1">
      <alignment horizontal="center"/>
    </xf>
    <xf numFmtId="3" fontId="40" fillId="26" borderId="23" xfId="107" applyNumberFormat="1" applyFont="1" applyBorder="1" applyAlignment="1">
      <alignment horizontal="center"/>
    </xf>
    <xf numFmtId="3" fontId="40" fillId="26" borderId="23" xfId="107" applyNumberFormat="1" applyFont="1" applyBorder="1" applyAlignment="1">
      <alignment horizontal="right"/>
    </xf>
    <xf numFmtId="10" fontId="38" fillId="26" borderId="23" xfId="94" applyNumberFormat="1" applyFont="1" applyFill="1" applyBorder="1" applyAlignment="1">
      <alignment horizontal="center"/>
    </xf>
    <xf numFmtId="0" fontId="39" fillId="0" borderId="35" xfId="0" applyFont="1" applyBorder="1"/>
    <xf numFmtId="0" fontId="30" fillId="26" borderId="36" xfId="58" applyFont="1" applyFill="1" applyBorder="1" applyAlignment="1">
      <alignment vertical="center"/>
    </xf>
    <xf numFmtId="169" fontId="30" fillId="26" borderId="36" xfId="52" applyNumberFormat="1" applyFont="1" applyFill="1" applyBorder="1" applyAlignment="1">
      <alignment horizontal="center" vertical="center"/>
    </xf>
    <xf numFmtId="0" fontId="39" fillId="30" borderId="11" xfId="0" applyFont="1" applyFill="1" applyBorder="1"/>
    <xf numFmtId="0" fontId="30" fillId="30" borderId="11" xfId="58" applyFont="1" applyFill="1" applyBorder="1" applyAlignment="1">
      <alignment vertical="center"/>
    </xf>
    <xf numFmtId="169" fontId="30" fillId="30" borderId="11" xfId="52" applyNumberFormat="1" applyFont="1" applyFill="1" applyBorder="1" applyAlignment="1">
      <alignment horizontal="center" vertical="center"/>
    </xf>
    <xf numFmtId="0" fontId="39" fillId="30" borderId="0" xfId="0" applyFont="1" applyFill="1"/>
    <xf numFmtId="0" fontId="30" fillId="30" borderId="0" xfId="58" applyFont="1" applyFill="1" applyBorder="1" applyAlignment="1">
      <alignment vertical="center"/>
    </xf>
    <xf numFmtId="169" fontId="30" fillId="30" borderId="31" xfId="52" applyNumberFormat="1" applyFont="1" applyFill="1" applyBorder="1" applyAlignment="1">
      <alignment horizontal="center" vertical="center"/>
    </xf>
    <xf numFmtId="0" fontId="30" fillId="30" borderId="29" xfId="58" applyFont="1" applyFill="1" applyBorder="1" applyAlignment="1">
      <alignment horizontal="center" vertical="center"/>
    </xf>
    <xf numFmtId="169" fontId="30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8" fillId="26" borderId="0" xfId="47" applyNumberFormat="1" applyFont="1" applyFill="1" applyAlignment="1">
      <alignment horizontal="left"/>
    </xf>
    <xf numFmtId="0" fontId="38" fillId="26" borderId="37" xfId="107" applyBorder="1" applyAlignment="1">
      <alignment horizontal="center"/>
    </xf>
    <xf numFmtId="0" fontId="38" fillId="26" borderId="31" xfId="107" applyBorder="1" applyAlignment="1">
      <alignment horizontal="center"/>
    </xf>
    <xf numFmtId="0" fontId="41" fillId="31" borderId="0" xfId="107" applyFont="1" applyFill="1" applyAlignment="1">
      <alignment horizontal="center"/>
    </xf>
    <xf numFmtId="172" fontId="38" fillId="26" borderId="0" xfId="94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left"/>
    </xf>
    <xf numFmtId="171" fontId="53" fillId="26" borderId="0" xfId="47" applyNumberFormat="1" applyFont="1" applyFill="1" applyAlignment="1">
      <alignment horizontal="left"/>
    </xf>
    <xf numFmtId="10" fontId="40" fillId="26" borderId="23" xfId="94" applyNumberFormat="1" applyFont="1" applyFill="1" applyBorder="1" applyAlignment="1">
      <alignment horizontal="center"/>
    </xf>
    <xf numFmtId="43" fontId="38" fillId="26" borderId="0" xfId="107" applyNumberFormat="1">
      <alignment horizontal="left"/>
    </xf>
    <xf numFmtId="164" fontId="38" fillId="26" borderId="0" xfId="47" applyFont="1" applyFill="1" applyAlignment="1">
      <alignment horizontal="left"/>
    </xf>
    <xf numFmtId="171" fontId="38" fillId="26" borderId="0" xfId="47" applyNumberFormat="1" applyFont="1" applyFill="1" applyAlignment="1">
      <alignment horizontal="center"/>
    </xf>
    <xf numFmtId="172" fontId="38" fillId="26" borderId="0" xfId="94" applyNumberFormat="1" applyFont="1" applyFill="1" applyAlignment="1">
      <alignment horizontal="left"/>
    </xf>
    <xf numFmtId="0" fontId="54" fillId="26" borderId="0" xfId="0" applyFont="1" applyFill="1" applyAlignment="1">
      <alignment horizontal="left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10" fontId="49" fillId="26" borderId="0" xfId="94" applyNumberFormat="1" applyFont="1" applyFill="1" applyBorder="1" applyAlignment="1">
      <alignment horizontal="right"/>
    </xf>
    <xf numFmtId="0" fontId="55" fillId="29" borderId="24" xfId="107" applyFont="1" applyFill="1" applyBorder="1" applyAlignment="1">
      <alignment horizontal="left"/>
    </xf>
    <xf numFmtId="0" fontId="38" fillId="26" borderId="0" xfId="107" applyFont="1" applyAlignment="1">
      <alignment horizontal="center"/>
    </xf>
    <xf numFmtId="0" fontId="38" fillId="26" borderId="0" xfId="107" applyFont="1">
      <alignment horizontal="left"/>
    </xf>
    <xf numFmtId="3" fontId="38" fillId="26" borderId="0" xfId="107" applyNumberFormat="1" applyFont="1" applyAlignment="1">
      <alignment horizontal="center"/>
    </xf>
    <xf numFmtId="3" fontId="38" fillId="26" borderId="0" xfId="107" applyNumberFormat="1" applyFont="1" applyFill="1" applyBorder="1" applyAlignment="1">
      <alignment horizontal="center"/>
    </xf>
    <xf numFmtId="0" fontId="38" fillId="26" borderId="0" xfId="107" applyFont="1" applyFill="1">
      <alignment horizontal="left"/>
    </xf>
    <xf numFmtId="10" fontId="38" fillId="26" borderId="0" xfId="94" applyNumberFormat="1" applyFont="1" applyFill="1" applyBorder="1" applyAlignment="1">
      <alignment horizontal="center"/>
    </xf>
    <xf numFmtId="4" fontId="38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6" fillId="29" borderId="0" xfId="0" applyFont="1" applyFill="1" applyAlignment="1">
      <alignment horizontal="left"/>
    </xf>
    <xf numFmtId="0" fontId="56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3" fontId="0" fillId="26" borderId="0" xfId="0" applyNumberFormat="1" applyFont="1" applyFill="1" applyAlignment="1">
      <alignment horizontal="center"/>
    </xf>
    <xf numFmtId="166" fontId="0" fillId="26" borderId="0" xfId="0" applyNumberFormat="1" applyFont="1" applyFill="1" applyAlignment="1">
      <alignment horizontal="center"/>
    </xf>
    <xf numFmtId="0" fontId="54" fillId="0" borderId="0" xfId="0" applyFont="1" applyAlignment="1">
      <alignment vertical="center"/>
    </xf>
    <xf numFmtId="0" fontId="39" fillId="26" borderId="11" xfId="0" applyFont="1" applyFill="1" applyBorder="1" applyAlignment="1">
      <alignment horizontal="left"/>
    </xf>
    <xf numFmtId="10" fontId="39" fillId="26" borderId="11" xfId="0" applyNumberFormat="1" applyFont="1" applyFill="1" applyBorder="1" applyAlignment="1">
      <alignment horizontal="center"/>
    </xf>
    <xf numFmtId="3" fontId="57" fillId="29" borderId="0" xfId="0" applyNumberFormat="1" applyFont="1" applyFill="1" applyAlignment="1">
      <alignment horizontal="center"/>
    </xf>
    <xf numFmtId="0" fontId="57" fillId="29" borderId="0" xfId="0" applyFont="1" applyFill="1" applyAlignment="1">
      <alignment horizontal="left"/>
    </xf>
    <xf numFmtId="0" fontId="41" fillId="29" borderId="0" xfId="107" applyFont="1" applyFill="1" applyAlignment="1">
      <alignment horizontal="left"/>
    </xf>
    <xf numFmtId="0" fontId="44" fillId="26" borderId="0" xfId="107" applyFont="1" applyFill="1" applyAlignment="1">
      <alignment horizontal="left"/>
    </xf>
    <xf numFmtId="0" fontId="41" fillId="26" borderId="0" xfId="107" applyFont="1" applyFill="1" applyAlignment="1">
      <alignment horizontal="center"/>
    </xf>
    <xf numFmtId="0" fontId="38" fillId="26" borderId="0" xfId="107" applyFont="1" applyFill="1" applyAlignment="1">
      <alignment horizontal="center"/>
    </xf>
    <xf numFmtId="3" fontId="38" fillId="30" borderId="0" xfId="107" applyNumberFormat="1" applyFont="1" applyFill="1" applyAlignment="1">
      <alignment horizontal="left"/>
    </xf>
    <xf numFmtId="3" fontId="38" fillId="30" borderId="0" xfId="107" applyNumberFormat="1" applyFont="1" applyFill="1" applyBorder="1" applyAlignment="1">
      <alignment horizontal="center"/>
    </xf>
    <xf numFmtId="3" fontId="38" fillId="26" borderId="0" xfId="107" applyNumberFormat="1" applyFont="1" applyAlignment="1">
      <alignment horizontal="left"/>
    </xf>
    <xf numFmtId="3" fontId="38" fillId="26" borderId="0" xfId="107" applyNumberFormat="1" applyFont="1" applyBorder="1" applyAlignment="1">
      <alignment horizontal="center"/>
    </xf>
    <xf numFmtId="10" fontId="38" fillId="26" borderId="13" xfId="94" applyNumberFormat="1" applyFont="1" applyFill="1" applyBorder="1" applyAlignment="1">
      <alignment horizontal="center"/>
    </xf>
    <xf numFmtId="3" fontId="38" fillId="26" borderId="0" xfId="107" applyNumberFormat="1" applyFont="1" applyFill="1" applyAlignment="1">
      <alignment horizontal="left"/>
    </xf>
    <xf numFmtId="10" fontId="38" fillId="26" borderId="41" xfId="94" applyNumberFormat="1" applyFont="1" applyFill="1" applyBorder="1" applyAlignment="1">
      <alignment horizontal="center"/>
    </xf>
    <xf numFmtId="3" fontId="40" fillId="26" borderId="11" xfId="107" applyNumberFormat="1" applyFont="1" applyBorder="1" applyAlignment="1">
      <alignment horizontal="left"/>
    </xf>
    <xf numFmtId="3" fontId="40" fillId="26" borderId="11" xfId="107" applyNumberFormat="1" applyFont="1" applyBorder="1" applyAlignment="1">
      <alignment horizontal="center"/>
    </xf>
    <xf numFmtId="10" fontId="40" fillId="26" borderId="11" xfId="94" applyNumberFormat="1" applyFont="1" applyFill="1" applyBorder="1" applyAlignment="1">
      <alignment horizontal="center"/>
    </xf>
    <xf numFmtId="3" fontId="44" fillId="26" borderId="0" xfId="107" applyNumberFormat="1" applyFont="1" applyBorder="1" applyAlignment="1">
      <alignment horizontal="left"/>
    </xf>
    <xf numFmtId="3" fontId="40" fillId="26" borderId="0" xfId="107" applyNumberFormat="1" applyFont="1" applyBorder="1" applyAlignment="1">
      <alignment horizontal="center"/>
    </xf>
    <xf numFmtId="0" fontId="40" fillId="26" borderId="0" xfId="107" applyFont="1" applyFill="1" applyAlignment="1">
      <alignment horizontal="left"/>
    </xf>
    <xf numFmtId="10" fontId="40" fillId="26" borderId="42" xfId="94" applyNumberFormat="1" applyFont="1" applyFill="1" applyBorder="1" applyAlignment="1">
      <alignment horizontal="center"/>
    </xf>
    <xf numFmtId="0" fontId="38" fillId="26" borderId="42" xfId="107" applyFont="1" applyBorder="1" applyAlignment="1">
      <alignment horizontal="center"/>
    </xf>
    <xf numFmtId="3" fontId="40" fillId="26" borderId="0" xfId="107" applyNumberFormat="1" applyFont="1">
      <alignment horizontal="left"/>
    </xf>
    <xf numFmtId="9" fontId="40" fillId="26" borderId="11" xfId="94" applyNumberFormat="1" applyFont="1" applyFill="1" applyBorder="1" applyAlignment="1">
      <alignment horizontal="center"/>
    </xf>
    <xf numFmtId="3" fontId="40" fillId="26" borderId="0" xfId="107" applyNumberFormat="1" applyFont="1" applyBorder="1" applyAlignment="1">
      <alignment horizontal="left"/>
    </xf>
    <xf numFmtId="9" fontId="40" fillId="26" borderId="0" xfId="94" applyNumberFormat="1" applyFont="1" applyFill="1" applyBorder="1" applyAlignment="1">
      <alignment horizontal="center"/>
    </xf>
    <xf numFmtId="165" fontId="49" fillId="26" borderId="25" xfId="47" applyNumberFormat="1" applyFont="1" applyFill="1" applyBorder="1" applyAlignment="1">
      <alignment horizontal="center" vertical="center"/>
    </xf>
    <xf numFmtId="165" fontId="49" fillId="26" borderId="0" xfId="47" applyNumberFormat="1" applyFont="1" applyFill="1" applyBorder="1" applyAlignment="1">
      <alignment horizontal="center" vertical="center"/>
    </xf>
    <xf numFmtId="165" fontId="49" fillId="26" borderId="25" xfId="47" applyNumberFormat="1" applyFont="1" applyFill="1" applyBorder="1" applyAlignment="1">
      <alignment horizontal="left" vertical="center"/>
    </xf>
    <xf numFmtId="165" fontId="49" fillId="26" borderId="0" xfId="47" applyNumberFormat="1" applyFont="1" applyFill="1" applyBorder="1" applyAlignment="1">
      <alignment horizontal="left" vertical="center"/>
    </xf>
    <xf numFmtId="0" fontId="0" fillId="26" borderId="0" xfId="0" applyFill="1"/>
    <xf numFmtId="0" fontId="49" fillId="26" borderId="0" xfId="0" applyFont="1" applyFill="1"/>
    <xf numFmtId="0" fontId="58" fillId="26" borderId="0" xfId="0" applyFont="1" applyFill="1" applyAlignment="1">
      <alignment horizontal="left"/>
    </xf>
    <xf numFmtId="0" fontId="49" fillId="0" borderId="0" xfId="0" applyFont="1"/>
    <xf numFmtId="0" fontId="58" fillId="26" borderId="0" xfId="0" applyFont="1" applyFill="1"/>
    <xf numFmtId="0" fontId="49" fillId="26" borderId="0" xfId="0" applyFont="1" applyFill="1" applyAlignment="1">
      <alignment vertical="center"/>
    </xf>
    <xf numFmtId="0" fontId="58" fillId="26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8" fillId="26" borderId="0" xfId="0" applyFont="1" applyFill="1" applyAlignment="1">
      <alignment vertical="center"/>
    </xf>
    <xf numFmtId="0" fontId="49" fillId="26" borderId="0" xfId="107" applyFont="1" applyFill="1" applyAlignment="1">
      <alignment horizontal="left" vertical="center"/>
    </xf>
    <xf numFmtId="0" fontId="59" fillId="26" borderId="0" xfId="0" applyFont="1" applyFill="1"/>
    <xf numFmtId="0" fontId="60" fillId="29" borderId="0" xfId="0" applyFont="1" applyFill="1" applyAlignment="1">
      <alignment horizontal="left"/>
    </xf>
    <xf numFmtId="0" fontId="49" fillId="26" borderId="0" xfId="0" applyFont="1" applyFill="1" applyAlignment="1">
      <alignment horizontal="left"/>
    </xf>
    <xf numFmtId="3" fontId="49" fillId="26" borderId="0" xfId="0" applyNumberFormat="1" applyFont="1" applyFill="1"/>
    <xf numFmtId="3" fontId="49" fillId="26" borderId="0" xfId="0" applyNumberFormat="1" applyFont="1" applyFill="1" applyAlignment="1">
      <alignment horizontal="right"/>
    </xf>
    <xf numFmtId="0" fontId="58" fillId="26" borderId="11" xfId="0" applyFont="1" applyFill="1" applyBorder="1" applyAlignment="1">
      <alignment horizontal="left"/>
    </xf>
    <xf numFmtId="0" fontId="49" fillId="26" borderId="11" xfId="0" applyFont="1" applyFill="1" applyBorder="1"/>
    <xf numFmtId="0" fontId="58" fillId="30" borderId="0" xfId="0" applyFont="1" applyFill="1" applyAlignment="1">
      <alignment horizontal="left"/>
    </xf>
    <xf numFmtId="0" fontId="58" fillId="30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62" fillId="26" borderId="0" xfId="0" applyFont="1" applyFill="1"/>
    <xf numFmtId="3" fontId="63" fillId="26" borderId="0" xfId="107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right"/>
    </xf>
    <xf numFmtId="0" fontId="63" fillId="26" borderId="0" xfId="107" applyFont="1" applyFill="1">
      <alignment horizontal="left"/>
    </xf>
    <xf numFmtId="0" fontId="64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center"/>
    </xf>
    <xf numFmtId="0" fontId="59" fillId="26" borderId="0" xfId="0" applyFont="1" applyFill="1" applyAlignment="1">
      <alignment horizontal="left"/>
    </xf>
    <xf numFmtId="0" fontId="62" fillId="26" borderId="0" xfId="0" applyFont="1" applyFill="1" applyAlignment="1">
      <alignment horizontal="left"/>
    </xf>
    <xf numFmtId="0" fontId="60" fillId="26" borderId="0" xfId="107" applyFont="1" applyFill="1">
      <alignment horizontal="left"/>
    </xf>
    <xf numFmtId="0" fontId="49" fillId="26" borderId="0" xfId="0" applyFont="1" applyFill="1" applyAlignment="1">
      <alignment horizontal="center"/>
    </xf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50" fillId="26" borderId="32" xfId="0" applyFont="1" applyFill="1" applyBorder="1" applyAlignment="1">
      <alignment horizontal="left"/>
    </xf>
    <xf numFmtId="0" fontId="50" fillId="26" borderId="32" xfId="0" applyFont="1" applyFill="1" applyBorder="1" applyAlignment="1">
      <alignment horizontal="center"/>
    </xf>
    <xf numFmtId="10" fontId="49" fillId="26" borderId="0" xfId="94" applyNumberFormat="1" applyFont="1" applyFill="1" applyAlignment="1">
      <alignment horizontal="center"/>
    </xf>
    <xf numFmtId="3" fontId="49" fillId="26" borderId="0" xfId="0" applyNumberFormat="1" applyFont="1" applyFill="1" applyBorder="1" applyAlignment="1">
      <alignment horizontal="center"/>
    </xf>
    <xf numFmtId="10" fontId="49" fillId="26" borderId="0" xfId="0" applyNumberFormat="1" applyFont="1" applyFill="1" applyAlignment="1">
      <alignment horizontal="center"/>
    </xf>
    <xf numFmtId="3" fontId="49" fillId="26" borderId="0" xfId="0" applyNumberFormat="1" applyFont="1" applyFill="1" applyAlignment="1">
      <alignment horizontal="center"/>
    </xf>
    <xf numFmtId="0" fontId="49" fillId="26" borderId="0" xfId="0" applyFont="1" applyFill="1" applyBorder="1" applyAlignment="1">
      <alignment horizontal="left"/>
    </xf>
    <xf numFmtId="0" fontId="49" fillId="26" borderId="0" xfId="0" applyFont="1" applyFill="1" applyBorder="1"/>
    <xf numFmtId="0" fontId="66" fillId="26" borderId="0" xfId="0" applyFont="1" applyFill="1" applyAlignment="1">
      <alignment horizontal="left"/>
    </xf>
    <xf numFmtId="3" fontId="66" fillId="26" borderId="0" xfId="0" applyNumberFormat="1" applyFont="1" applyFill="1" applyAlignment="1">
      <alignment horizontal="center"/>
    </xf>
    <xf numFmtId="10" fontId="66" fillId="26" borderId="0" xfId="0" applyNumberFormat="1" applyFont="1" applyFill="1" applyAlignment="1">
      <alignment horizontal="center"/>
    </xf>
    <xf numFmtId="3" fontId="66" fillId="26" borderId="0" xfId="94" applyNumberFormat="1" applyFont="1" applyFill="1" applyAlignment="1">
      <alignment horizontal="center"/>
    </xf>
    <xf numFmtId="4" fontId="49" fillId="26" borderId="0" xfId="0" applyNumberFormat="1" applyFont="1" applyFill="1" applyAlignment="1">
      <alignment horizontal="center"/>
    </xf>
    <xf numFmtId="0" fontId="58" fillId="33" borderId="11" xfId="107" applyFont="1" applyFill="1" applyBorder="1" applyAlignment="1">
      <alignment horizontal="left"/>
    </xf>
    <xf numFmtId="0" fontId="60" fillId="29" borderId="0" xfId="0" applyFont="1" applyFill="1" applyAlignment="1">
      <alignment horizontal="center"/>
    </xf>
    <xf numFmtId="4" fontId="58" fillId="30" borderId="11" xfId="0" applyNumberFormat="1" applyFont="1" applyFill="1" applyBorder="1" applyAlignment="1">
      <alignment horizontal="center"/>
    </xf>
    <xf numFmtId="0" fontId="58" fillId="26" borderId="11" xfId="0" applyFont="1" applyFill="1" applyBorder="1" applyAlignment="1">
      <alignment horizontal="center"/>
    </xf>
    <xf numFmtId="0" fontId="55" fillId="29" borderId="0" xfId="0" applyFont="1" applyFill="1"/>
    <xf numFmtId="3" fontId="55" fillId="29" borderId="0" xfId="0" applyNumberFormat="1" applyFont="1" applyFill="1" applyAlignment="1">
      <alignment horizontal="right"/>
    </xf>
    <xf numFmtId="10" fontId="49" fillId="26" borderId="0" xfId="94" applyNumberFormat="1" applyFont="1" applyFill="1"/>
    <xf numFmtId="176" fontId="49" fillId="26" borderId="0" xfId="94" applyNumberFormat="1" applyFont="1" applyFill="1"/>
    <xf numFmtId="0" fontId="58" fillId="26" borderId="11" xfId="0" applyFont="1" applyFill="1" applyBorder="1"/>
    <xf numFmtId="3" fontId="58" fillId="26" borderId="11" xfId="0" applyNumberFormat="1" applyFont="1" applyFill="1" applyBorder="1"/>
    <xf numFmtId="0" fontId="55" fillId="29" borderId="0" xfId="0" applyFont="1" applyFill="1" applyAlignment="1">
      <alignment horizontal="right"/>
    </xf>
    <xf numFmtId="0" fontId="63" fillId="26" borderId="0" xfId="0" applyFont="1" applyFill="1" applyAlignment="1">
      <alignment horizontal="right"/>
    </xf>
    <xf numFmtId="0" fontId="63" fillId="26" borderId="0" xfId="0" applyFont="1" applyFill="1"/>
    <xf numFmtId="0" fontId="62" fillId="30" borderId="35" xfId="0" applyFont="1" applyFill="1" applyBorder="1" applyAlignment="1">
      <alignment horizontal="left"/>
    </xf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 applyAlignment="1">
      <alignment horizontal="left"/>
    </xf>
    <xf numFmtId="0" fontId="62" fillId="30" borderId="35" xfId="0" applyFont="1" applyFill="1" applyBorder="1"/>
    <xf numFmtId="0" fontId="63" fillId="30" borderId="36" xfId="0" applyFont="1" applyFill="1" applyBorder="1" applyAlignment="1">
      <alignment horizontal="right"/>
    </xf>
    <xf numFmtId="0" fontId="63" fillId="30" borderId="47" xfId="0" applyFont="1" applyFill="1" applyBorder="1" applyAlignment="1">
      <alignment horizontal="right"/>
    </xf>
    <xf numFmtId="0" fontId="64" fillId="26" borderId="0" xfId="0" applyFont="1" applyFill="1"/>
    <xf numFmtId="4" fontId="49" fillId="26" borderId="0" xfId="107" applyNumberFormat="1" applyFont="1" applyAlignment="1">
      <alignment horizontal="right"/>
    </xf>
    <xf numFmtId="0" fontId="49" fillId="26" borderId="0" xfId="107" applyFont="1" applyAlignment="1">
      <alignment horizontal="right"/>
    </xf>
    <xf numFmtId="0" fontId="49" fillId="26" borderId="0" xfId="107" applyFont="1">
      <alignment horizontal="left"/>
    </xf>
    <xf numFmtId="0" fontId="55" fillId="29" borderId="0" xfId="107" applyFont="1" applyFill="1" applyAlignment="1"/>
    <xf numFmtId="0" fontId="49" fillId="26" borderId="0" xfId="107" applyFont="1" applyAlignment="1"/>
    <xf numFmtId="3" fontId="49" fillId="26" borderId="0" xfId="107" applyNumberFormat="1" applyFont="1" applyAlignment="1">
      <alignment horizontal="right"/>
    </xf>
    <xf numFmtId="0" fontId="49" fillId="26" borderId="0" xfId="107" applyFont="1" applyBorder="1" applyAlignment="1"/>
    <xf numFmtId="3" fontId="49" fillId="26" borderId="0" xfId="107" applyNumberFormat="1" applyFont="1" applyBorder="1" applyAlignment="1">
      <alignment horizontal="right"/>
    </xf>
    <xf numFmtId="0" fontId="58" fillId="26" borderId="0" xfId="107" applyFont="1" applyBorder="1" applyAlignment="1"/>
    <xf numFmtId="3" fontId="58" fillId="26" borderId="0" xfId="107" applyNumberFormat="1" applyFont="1" applyBorder="1" applyAlignment="1">
      <alignment horizontal="right"/>
    </xf>
    <xf numFmtId="0" fontId="58" fillId="30" borderId="35" xfId="107" applyFont="1" applyFill="1" applyBorder="1" applyAlignment="1"/>
    <xf numFmtId="3" fontId="58" fillId="30" borderId="36" xfId="107" applyNumberFormat="1" applyFont="1" applyFill="1" applyBorder="1" applyAlignment="1">
      <alignment horizontal="right"/>
    </xf>
    <xf numFmtId="3" fontId="58" fillId="30" borderId="47" xfId="107" applyNumberFormat="1" applyFont="1" applyFill="1" applyBorder="1" applyAlignment="1">
      <alignment horizontal="right"/>
    </xf>
    <xf numFmtId="0" fontId="58" fillId="30" borderId="35" xfId="107" applyFont="1" applyFill="1" applyBorder="1">
      <alignment horizontal="left"/>
    </xf>
    <xf numFmtId="0" fontId="62" fillId="26" borderId="0" xfId="0" applyFont="1" applyFill="1" applyAlignment="1"/>
    <xf numFmtId="0" fontId="55" fillId="29" borderId="0" xfId="107" applyNumberFormat="1" applyFont="1" applyFill="1" applyAlignment="1">
      <alignment horizontal="center"/>
    </xf>
    <xf numFmtId="0" fontId="58" fillId="26" borderId="11" xfId="107" applyFont="1" applyBorder="1" applyAlignment="1"/>
    <xf numFmtId="3" fontId="58" fillId="26" borderId="11" xfId="107" applyNumberFormat="1" applyFont="1" applyBorder="1" applyAlignment="1">
      <alignment horizontal="right"/>
    </xf>
    <xf numFmtId="0" fontId="49" fillId="26" borderId="0" xfId="107" applyFont="1" applyAlignment="1">
      <alignment horizontal="center"/>
    </xf>
    <xf numFmtId="0" fontId="66" fillId="26" borderId="0" xfId="0" applyFont="1" applyFill="1"/>
    <xf numFmtId="0" fontId="66" fillId="26" borderId="0" xfId="0" applyFont="1" applyFill="1" applyBorder="1"/>
    <xf numFmtId="0" fontId="49" fillId="26" borderId="0" xfId="0" applyFont="1" applyFill="1" applyBorder="1" applyAlignment="1">
      <alignment vertical="center"/>
    </xf>
    <xf numFmtId="0" fontId="55" fillId="29" borderId="0" xfId="0" applyFont="1" applyFill="1" applyBorder="1" applyAlignment="1">
      <alignment horizontal="left" vertical="center"/>
    </xf>
    <xf numFmtId="0" fontId="55" fillId="29" borderId="0" xfId="0" applyFont="1" applyFill="1" applyBorder="1" applyAlignment="1">
      <alignment horizontal="right" vertical="center"/>
    </xf>
    <xf numFmtId="3" fontId="49" fillId="26" borderId="0" xfId="0" applyNumberFormat="1" applyFont="1" applyFill="1" applyBorder="1" applyAlignment="1">
      <alignment vertical="center" wrapText="1"/>
    </xf>
    <xf numFmtId="165" fontId="49" fillId="26" borderId="0" xfId="0" applyNumberFormat="1" applyFont="1" applyFill="1" applyBorder="1"/>
    <xf numFmtId="3" fontId="49" fillId="26" borderId="0" xfId="0" applyNumberFormat="1" applyFont="1" applyFill="1" applyBorder="1"/>
    <xf numFmtId="10" fontId="49" fillId="26" borderId="0" xfId="94" applyNumberFormat="1" applyFont="1" applyFill="1" applyBorder="1"/>
    <xf numFmtId="0" fontId="58" fillId="26" borderId="11" xfId="0" applyFont="1" applyFill="1" applyBorder="1" applyAlignment="1">
      <alignment horizontal="center" vertical="center"/>
    </xf>
    <xf numFmtId="177" fontId="49" fillId="26" borderId="11" xfId="0" applyNumberFormat="1" applyFont="1" applyFill="1" applyBorder="1"/>
    <xf numFmtId="9" fontId="49" fillId="26" borderId="11" xfId="94" applyNumberFormat="1" applyFont="1" applyFill="1" applyBorder="1" applyAlignment="1">
      <alignment horizontal="right"/>
    </xf>
    <xf numFmtId="0" fontId="55" fillId="29" borderId="0" xfId="0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horizontal="center" vertical="top" wrapText="1"/>
    </xf>
    <xf numFmtId="178" fontId="63" fillId="26" borderId="0" xfId="0" applyNumberFormat="1" applyFont="1" applyFill="1" applyBorder="1" applyAlignment="1">
      <alignment horizontal="center" vertical="top" wrapText="1"/>
    </xf>
    <xf numFmtId="0" fontId="62" fillId="26" borderId="11" xfId="0" applyFont="1" applyFill="1" applyBorder="1" applyAlignment="1">
      <alignment horizontal="center" vertical="top" wrapText="1"/>
    </xf>
    <xf numFmtId="178" fontId="62" fillId="26" borderId="11" xfId="0" applyNumberFormat="1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vertical="center" wrapText="1"/>
    </xf>
    <xf numFmtId="0" fontId="62" fillId="26" borderId="0" xfId="0" applyFont="1" applyFill="1" applyBorder="1" applyAlignment="1">
      <alignment vertical="center"/>
    </xf>
    <xf numFmtId="0" fontId="55" fillId="29" borderId="12" xfId="107" applyFont="1" applyFill="1" applyBorder="1" applyAlignment="1">
      <alignment horizontal="center"/>
    </xf>
    <xf numFmtId="0" fontId="49" fillId="26" borderId="32" xfId="107" applyFont="1" applyBorder="1" applyAlignment="1">
      <alignment horizontal="center"/>
    </xf>
    <xf numFmtId="3" fontId="49" fillId="26" borderId="0" xfId="107" applyNumberFormat="1" applyFont="1" applyAlignment="1">
      <alignment horizontal="center"/>
    </xf>
    <xf numFmtId="2" fontId="49" fillId="26" borderId="0" xfId="107" applyNumberFormat="1" applyFont="1" applyFill="1" applyBorder="1" applyAlignment="1">
      <alignment horizontal="left" indent="1"/>
    </xf>
    <xf numFmtId="0" fontId="58" fillId="26" borderId="0" xfId="107" applyFont="1" applyAlignment="1">
      <alignment horizontal="left"/>
    </xf>
    <xf numFmtId="0" fontId="49" fillId="0" borderId="0" xfId="107" applyFont="1" applyFill="1" applyAlignment="1">
      <alignment horizontal="left" vertical="center"/>
    </xf>
    <xf numFmtId="3" fontId="58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0" xfId="0" applyFill="1" applyBorder="1"/>
    <xf numFmtId="0" fontId="0" fillId="26" borderId="11" xfId="0" applyFill="1" applyBorder="1" applyAlignment="1">
      <alignment horizontal="right"/>
    </xf>
    <xf numFmtId="0" fontId="63" fillId="0" borderId="0" xfId="0" applyFont="1" applyAlignment="1">
      <alignment horizontal="left" vertical="center"/>
    </xf>
    <xf numFmtId="0" fontId="54" fillId="26" borderId="0" xfId="0" applyFont="1" applyFill="1" applyAlignment="1">
      <alignment horizontal="left" vertical="center"/>
    </xf>
    <xf numFmtId="0" fontId="63" fillId="26" borderId="0" xfId="0" applyFont="1" applyFill="1" applyAlignment="1">
      <alignment horizontal="left" vertical="center"/>
    </xf>
    <xf numFmtId="0" fontId="41" fillId="34" borderId="0" xfId="107" applyFont="1" applyFill="1" applyAlignment="1">
      <alignment horizontal="left"/>
    </xf>
    <xf numFmtId="0" fontId="48" fillId="34" borderId="0" xfId="107" applyFont="1" applyFill="1" applyAlignment="1">
      <alignment horizontal="left"/>
    </xf>
    <xf numFmtId="0" fontId="48" fillId="34" borderId="0" xfId="107" applyFont="1" applyFill="1" applyAlignment="1">
      <alignment horizontal="center"/>
    </xf>
    <xf numFmtId="3" fontId="49" fillId="26" borderId="0" xfId="47" applyNumberFormat="1" applyFont="1" applyFill="1" applyAlignment="1">
      <alignment horizontal="right"/>
    </xf>
    <xf numFmtId="3" fontId="49" fillId="26" borderId="31" xfId="107" applyNumberFormat="1" applyFont="1" applyBorder="1" applyAlignment="1">
      <alignment horizontal="right"/>
    </xf>
    <xf numFmtId="3" fontId="38" fillId="26" borderId="0" xfId="107" applyNumberFormat="1" applyFont="1" applyAlignment="1">
      <alignment horizontal="right"/>
    </xf>
    <xf numFmtId="0" fontId="65" fillId="26" borderId="0" xfId="0" applyFont="1" applyFill="1" applyAlignment="1">
      <alignment horizontal="left" indent="1"/>
    </xf>
    <xf numFmtId="0" fontId="49" fillId="26" borderId="0" xfId="107" applyFont="1" applyAlignment="1">
      <alignment horizontal="left" indent="1"/>
    </xf>
    <xf numFmtId="0" fontId="0" fillId="26" borderId="0" xfId="0" applyFont="1" applyFill="1" applyAlignment="1">
      <alignment horizontal="left" indent="1"/>
    </xf>
    <xf numFmtId="3" fontId="49" fillId="26" borderId="0" xfId="0" applyNumberFormat="1" applyFont="1" applyFill="1" applyBorder="1" applyAlignment="1">
      <alignment horizontal="right" vertical="center"/>
    </xf>
    <xf numFmtId="3" fontId="49" fillId="26" borderId="25" xfId="0" applyNumberFormat="1" applyFont="1" applyFill="1" applyBorder="1" applyAlignment="1">
      <alignment horizontal="right" vertical="center"/>
    </xf>
    <xf numFmtId="0" fontId="49" fillId="26" borderId="13" xfId="0" applyFont="1" applyFill="1" applyBorder="1" applyAlignment="1">
      <alignment horizontal="left" vertical="center"/>
    </xf>
    <xf numFmtId="0" fontId="63" fillId="26" borderId="13" xfId="0" applyFont="1" applyFill="1" applyBorder="1" applyAlignment="1">
      <alignment horizontal="left" vertical="center"/>
    </xf>
    <xf numFmtId="0" fontId="63" fillId="26" borderId="48" xfId="0" applyFont="1" applyFill="1" applyBorder="1" applyAlignment="1">
      <alignment vertical="center" wrapText="1"/>
    </xf>
    <xf numFmtId="0" fontId="55" fillId="29" borderId="35" xfId="47" applyNumberFormat="1" applyFont="1" applyFill="1" applyBorder="1" applyAlignment="1">
      <alignment horizontal="center" vertical="center"/>
    </xf>
    <xf numFmtId="0" fontId="55" fillId="29" borderId="36" xfId="47" applyNumberFormat="1" applyFont="1" applyFill="1" applyBorder="1" applyAlignment="1">
      <alignment horizontal="center" vertical="center"/>
    </xf>
    <xf numFmtId="0" fontId="58" fillId="30" borderId="26" xfId="47" applyNumberFormat="1" applyFont="1" applyFill="1" applyBorder="1" applyAlignment="1">
      <alignment vertical="center"/>
    </xf>
    <xf numFmtId="0" fontId="49" fillId="26" borderId="0" xfId="0" applyFont="1" applyFill="1" applyBorder="1" applyAlignment="1">
      <alignment horizontal="left" vertical="center"/>
    </xf>
    <xf numFmtId="0" fontId="49" fillId="26" borderId="0" xfId="0" applyFont="1" applyFill="1" applyBorder="1" applyAlignment="1">
      <alignment horizontal="left" vertical="center" indent="1"/>
    </xf>
    <xf numFmtId="164" fontId="38" fillId="26" borderId="0" xfId="47" applyNumberFormat="1" applyFont="1" applyFill="1" applyAlignment="1">
      <alignment horizontal="center"/>
    </xf>
    <xf numFmtId="0" fontId="57" fillId="29" borderId="0" xfId="0" applyFont="1" applyFill="1" applyAlignment="1">
      <alignment horizontal="center"/>
    </xf>
    <xf numFmtId="4" fontId="49" fillId="26" borderId="0" xfId="0" applyNumberFormat="1" applyFont="1" applyFill="1" applyBorder="1" applyAlignment="1">
      <alignment horizontal="center"/>
    </xf>
    <xf numFmtId="9" fontId="38" fillId="26" borderId="0" xfId="94" applyNumberFormat="1" applyFont="1" applyFill="1" applyAlignment="1">
      <alignment horizontal="left"/>
    </xf>
    <xf numFmtId="164" fontId="38" fillId="26" borderId="23" xfId="47" applyNumberFormat="1" applyFont="1" applyFill="1" applyBorder="1" applyAlignment="1">
      <alignment horizontal="center"/>
    </xf>
    <xf numFmtId="164" fontId="38" fillId="30" borderId="23" xfId="47" applyNumberFormat="1" applyFont="1" applyFill="1" applyBorder="1" applyAlignment="1">
      <alignment horizontal="center"/>
    </xf>
    <xf numFmtId="0" fontId="60" fillId="29" borderId="0" xfId="0" applyFont="1" applyFill="1" applyAlignment="1">
      <alignment horizontal="center" vertical="center" wrapText="1"/>
    </xf>
    <xf numFmtId="0" fontId="61" fillId="29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165" fontId="49" fillId="26" borderId="0" xfId="47" applyNumberFormat="1" applyFont="1" applyFill="1" applyBorder="1" applyAlignment="1">
      <alignment vertical="center" wrapText="1"/>
    </xf>
    <xf numFmtId="165" fontId="49" fillId="26" borderId="0" xfId="47" applyNumberFormat="1" applyFont="1" applyFill="1" applyBorder="1"/>
    <xf numFmtId="0" fontId="55" fillId="29" borderId="0" xfId="0" applyFont="1" applyFill="1" applyBorder="1" applyAlignment="1">
      <alignment horizontal="center" vertical="center" wrapText="1"/>
    </xf>
    <xf numFmtId="164" fontId="0" fillId="26" borderId="0" xfId="47" applyNumberFormat="1" applyFont="1" applyFill="1" applyAlignment="1">
      <alignment horizontal="center"/>
    </xf>
    <xf numFmtId="2" fontId="49" fillId="26" borderId="0" xfId="47" applyNumberFormat="1" applyFont="1" applyFill="1" applyAlignment="1">
      <alignment horizontal="center" vertical="center"/>
    </xf>
    <xf numFmtId="164" fontId="0" fillId="26" borderId="0" xfId="47" applyFont="1" applyFill="1"/>
    <xf numFmtId="4" fontId="0" fillId="26" borderId="0" xfId="0" applyNumberFormat="1" applyFont="1" applyFill="1"/>
    <xf numFmtId="0" fontId="55" fillId="29" borderId="0" xfId="107" applyNumberFormat="1" applyFont="1" applyFill="1" applyAlignment="1">
      <alignment horizontal="right"/>
    </xf>
    <xf numFmtId="3" fontId="63" fillId="26" borderId="0" xfId="107" applyNumberFormat="1" applyFont="1" applyFill="1" applyAlignment="1">
      <alignment horizontal="center" vertical="center"/>
    </xf>
    <xf numFmtId="0" fontId="58" fillId="26" borderId="27" xfId="107" applyFont="1" applyFill="1" applyBorder="1" applyAlignment="1">
      <alignment horizontal="left" vertical="center"/>
    </xf>
    <xf numFmtId="166" fontId="57" fillId="29" borderId="0" xfId="0" applyNumberFormat="1" applyFont="1" applyFill="1" applyAlignment="1">
      <alignment horizontal="center"/>
    </xf>
    <xf numFmtId="3" fontId="67" fillId="26" borderId="17" xfId="107" applyNumberFormat="1" applyFont="1" applyFill="1" applyBorder="1" applyAlignment="1">
      <alignment horizontal="center"/>
    </xf>
    <xf numFmtId="10" fontId="40" fillId="26" borderId="17" xfId="94" applyNumberFormat="1" applyFont="1" applyFill="1" applyBorder="1" applyAlignment="1">
      <alignment horizontal="center"/>
    </xf>
    <xf numFmtId="1" fontId="49" fillId="26" borderId="0" xfId="107" applyNumberFormat="1" applyFont="1">
      <alignment horizontal="left"/>
    </xf>
    <xf numFmtId="0" fontId="55" fillId="29" borderId="0" xfId="107" applyNumberFormat="1" applyFont="1" applyFill="1" applyAlignment="1">
      <alignment horizontal="center" wrapText="1"/>
    </xf>
    <xf numFmtId="0" fontId="41" fillId="31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8" fillId="26" borderId="0" xfId="107" applyFont="1" applyFill="1" applyBorder="1" applyAlignment="1"/>
    <xf numFmtId="10" fontId="58" fillId="26" borderId="0" xfId="94" applyNumberFormat="1" applyFont="1" applyFill="1" applyBorder="1" applyAlignment="1">
      <alignment horizontal="center"/>
    </xf>
    <xf numFmtId="0" fontId="58" fillId="26" borderId="0" xfId="107" applyFont="1" applyFill="1" applyBorder="1" applyAlignment="1">
      <alignment horizontal="left" vertical="center"/>
    </xf>
    <xf numFmtId="0" fontId="49" fillId="26" borderId="0" xfId="107" applyNumberFormat="1" applyFont="1" applyFill="1" applyAlignment="1">
      <alignment horizontal="left" vertical="center" indent="1"/>
    </xf>
    <xf numFmtId="165" fontId="50" fillId="26" borderId="0" xfId="47" applyNumberFormat="1" applyFont="1" applyFill="1" applyAlignment="1">
      <alignment horizontal="center"/>
    </xf>
    <xf numFmtId="10" fontId="50" fillId="26" borderId="0" xfId="94" applyNumberFormat="1" applyFont="1" applyFill="1" applyAlignment="1">
      <alignment horizontal="right"/>
    </xf>
    <xf numFmtId="0" fontId="50" fillId="26" borderId="0" xfId="107" applyFont="1" applyFill="1">
      <alignment horizontal="left"/>
    </xf>
    <xf numFmtId="0" fontId="55" fillId="29" borderId="51" xfId="107" applyNumberFormat="1" applyFont="1" applyFill="1" applyBorder="1" applyAlignment="1">
      <alignment horizontal="left" vertical="center"/>
    </xf>
    <xf numFmtId="0" fontId="55" fillId="29" borderId="51" xfId="47" applyNumberFormat="1" applyFont="1" applyFill="1" applyBorder="1" applyAlignment="1">
      <alignment horizontal="right" vertical="center"/>
    </xf>
    <xf numFmtId="0" fontId="55" fillId="29" borderId="19" xfId="47" applyNumberFormat="1" applyFont="1" applyFill="1" applyBorder="1" applyAlignment="1">
      <alignment horizontal="right" vertical="center"/>
    </xf>
    <xf numFmtId="10" fontId="55" fillId="29" borderId="52" xfId="94" applyNumberFormat="1" applyFont="1" applyFill="1" applyBorder="1" applyAlignment="1">
      <alignment horizontal="right" vertical="center"/>
    </xf>
    <xf numFmtId="10" fontId="55" fillId="31" borderId="53" xfId="94" applyNumberFormat="1" applyFont="1" applyFill="1" applyBorder="1" applyAlignment="1">
      <alignment horizontal="right" vertical="center"/>
    </xf>
    <xf numFmtId="165" fontId="58" fillId="30" borderId="54" xfId="47" applyNumberFormat="1" applyFont="1" applyFill="1" applyBorder="1" applyAlignment="1">
      <alignment horizontal="center" vertical="center"/>
    </xf>
    <xf numFmtId="165" fontId="58" fillId="30" borderId="11" xfId="47" applyNumberFormat="1" applyFont="1" applyFill="1" applyBorder="1" applyAlignment="1">
      <alignment horizontal="center" vertical="center"/>
    </xf>
    <xf numFmtId="0" fontId="49" fillId="26" borderId="25" xfId="47" applyNumberFormat="1" applyFont="1" applyFill="1" applyBorder="1" applyAlignment="1">
      <alignment horizontal="left" vertical="center" indent="1"/>
    </xf>
    <xf numFmtId="0" fontId="49" fillId="26" borderId="25" xfId="107" applyNumberFormat="1" applyFont="1" applyFill="1" applyBorder="1" applyAlignment="1">
      <alignment horizontal="left" vertical="center" indent="1"/>
    </xf>
    <xf numFmtId="0" fontId="58" fillId="30" borderId="54" xfId="107" applyNumberFormat="1" applyFont="1" applyFill="1" applyBorder="1" applyAlignment="1">
      <alignment horizontal="left" vertical="center"/>
    </xf>
    <xf numFmtId="0" fontId="49" fillId="26" borderId="25" xfId="107" applyFont="1" applyFill="1" applyBorder="1" applyAlignment="1">
      <alignment horizontal="left" vertical="center" indent="1"/>
    </xf>
    <xf numFmtId="0" fontId="62" fillId="30" borderId="43" xfId="107" applyNumberFormat="1" applyFont="1" applyFill="1" applyBorder="1">
      <alignment horizontal="left"/>
    </xf>
    <xf numFmtId="0" fontId="49" fillId="0" borderId="25" xfId="107" applyFont="1" applyFill="1" applyBorder="1" applyAlignment="1">
      <alignment horizontal="left" vertical="center" indent="1"/>
    </xf>
    <xf numFmtId="165" fontId="49" fillId="0" borderId="25" xfId="47" applyNumberFormat="1" applyFont="1" applyFill="1" applyBorder="1" applyAlignment="1">
      <alignment horizontal="center" vertical="center"/>
    </xf>
    <xf numFmtId="165" fontId="49" fillId="0" borderId="0" xfId="47" applyNumberFormat="1" applyFont="1" applyFill="1" applyBorder="1" applyAlignment="1">
      <alignment horizontal="center" vertical="center"/>
    </xf>
    <xf numFmtId="0" fontId="49" fillId="0" borderId="40" xfId="107" applyFont="1" applyFill="1" applyBorder="1" applyAlignment="1">
      <alignment horizontal="left" vertical="center" indent="1"/>
    </xf>
    <xf numFmtId="165" fontId="49" fillId="0" borderId="40" xfId="47" applyNumberFormat="1" applyFont="1" applyFill="1" applyBorder="1" applyAlignment="1">
      <alignment horizontal="center" vertical="center"/>
    </xf>
    <xf numFmtId="165" fontId="49" fillId="0" borderId="32" xfId="47" applyNumberFormat="1" applyFont="1" applyFill="1" applyBorder="1" applyAlignment="1">
      <alignment horizontal="center" vertical="center"/>
    </xf>
    <xf numFmtId="0" fontId="55" fillId="29" borderId="24" xfId="47" applyNumberFormat="1" applyFont="1" applyFill="1" applyBorder="1" applyAlignment="1">
      <alignment horizontal="right"/>
    </xf>
    <xf numFmtId="0" fontId="55" fillId="29" borderId="12" xfId="47" applyNumberFormat="1" applyFont="1" applyFill="1" applyBorder="1" applyAlignment="1">
      <alignment horizontal="right"/>
    </xf>
    <xf numFmtId="10" fontId="55" fillId="29" borderId="38" xfId="94" applyNumberFormat="1" applyFont="1" applyFill="1" applyBorder="1" applyAlignment="1">
      <alignment horizontal="right"/>
    </xf>
    <xf numFmtId="10" fontId="55" fillId="31" borderId="39" xfId="94" applyNumberFormat="1" applyFont="1" applyFill="1" applyBorder="1" applyAlignment="1">
      <alignment horizontal="right"/>
    </xf>
    <xf numFmtId="165" fontId="62" fillId="30" borderId="43" xfId="47" applyNumberFormat="1" applyFont="1" applyFill="1" applyBorder="1" applyAlignment="1">
      <alignment horizontal="center"/>
    </xf>
    <xf numFmtId="165" fontId="62" fillId="30" borderId="44" xfId="47" applyNumberFormat="1" applyFont="1" applyFill="1" applyBorder="1" applyAlignment="1">
      <alignment horizontal="center"/>
    </xf>
    <xf numFmtId="9" fontId="62" fillId="30" borderId="45" xfId="94" applyNumberFormat="1" applyFont="1" applyFill="1" applyBorder="1" applyAlignment="1">
      <alignment horizontal="right"/>
    </xf>
    <xf numFmtId="0" fontId="63" fillId="26" borderId="25" xfId="4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center"/>
    </xf>
    <xf numFmtId="165" fontId="63" fillId="26" borderId="0" xfId="47" applyNumberFormat="1" applyFont="1" applyFill="1" applyBorder="1" applyAlignment="1">
      <alignment horizontal="center"/>
    </xf>
    <xf numFmtId="0" fontId="63" fillId="26" borderId="25" xfId="10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left"/>
    </xf>
    <xf numFmtId="165" fontId="63" fillId="26" borderId="0" xfId="47" applyNumberFormat="1" applyFont="1" applyFill="1" applyBorder="1" applyAlignment="1">
      <alignment horizontal="left"/>
    </xf>
    <xf numFmtId="165" fontId="62" fillId="30" borderId="43" xfId="47" applyNumberFormat="1" applyFont="1" applyFill="1" applyBorder="1" applyAlignment="1">
      <alignment horizontal="left"/>
    </xf>
    <xf numFmtId="165" fontId="62" fillId="30" borderId="44" xfId="47" applyNumberFormat="1" applyFont="1" applyFill="1" applyBorder="1" applyAlignment="1">
      <alignment horizontal="left"/>
    </xf>
    <xf numFmtId="0" fontId="63" fillId="26" borderId="40" xfId="107" applyNumberFormat="1" applyFont="1" applyFill="1" applyBorder="1" applyAlignment="1">
      <alignment horizontal="left" indent="1"/>
    </xf>
    <xf numFmtId="165" fontId="63" fillId="26" borderId="40" xfId="47" applyNumberFormat="1" applyFont="1" applyFill="1" applyBorder="1" applyAlignment="1">
      <alignment horizontal="left"/>
    </xf>
    <xf numFmtId="165" fontId="63" fillId="26" borderId="32" xfId="47" applyNumberFormat="1" applyFont="1" applyFill="1" applyBorder="1" applyAlignment="1">
      <alignment horizontal="left"/>
    </xf>
    <xf numFmtId="0" fontId="62" fillId="26" borderId="0" xfId="0" applyFont="1" applyFill="1" applyAlignment="1">
      <alignment horizontal="right"/>
    </xf>
    <xf numFmtId="0" fontId="63" fillId="26" borderId="0" xfId="107" applyFont="1" applyFill="1" applyAlignment="1">
      <alignment horizontal="right"/>
    </xf>
    <xf numFmtId="10" fontId="55" fillId="29" borderId="12" xfId="94" applyNumberFormat="1" applyFont="1" applyFill="1" applyBorder="1" applyAlignment="1">
      <alignment horizontal="center"/>
    </xf>
    <xf numFmtId="165" fontId="63" fillId="26" borderId="0" xfId="47" applyNumberFormat="1" applyFont="1" applyFill="1" applyBorder="1" applyAlignment="1">
      <alignment horizontal="right"/>
    </xf>
    <xf numFmtId="0" fontId="40" fillId="26" borderId="42" xfId="107" applyFont="1" applyBorder="1" applyAlignment="1">
      <alignment horizontal="center"/>
    </xf>
    <xf numFmtId="3" fontId="38" fillId="26" borderId="33" xfId="107" applyNumberFormat="1" applyBorder="1" applyAlignment="1">
      <alignment horizontal="center"/>
    </xf>
    <xf numFmtId="0" fontId="38" fillId="26" borderId="33" xfId="107" applyBorder="1" applyAlignment="1">
      <alignment horizontal="center"/>
    </xf>
    <xf numFmtId="17" fontId="41" fillId="29" borderId="0" xfId="107" applyNumberFormat="1" applyFont="1" applyFill="1" applyAlignment="1">
      <alignment horizontal="center"/>
    </xf>
    <xf numFmtId="0" fontId="69" fillId="26" borderId="0" xfId="107" applyFont="1">
      <alignment horizontal="left"/>
    </xf>
    <xf numFmtId="165" fontId="49" fillId="26" borderId="0" xfId="47" applyNumberFormat="1" applyFont="1" applyFill="1"/>
    <xf numFmtId="9" fontId="58" fillId="30" borderId="48" xfId="94" applyNumberFormat="1" applyFont="1" applyFill="1" applyBorder="1" applyAlignment="1">
      <alignment horizontal="right" vertical="center"/>
    </xf>
    <xf numFmtId="3" fontId="58" fillId="35" borderId="27" xfId="0" applyNumberFormat="1" applyFont="1" applyFill="1" applyBorder="1" applyAlignment="1">
      <alignment horizontal="right" vertical="center"/>
    </xf>
    <xf numFmtId="3" fontId="38" fillId="26" borderId="59" xfId="107" applyNumberFormat="1" applyFont="1" applyFill="1" applyBorder="1" applyAlignment="1">
      <alignment horizontal="center"/>
    </xf>
    <xf numFmtId="3" fontId="38" fillId="26" borderId="59" xfId="107" applyNumberFormat="1" applyFont="1" applyBorder="1" applyAlignment="1">
      <alignment horizontal="center"/>
    </xf>
    <xf numFmtId="3" fontId="40" fillId="26" borderId="60" xfId="107" applyNumberFormat="1" applyFont="1" applyBorder="1" applyAlignment="1">
      <alignment horizontal="center"/>
    </xf>
    <xf numFmtId="10" fontId="40" fillId="26" borderId="59" xfId="94" applyNumberFormat="1" applyFont="1" applyFill="1" applyBorder="1" applyAlignment="1">
      <alignment horizontal="center"/>
    </xf>
    <xf numFmtId="0" fontId="38" fillId="26" borderId="59" xfId="107" applyFont="1" applyBorder="1" applyAlignment="1">
      <alignment horizontal="center"/>
    </xf>
    <xf numFmtId="175" fontId="40" fillId="33" borderId="35" xfId="107" applyNumberFormat="1" applyFont="1" applyFill="1" applyBorder="1" applyAlignment="1">
      <alignment horizontal="center"/>
    </xf>
    <xf numFmtId="10" fontId="40" fillId="33" borderId="47" xfId="94" applyNumberFormat="1" applyFont="1" applyFill="1" applyBorder="1" applyAlignment="1">
      <alignment horizontal="center"/>
    </xf>
    <xf numFmtId="2" fontId="63" fillId="26" borderId="0" xfId="10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center" vertical="center"/>
    </xf>
    <xf numFmtId="165" fontId="63" fillId="26" borderId="0" xfId="47" applyNumberFormat="1" applyFont="1" applyFill="1" applyBorder="1" applyAlignment="1">
      <alignment horizontal="center" vertical="center"/>
    </xf>
    <xf numFmtId="165" fontId="58" fillId="30" borderId="26" xfId="47" applyNumberFormat="1" applyFont="1" applyFill="1" applyBorder="1" applyAlignment="1">
      <alignment horizontal="center" vertical="center"/>
    </xf>
    <xf numFmtId="4" fontId="63" fillId="26" borderId="0" xfId="0" applyNumberFormat="1" applyFont="1" applyFill="1" applyBorder="1" applyAlignment="1">
      <alignment horizontal="center"/>
    </xf>
    <xf numFmtId="2" fontId="63" fillId="26" borderId="0" xfId="0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center"/>
    </xf>
    <xf numFmtId="3" fontId="63" fillId="26" borderId="0" xfId="0" applyNumberFormat="1" applyFont="1" applyFill="1" applyAlignment="1">
      <alignment horizontal="center"/>
    </xf>
    <xf numFmtId="0" fontId="49" fillId="26" borderId="25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vertical="center"/>
    </xf>
    <xf numFmtId="172" fontId="49" fillId="26" borderId="0" xfId="94" applyNumberFormat="1" applyFont="1" applyFill="1" applyBorder="1"/>
    <xf numFmtId="165" fontId="49" fillId="26" borderId="0" xfId="0" applyNumberFormat="1" applyFont="1" applyFill="1" applyBorder="1" applyAlignment="1">
      <alignment horizontal="right"/>
    </xf>
    <xf numFmtId="0" fontId="49" fillId="26" borderId="0" xfId="107" applyFont="1" applyAlignment="1">
      <alignment horizontal="left"/>
    </xf>
    <xf numFmtId="3" fontId="49" fillId="26" borderId="0" xfId="107" applyNumberFormat="1" applyFont="1" applyAlignment="1">
      <alignment horizontal="center" vertical="center"/>
    </xf>
    <xf numFmtId="0" fontId="72" fillId="26" borderId="0" xfId="107" applyFont="1">
      <alignment horizontal="left"/>
    </xf>
    <xf numFmtId="0" fontId="55" fillId="29" borderId="12" xfId="47" applyNumberFormat="1" applyFont="1" applyFill="1" applyBorder="1" applyAlignment="1">
      <alignment horizontal="center"/>
    </xf>
    <xf numFmtId="165" fontId="58" fillId="30" borderId="11" xfId="47" applyNumberFormat="1" applyFont="1" applyFill="1" applyBorder="1" applyAlignment="1">
      <alignment horizontal="left"/>
    </xf>
    <xf numFmtId="165" fontId="58" fillId="30" borderId="11" xfId="47" applyNumberFormat="1" applyFont="1" applyFill="1" applyBorder="1" applyAlignment="1">
      <alignment horizontal="right"/>
    </xf>
    <xf numFmtId="165" fontId="49" fillId="26" borderId="25" xfId="47" applyNumberFormat="1" applyFont="1" applyFill="1" applyBorder="1" applyAlignment="1">
      <alignment horizontal="left" indent="1"/>
    </xf>
    <xf numFmtId="165" fontId="49" fillId="26" borderId="25" xfId="47" applyNumberFormat="1" applyFont="1" applyFill="1" applyBorder="1" applyAlignment="1">
      <alignment horizontal="right"/>
    </xf>
    <xf numFmtId="165" fontId="49" fillId="26" borderId="0" xfId="47" applyNumberFormat="1" applyFont="1" applyFill="1" applyBorder="1" applyAlignment="1">
      <alignment horizontal="right"/>
    </xf>
    <xf numFmtId="0" fontId="49" fillId="26" borderId="25" xfId="107" applyFont="1" applyFill="1" applyBorder="1" applyAlignment="1">
      <alignment horizontal="left" indent="1"/>
    </xf>
    <xf numFmtId="165" fontId="0" fillId="26" borderId="0" xfId="0" applyNumberFormat="1" applyFill="1"/>
    <xf numFmtId="0" fontId="55" fillId="29" borderId="0" xfId="0" applyFont="1" applyFill="1" applyAlignment="1">
      <alignment horizontal="center" wrapText="1"/>
    </xf>
    <xf numFmtId="3" fontId="55" fillId="29" borderId="0" xfId="0" applyNumberFormat="1" applyFont="1" applyFill="1" applyAlignment="1">
      <alignment horizontal="center" wrapText="1"/>
    </xf>
    <xf numFmtId="0" fontId="58" fillId="30" borderId="0" xfId="0" applyFont="1" applyFill="1" applyAlignment="1">
      <alignment horizontal="center" wrapText="1"/>
    </xf>
    <xf numFmtId="3" fontId="58" fillId="30" borderId="0" xfId="0" applyNumberFormat="1" applyFont="1" applyFill="1" applyAlignment="1">
      <alignment horizontal="center" wrapText="1"/>
    </xf>
    <xf numFmtId="10" fontId="58" fillId="30" borderId="0" xfId="94" applyNumberFormat="1" applyFont="1" applyFill="1" applyAlignment="1">
      <alignment horizontal="center" wrapText="1"/>
    </xf>
    <xf numFmtId="0" fontId="49" fillId="26" borderId="0" xfId="0" applyFont="1" applyFill="1" applyAlignment="1">
      <alignment horizontal="center" wrapText="1"/>
    </xf>
    <xf numFmtId="3" fontId="49" fillId="26" borderId="0" xfId="0" applyNumberFormat="1" applyFont="1" applyFill="1" applyAlignment="1">
      <alignment horizontal="center" wrapText="1"/>
    </xf>
    <xf numFmtId="3" fontId="58" fillId="26" borderId="11" xfId="0" applyNumberFormat="1" applyFont="1" applyFill="1" applyBorder="1" applyAlignment="1">
      <alignment horizontal="center" wrapText="1"/>
    </xf>
    <xf numFmtId="0" fontId="58" fillId="26" borderId="11" xfId="0" applyFont="1" applyFill="1" applyBorder="1" applyAlignment="1">
      <alignment horizontal="center" wrapText="1"/>
    </xf>
    <xf numFmtId="10" fontId="58" fillId="26" borderId="11" xfId="9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165" fontId="58" fillId="35" borderId="29" xfId="0" applyNumberFormat="1" applyFont="1" applyFill="1" applyBorder="1" applyAlignment="1">
      <alignment horizontal="center" vertical="center" wrapText="1"/>
    </xf>
    <xf numFmtId="165" fontId="58" fillId="35" borderId="0" xfId="0" applyNumberFormat="1" applyFont="1" applyFill="1" applyBorder="1" applyAlignment="1">
      <alignment horizontal="center" vertical="center" wrapText="1"/>
    </xf>
    <xf numFmtId="10" fontId="58" fillId="35" borderId="14" xfId="94" applyNumberFormat="1" applyFont="1" applyFill="1" applyBorder="1" applyAlignment="1">
      <alignment horizontal="center" vertical="center" wrapText="1"/>
    </xf>
    <xf numFmtId="0" fontId="49" fillId="0" borderId="0" xfId="0" applyFont="1" applyFill="1" applyBorder="1"/>
    <xf numFmtId="10" fontId="49" fillId="0" borderId="14" xfId="94" applyNumberFormat="1" applyFont="1" applyFill="1" applyBorder="1" applyAlignment="1">
      <alignment horizontal="center" vertical="center" wrapText="1"/>
    </xf>
    <xf numFmtId="0" fontId="55" fillId="29" borderId="2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10" fontId="58" fillId="35" borderId="16" xfId="94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left" vertical="center" wrapText="1"/>
    </xf>
    <xf numFmtId="10" fontId="58" fillId="0" borderId="15" xfId="94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74" fillId="0" borderId="0" xfId="0" applyFont="1" applyAlignment="1">
      <alignment vertical="center"/>
    </xf>
    <xf numFmtId="0" fontId="73" fillId="26" borderId="0" xfId="0" applyFont="1" applyFill="1"/>
    <xf numFmtId="9" fontId="49" fillId="26" borderId="0" xfId="94" applyFont="1" applyFill="1" applyAlignment="1">
      <alignment horizontal="left"/>
    </xf>
    <xf numFmtId="172" fontId="63" fillId="26" borderId="0" xfId="94" applyNumberFormat="1" applyFont="1" applyFill="1" applyBorder="1" applyAlignment="1">
      <alignment horizontal="right" vertical="center"/>
    </xf>
    <xf numFmtId="172" fontId="63" fillId="26" borderId="46" xfId="94" applyNumberFormat="1" applyFont="1" applyFill="1" applyBorder="1" applyAlignment="1">
      <alignment horizontal="right" vertical="center"/>
    </xf>
    <xf numFmtId="0" fontId="60" fillId="26" borderId="0" xfId="107" applyFont="1" applyFill="1" applyBorder="1">
      <alignment horizontal="left"/>
    </xf>
    <xf numFmtId="0" fontId="55" fillId="29" borderId="0" xfId="107" applyNumberFormat="1" applyFont="1" applyFill="1" applyBorder="1" applyAlignment="1">
      <alignment horizontal="left"/>
    </xf>
    <xf numFmtId="10" fontId="55" fillId="29" borderId="14" xfId="94" applyNumberFormat="1" applyFont="1" applyFill="1" applyBorder="1" applyAlignment="1">
      <alignment horizontal="center"/>
    </xf>
    <xf numFmtId="10" fontId="62" fillId="30" borderId="14" xfId="94" applyNumberFormat="1" applyFont="1" applyFill="1" applyBorder="1" applyAlignment="1">
      <alignment horizontal="center"/>
    </xf>
    <xf numFmtId="0" fontId="63" fillId="26" borderId="0" xfId="107" applyNumberFormat="1" applyFont="1" applyFill="1" applyBorder="1" applyAlignment="1">
      <alignment horizontal="left" indent="1"/>
    </xf>
    <xf numFmtId="10" fontId="63" fillId="26" borderId="14" xfId="94" applyNumberFormat="1" applyFont="1" applyFill="1" applyBorder="1" applyAlignment="1">
      <alignment horizontal="center"/>
    </xf>
    <xf numFmtId="10" fontId="63" fillId="26" borderId="0" xfId="94" applyNumberFormat="1" applyFont="1" applyFill="1" applyBorder="1" applyAlignment="1">
      <alignment horizontal="center"/>
    </xf>
    <xf numFmtId="10" fontId="63" fillId="26" borderId="15" xfId="94" applyNumberFormat="1" applyFont="1" applyFill="1" applyBorder="1" applyAlignment="1">
      <alignment horizontal="center"/>
    </xf>
    <xf numFmtId="165" fontId="62" fillId="35" borderId="29" xfId="0" applyNumberFormat="1" applyFont="1" applyFill="1" applyBorder="1" applyAlignment="1">
      <alignment horizontal="center" vertical="center" wrapText="1"/>
    </xf>
    <xf numFmtId="10" fontId="62" fillId="35" borderId="14" xfId="94" applyNumberFormat="1" applyFont="1" applyFill="1" applyBorder="1" applyAlignment="1">
      <alignment horizontal="center" vertical="center" wrapText="1"/>
    </xf>
    <xf numFmtId="165" fontId="62" fillId="35" borderId="0" xfId="0" applyNumberFormat="1" applyFont="1" applyFill="1" applyBorder="1" applyAlignment="1">
      <alignment horizontal="center" vertical="center" wrapText="1"/>
    </xf>
    <xf numFmtId="165" fontId="58" fillId="35" borderId="0" xfId="48" applyNumberFormat="1" applyFont="1" applyFill="1" applyBorder="1" applyAlignment="1">
      <alignment horizontal="center" vertical="center" wrapText="1"/>
    </xf>
    <xf numFmtId="165" fontId="49" fillId="0" borderId="29" xfId="48" applyNumberFormat="1" applyFont="1" applyFill="1" applyBorder="1" applyAlignment="1">
      <alignment horizontal="center" vertical="center" wrapText="1"/>
    </xf>
    <xf numFmtId="165" fontId="62" fillId="35" borderId="0" xfId="48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 vertical="center" wrapText="1"/>
    </xf>
    <xf numFmtId="165" fontId="63" fillId="0" borderId="29" xfId="48" applyNumberFormat="1" applyFont="1" applyFill="1" applyBorder="1" applyAlignment="1">
      <alignment horizontal="center" vertical="center" wrapText="1"/>
    </xf>
    <xf numFmtId="165" fontId="63" fillId="0" borderId="0" xfId="48" applyNumberFormat="1" applyFont="1" applyFill="1" applyBorder="1" applyAlignment="1">
      <alignment horizontal="center" vertical="center" wrapText="1"/>
    </xf>
    <xf numFmtId="10" fontId="62" fillId="0" borderId="14" xfId="94" applyNumberFormat="1" applyFont="1" applyFill="1" applyBorder="1" applyAlignment="1">
      <alignment horizontal="center" vertical="center" wrapText="1"/>
    </xf>
    <xf numFmtId="165" fontId="58" fillId="35" borderId="19" xfId="48" applyNumberFormat="1" applyFont="1" applyFill="1" applyBorder="1" applyAlignment="1">
      <alignment horizontal="center" vertical="center" wrapText="1"/>
    </xf>
    <xf numFmtId="165" fontId="49" fillId="0" borderId="30" xfId="48" applyNumberFormat="1" applyFont="1" applyFill="1" applyBorder="1" applyAlignment="1">
      <alignment horizontal="center" vertical="center" wrapText="1"/>
    </xf>
    <xf numFmtId="0" fontId="75" fillId="26" borderId="0" xfId="0" applyFont="1" applyFill="1"/>
    <xf numFmtId="10" fontId="49" fillId="26" borderId="0" xfId="94" applyNumberFormat="1" applyFont="1" applyFill="1" applyAlignment="1">
      <alignment horizontal="center" wrapText="1"/>
    </xf>
    <xf numFmtId="166" fontId="49" fillId="26" borderId="0" xfId="0" applyNumberFormat="1" applyFont="1" applyFill="1" applyAlignment="1">
      <alignment horizontal="center"/>
    </xf>
    <xf numFmtId="166" fontId="58" fillId="33" borderId="11" xfId="107" applyNumberFormat="1" applyFont="1" applyFill="1" applyBorder="1" applyAlignment="1">
      <alignment horizontal="center"/>
    </xf>
    <xf numFmtId="3" fontId="67" fillId="0" borderId="17" xfId="107" applyNumberFormat="1" applyFont="1" applyFill="1" applyBorder="1" applyAlignment="1">
      <alignment horizontal="center"/>
    </xf>
    <xf numFmtId="164" fontId="69" fillId="26" borderId="0" xfId="107" applyNumberFormat="1" applyFont="1">
      <alignment horizontal="left"/>
    </xf>
    <xf numFmtId="0" fontId="1" fillId="37" borderId="0" xfId="57" applyFill="1"/>
    <xf numFmtId="0" fontId="70" fillId="0" borderId="0" xfId="114"/>
    <xf numFmtId="0" fontId="70" fillId="0" borderId="0" xfId="114" applyFill="1"/>
    <xf numFmtId="0" fontId="1" fillId="0" borderId="0" xfId="57" applyFill="1"/>
    <xf numFmtId="172" fontId="49" fillId="26" borderId="13" xfId="94" applyNumberFormat="1" applyFont="1" applyFill="1" applyBorder="1" applyAlignment="1">
      <alignment horizontal="right" vertical="center"/>
    </xf>
    <xf numFmtId="165" fontId="49" fillId="26" borderId="29" xfId="0" applyNumberFormat="1" applyFont="1" applyFill="1" applyBorder="1" applyAlignment="1">
      <alignment horizontal="center" vertical="center" wrapText="1"/>
    </xf>
    <xf numFmtId="165" fontId="49" fillId="26" borderId="0" xfId="0" applyNumberFormat="1" applyFont="1" applyFill="1" applyBorder="1" applyAlignment="1">
      <alignment horizontal="center" vertical="center" wrapText="1"/>
    </xf>
    <xf numFmtId="10" fontId="49" fillId="26" borderId="14" xfId="94" applyNumberFormat="1" applyFont="1" applyFill="1" applyBorder="1" applyAlignment="1">
      <alignment horizontal="center" vertical="center" wrapText="1"/>
    </xf>
    <xf numFmtId="0" fontId="63" fillId="26" borderId="19" xfId="0" applyFont="1" applyFill="1" applyBorder="1" applyAlignment="1">
      <alignment horizontal="right"/>
    </xf>
    <xf numFmtId="0" fontId="63" fillId="26" borderId="31" xfId="0" applyFont="1" applyFill="1" applyBorder="1" applyAlignment="1">
      <alignment horizontal="right"/>
    </xf>
    <xf numFmtId="3" fontId="49" fillId="26" borderId="11" xfId="0" applyNumberFormat="1" applyFont="1" applyFill="1" applyBorder="1"/>
    <xf numFmtId="172" fontId="58" fillId="30" borderId="55" xfId="94" applyNumberFormat="1" applyFont="1" applyFill="1" applyBorder="1" applyAlignment="1">
      <alignment horizontal="right" vertical="center"/>
    </xf>
    <xf numFmtId="10" fontId="49" fillId="26" borderId="0" xfId="94" applyNumberFormat="1" applyFont="1" applyFill="1" applyAlignment="1">
      <alignment horizontal="left"/>
    </xf>
    <xf numFmtId="172" fontId="63" fillId="26" borderId="46" xfId="94" applyNumberFormat="1" applyFont="1" applyFill="1" applyBorder="1" applyAlignment="1">
      <alignment horizontal="right"/>
    </xf>
    <xf numFmtId="172" fontId="63" fillId="26" borderId="41" xfId="94" applyNumberFormat="1" applyFont="1" applyFill="1" applyBorder="1" applyAlignment="1">
      <alignment horizontal="right"/>
    </xf>
    <xf numFmtId="172" fontId="63" fillId="26" borderId="13" xfId="94" applyNumberFormat="1" applyFont="1" applyFill="1" applyBorder="1" applyAlignment="1">
      <alignment horizontal="right"/>
    </xf>
    <xf numFmtId="172" fontId="58" fillId="26" borderId="27" xfId="94" applyNumberFormat="1" applyFont="1" applyFill="1" applyBorder="1" applyAlignment="1">
      <alignment horizontal="center" vertical="center"/>
    </xf>
    <xf numFmtId="172" fontId="49" fillId="26" borderId="46" xfId="94" applyNumberFormat="1" applyFont="1" applyFill="1" applyBorder="1" applyAlignment="1">
      <alignment horizontal="right" vertical="center"/>
    </xf>
    <xf numFmtId="172" fontId="62" fillId="30" borderId="50" xfId="94" applyNumberFormat="1" applyFont="1" applyFill="1" applyBorder="1" applyAlignment="1">
      <alignment horizontal="right"/>
    </xf>
    <xf numFmtId="0" fontId="0" fillId="0" borderId="0" xfId="0"/>
    <xf numFmtId="0" fontId="62" fillId="26" borderId="0" xfId="0" applyFont="1" applyFill="1" applyAlignment="1">
      <alignment horizontal="center"/>
    </xf>
    <xf numFmtId="0" fontId="63" fillId="26" borderId="0" xfId="107" applyFont="1" applyFill="1" applyAlignment="1">
      <alignment horizontal="center"/>
    </xf>
    <xf numFmtId="165" fontId="58" fillId="35" borderId="29" xfId="48" applyNumberFormat="1" applyFont="1" applyFill="1" applyBorder="1" applyAlignment="1">
      <alignment horizontal="center" vertical="center" wrapText="1"/>
    </xf>
    <xf numFmtId="0" fontId="60" fillId="26" borderId="0" xfId="0" applyFont="1" applyFill="1"/>
    <xf numFmtId="3" fontId="55" fillId="26" borderId="0" xfId="0" applyNumberFormat="1" applyFont="1" applyFill="1" applyBorder="1" applyAlignment="1">
      <alignment horizontal="left" vertical="center"/>
    </xf>
    <xf numFmtId="172" fontId="58" fillId="30" borderId="11" xfId="0" applyNumberFormat="1" applyFont="1" applyFill="1" applyBorder="1"/>
    <xf numFmtId="172" fontId="49" fillId="26" borderId="0" xfId="94" applyNumberFormat="1" applyFont="1" applyFill="1" applyAlignment="1">
      <alignment vertical="center"/>
    </xf>
    <xf numFmtId="172" fontId="55" fillId="29" borderId="36" xfId="94" applyNumberFormat="1" applyFont="1" applyFill="1" applyBorder="1" applyAlignment="1">
      <alignment horizontal="center" vertical="center"/>
    </xf>
    <xf numFmtId="172" fontId="55" fillId="31" borderId="49" xfId="94" applyNumberFormat="1" applyFont="1" applyFill="1" applyBorder="1" applyAlignment="1">
      <alignment horizontal="center" vertical="center"/>
    </xf>
    <xf numFmtId="172" fontId="58" fillId="30" borderId="61" xfId="94" applyNumberFormat="1" applyFont="1" applyFill="1" applyBorder="1" applyAlignment="1">
      <alignment horizontal="right" vertical="center"/>
    </xf>
    <xf numFmtId="172" fontId="58" fillId="30" borderId="62" xfId="94" applyNumberFormat="1" applyFont="1" applyFill="1" applyBorder="1" applyAlignment="1">
      <alignment horizontal="right" vertical="center"/>
    </xf>
    <xf numFmtId="172" fontId="55" fillId="29" borderId="57" xfId="94" applyNumberFormat="1" applyFont="1" applyFill="1" applyBorder="1" applyAlignment="1">
      <alignment horizontal="center" vertical="center"/>
    </xf>
    <xf numFmtId="172" fontId="49" fillId="26" borderId="0" xfId="94" applyNumberFormat="1" applyFont="1" applyFill="1"/>
    <xf numFmtId="165" fontId="0" fillId="0" borderId="0" xfId="47" applyNumberFormat="1" applyFont="1"/>
    <xf numFmtId="176" fontId="63" fillId="26" borderId="0" xfId="94" applyNumberFormat="1" applyFont="1" applyFill="1" applyAlignment="1">
      <alignment horizontal="right"/>
    </xf>
    <xf numFmtId="176" fontId="55" fillId="29" borderId="0" xfId="94" applyNumberFormat="1" applyFont="1" applyFill="1" applyAlignment="1">
      <alignment horizontal="right"/>
    </xf>
    <xf numFmtId="176" fontId="58" fillId="26" borderId="11" xfId="94" applyNumberFormat="1" applyFont="1" applyFill="1" applyBorder="1"/>
    <xf numFmtId="176" fontId="49" fillId="26" borderId="11" xfId="94" applyNumberFormat="1" applyFont="1" applyFill="1" applyBorder="1"/>
    <xf numFmtId="1" fontId="0" fillId="26" borderId="0" xfId="0" applyNumberFormat="1" applyFont="1" applyFill="1" applyAlignment="1">
      <alignment horizontal="center"/>
    </xf>
    <xf numFmtId="0" fontId="38" fillId="26" borderId="38" xfId="107" applyFont="1" applyBorder="1" applyAlignment="1">
      <alignment horizontal="center"/>
    </xf>
    <xf numFmtId="10" fontId="38" fillId="0" borderId="0" xfId="94" applyNumberFormat="1" applyFont="1" applyFill="1" applyBorder="1" applyAlignment="1">
      <alignment horizontal="center"/>
    </xf>
    <xf numFmtId="0" fontId="49" fillId="26" borderId="0" xfId="107" applyFont="1" applyFill="1" applyBorder="1" applyAlignment="1">
      <alignment horizontal="center"/>
    </xf>
    <xf numFmtId="3" fontId="49" fillId="26" borderId="0" xfId="107" applyNumberFormat="1" applyFont="1" applyFill="1" applyBorder="1" applyAlignment="1">
      <alignment horizontal="center"/>
    </xf>
    <xf numFmtId="165" fontId="62" fillId="35" borderId="29" xfId="48" applyNumberFormat="1" applyFont="1" applyFill="1" applyBorder="1" applyAlignment="1">
      <alignment horizontal="center" vertical="center" wrapText="1"/>
    </xf>
    <xf numFmtId="165" fontId="58" fillId="35" borderId="18" xfId="48" applyNumberFormat="1" applyFont="1" applyFill="1" applyBorder="1" applyAlignment="1">
      <alignment horizontal="center" vertical="center" wrapText="1"/>
    </xf>
    <xf numFmtId="0" fontId="56" fillId="26" borderId="0" xfId="0" applyFont="1" applyFill="1"/>
    <xf numFmtId="165" fontId="56" fillId="26" borderId="0" xfId="47" applyNumberFormat="1" applyFont="1" applyFill="1"/>
    <xf numFmtId="165" fontId="71" fillId="26" borderId="0" xfId="94" applyNumberFormat="1" applyFont="1" applyFill="1"/>
    <xf numFmtId="165" fontId="49" fillId="26" borderId="0" xfId="47" applyNumberFormat="1" applyFont="1" applyFill="1" applyAlignment="1">
      <alignment vertical="center"/>
    </xf>
    <xf numFmtId="0" fontId="63" fillId="0" borderId="25" xfId="107" applyNumberFormat="1" applyFont="1" applyFill="1" applyBorder="1" applyAlignment="1">
      <alignment horizontal="left" vertical="center"/>
    </xf>
    <xf numFmtId="0" fontId="63" fillId="0" borderId="25" xfId="47" applyNumberFormat="1" applyFont="1" applyFill="1" applyBorder="1" applyAlignment="1">
      <alignment horizontal="left" vertical="center"/>
    </xf>
    <xf numFmtId="0" fontId="58" fillId="26" borderId="0" xfId="0" applyFont="1" applyFill="1" applyBorder="1" applyAlignment="1">
      <alignment horizontal="center"/>
    </xf>
    <xf numFmtId="0" fontId="58" fillId="26" borderId="0" xfId="0" applyFont="1" applyFill="1" applyBorder="1"/>
    <xf numFmtId="3" fontId="58" fillId="26" borderId="0" xfId="0" applyNumberFormat="1" applyFont="1" applyFill="1" applyBorder="1"/>
    <xf numFmtId="176" fontId="58" fillId="26" borderId="0" xfId="94" applyNumberFormat="1" applyFont="1" applyFill="1" applyBorder="1"/>
    <xf numFmtId="0" fontId="90" fillId="26" borderId="0" xfId="107" applyFont="1" applyFill="1" applyAlignment="1">
      <alignment horizontal="left"/>
    </xf>
    <xf numFmtId="0" fontId="90" fillId="26" borderId="0" xfId="107" applyFont="1" applyFill="1" applyAlignment="1">
      <alignment horizontal="right"/>
    </xf>
    <xf numFmtId="0" fontId="90" fillId="26" borderId="0" xfId="107" applyFont="1" applyFill="1" applyAlignment="1">
      <alignment horizontal="center"/>
    </xf>
    <xf numFmtId="3" fontId="90" fillId="26" borderId="0" xfId="107" applyNumberFormat="1" applyFont="1" applyFill="1" applyAlignment="1">
      <alignment horizontal="center"/>
    </xf>
    <xf numFmtId="0" fontId="55" fillId="29" borderId="29" xfId="160" applyNumberFormat="1" applyFont="1" applyFill="1" applyBorder="1" applyAlignment="1">
      <alignment horizontal="center"/>
    </xf>
    <xf numFmtId="0" fontId="55" fillId="29" borderId="0" xfId="160" applyNumberFormat="1" applyFont="1" applyFill="1" applyBorder="1" applyAlignment="1">
      <alignment horizontal="center"/>
    </xf>
    <xf numFmtId="0" fontId="62" fillId="30" borderId="0" xfId="160" applyNumberFormat="1" applyFont="1" applyFill="1" applyBorder="1" applyAlignment="1"/>
    <xf numFmtId="165" fontId="62" fillId="30" borderId="29" xfId="160" applyNumberFormat="1" applyFont="1" applyFill="1" applyBorder="1" applyAlignment="1">
      <alignment horizontal="right"/>
    </xf>
    <xf numFmtId="165" fontId="62" fillId="30" borderId="0" xfId="160" applyNumberFormat="1" applyFont="1" applyFill="1" applyBorder="1" applyAlignment="1">
      <alignment horizontal="right"/>
    </xf>
    <xf numFmtId="0" fontId="0" fillId="0" borderId="0" xfId="0" applyBorder="1"/>
    <xf numFmtId="165" fontId="63" fillId="26" borderId="29" xfId="160" applyNumberFormat="1" applyFont="1" applyFill="1" applyBorder="1" applyAlignment="1">
      <alignment horizontal="right"/>
    </xf>
    <xf numFmtId="165" fontId="63" fillId="26" borderId="0" xfId="160" applyNumberFormat="1" applyFont="1" applyFill="1" applyBorder="1" applyAlignment="1">
      <alignment horizontal="right"/>
    </xf>
    <xf numFmtId="181" fontId="63" fillId="26" borderId="0" xfId="160" applyNumberFormat="1" applyFont="1" applyFill="1" applyAlignment="1">
      <alignment horizontal="right"/>
    </xf>
    <xf numFmtId="0" fontId="63" fillId="26" borderId="0" xfId="160" applyNumberFormat="1" applyFont="1" applyFill="1" applyBorder="1" applyAlignment="1">
      <alignment horizontal="left" indent="1"/>
    </xf>
    <xf numFmtId="165" fontId="62" fillId="30" borderId="29" xfId="160" applyNumberFormat="1" applyFont="1" applyFill="1" applyBorder="1" applyAlignment="1">
      <alignment horizontal="center"/>
    </xf>
    <xf numFmtId="165" fontId="62" fillId="30" borderId="0" xfId="160" applyNumberFormat="1" applyFont="1" applyFill="1" applyBorder="1" applyAlignment="1">
      <alignment horizontal="center"/>
    </xf>
    <xf numFmtId="165" fontId="63" fillId="26" borderId="29" xfId="160" applyNumberFormat="1" applyFont="1" applyFill="1" applyBorder="1" applyAlignment="1">
      <alignment horizontal="center"/>
    </xf>
    <xf numFmtId="165" fontId="63" fillId="26" borderId="0" xfId="160" applyNumberFormat="1" applyFont="1" applyFill="1" applyBorder="1" applyAlignment="1">
      <alignment horizontal="center"/>
    </xf>
    <xf numFmtId="165" fontId="63" fillId="0" borderId="30" xfId="160" applyNumberFormat="1" applyFont="1" applyFill="1" applyBorder="1" applyAlignment="1">
      <alignment horizontal="right"/>
    </xf>
    <xf numFmtId="165" fontId="63" fillId="0" borderId="31" xfId="160" applyNumberFormat="1" applyFont="1" applyFill="1" applyBorder="1" applyAlignment="1">
      <alignment horizontal="center"/>
    </xf>
    <xf numFmtId="165" fontId="49" fillId="0" borderId="29" xfId="0" applyNumberFormat="1" applyFont="1" applyFill="1" applyBorder="1" applyAlignment="1">
      <alignment horizontal="center" vertical="center" wrapText="1"/>
    </xf>
    <xf numFmtId="165" fontId="49" fillId="0" borderId="0" xfId="0" applyNumberFormat="1" applyFont="1" applyFill="1" applyBorder="1" applyAlignment="1">
      <alignment horizontal="center" vertical="center" wrapText="1"/>
    </xf>
    <xf numFmtId="179" fontId="49" fillId="0" borderId="29" xfId="0" applyNumberFormat="1" applyFont="1" applyFill="1" applyBorder="1"/>
    <xf numFmtId="165" fontId="49" fillId="0" borderId="29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0" fontId="63" fillId="0" borderId="0" xfId="0" applyFont="1" applyFill="1" applyBorder="1"/>
    <xf numFmtId="165" fontId="49" fillId="0" borderId="0" xfId="48" applyNumberFormat="1" applyFont="1" applyFill="1" applyBorder="1" applyAlignment="1">
      <alignment horizontal="center" vertical="center" wrapText="1"/>
    </xf>
    <xf numFmtId="0" fontId="49" fillId="0" borderId="31" xfId="0" applyFont="1" applyFill="1" applyBorder="1"/>
    <xf numFmtId="165" fontId="49" fillId="0" borderId="31" xfId="48" applyNumberFormat="1" applyFont="1" applyFill="1" applyBorder="1" applyAlignment="1">
      <alignment horizontal="center" vertical="center" wrapText="1"/>
    </xf>
    <xf numFmtId="165" fontId="63" fillId="26" borderId="0" xfId="160" applyNumberFormat="1" applyFont="1" applyFill="1" applyAlignment="1">
      <alignment horizontal="right"/>
    </xf>
    <xf numFmtId="175" fontId="63" fillId="26" borderId="0" xfId="160" applyNumberFormat="1" applyFont="1" applyFill="1" applyAlignment="1">
      <alignment horizontal="right"/>
    </xf>
    <xf numFmtId="165" fontId="63" fillId="0" borderId="0" xfId="160" applyNumberFormat="1" applyFont="1" applyFill="1" applyAlignment="1">
      <alignment horizontal="right"/>
    </xf>
    <xf numFmtId="3" fontId="63" fillId="26" borderId="0" xfId="160" applyNumberFormat="1" applyFont="1" applyFill="1" applyAlignment="1">
      <alignment horizontal="right"/>
    </xf>
    <xf numFmtId="0" fontId="54" fillId="26" borderId="0" xfId="0" applyFont="1" applyFill="1" applyAlignment="1">
      <alignment horizontal="left" wrapText="1"/>
    </xf>
    <xf numFmtId="0" fontId="49" fillId="26" borderId="0" xfId="0" applyFont="1" applyFill="1" applyBorder="1" applyAlignment="1">
      <alignment horizontal="left" vertical="center" wrapText="1"/>
    </xf>
    <xf numFmtId="165" fontId="63" fillId="0" borderId="0" xfId="160" applyNumberFormat="1" applyFont="1" applyFill="1" applyBorder="1" applyAlignment="1">
      <alignment horizontal="right"/>
    </xf>
    <xf numFmtId="165" fontId="63" fillId="0" borderId="0" xfId="160" applyNumberFormat="1" applyFont="1" applyFill="1" applyBorder="1" applyAlignment="1">
      <alignment horizontal="center"/>
    </xf>
    <xf numFmtId="165" fontId="63" fillId="0" borderId="29" xfId="0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10" fontId="63" fillId="0" borderId="14" xfId="94" applyNumberFormat="1" applyFont="1" applyFill="1" applyBorder="1" applyAlignment="1">
      <alignment horizontal="center" vertical="center" wrapText="1"/>
    </xf>
    <xf numFmtId="3" fontId="63" fillId="26" borderId="0" xfId="107" applyNumberFormat="1" applyFont="1" applyFill="1" applyAlignment="1">
      <alignment horizontal="right" vertical="center"/>
    </xf>
    <xf numFmtId="3" fontId="49" fillId="26" borderId="0" xfId="0" applyNumberFormat="1" applyFont="1" applyFill="1" applyBorder="1" applyAlignment="1">
      <alignment horizontal="right"/>
    </xf>
    <xf numFmtId="10" fontId="58" fillId="26" borderId="11" xfId="0" applyNumberFormat="1" applyFont="1" applyFill="1" applyBorder="1" applyAlignment="1">
      <alignment horizontal="right" vertical="center" wrapText="1"/>
    </xf>
    <xf numFmtId="0" fontId="49" fillId="0" borderId="0" xfId="0" applyFont="1" applyFill="1" applyAlignment="1">
      <alignment horizontal="center"/>
    </xf>
    <xf numFmtId="0" fontId="58" fillId="33" borderId="31" xfId="0" applyFont="1" applyFill="1" applyBorder="1" applyAlignment="1">
      <alignment horizontal="left"/>
    </xf>
    <xf numFmtId="10" fontId="58" fillId="33" borderId="31" xfId="0" applyNumberFormat="1" applyFont="1" applyFill="1" applyBorder="1" applyAlignment="1">
      <alignment horizontal="center"/>
    </xf>
    <xf numFmtId="180" fontId="70" fillId="0" borderId="0" xfId="161" applyNumberFormat="1" applyAlignment="1">
      <alignment horizontal="center"/>
    </xf>
    <xf numFmtId="3" fontId="49" fillId="26" borderId="0" xfId="107" applyNumberFormat="1" applyFont="1" applyBorder="1" applyAlignment="1">
      <alignment horizontal="left" vertical="top"/>
    </xf>
    <xf numFmtId="3" fontId="49" fillId="26" borderId="31" xfId="107" applyNumberFormat="1" applyFont="1" applyBorder="1" applyAlignment="1">
      <alignment horizontal="left" vertical="top"/>
    </xf>
    <xf numFmtId="10" fontId="70" fillId="0" borderId="0" xfId="94" applyNumberFormat="1" applyFont="1" applyAlignment="1">
      <alignment horizontal="center" vertical="center"/>
    </xf>
    <xf numFmtId="10" fontId="70" fillId="0" borderId="0" xfId="94" applyNumberFormat="1" applyFont="1" applyAlignment="1">
      <alignment horizontal="center"/>
    </xf>
    <xf numFmtId="1" fontId="49" fillId="26" borderId="0" xfId="0" applyNumberFormat="1" applyFont="1" applyFill="1" applyAlignment="1">
      <alignment horizontal="center" vertical="center"/>
    </xf>
    <xf numFmtId="0" fontId="0" fillId="26" borderId="11" xfId="0" applyFont="1" applyFill="1" applyBorder="1" applyAlignment="1">
      <alignment horizontal="center"/>
    </xf>
    <xf numFmtId="0" fontId="65" fillId="0" borderId="0" xfId="0" applyFont="1" applyBorder="1" applyAlignment="1">
      <alignment wrapText="1"/>
    </xf>
    <xf numFmtId="0" fontId="38" fillId="26" borderId="0" xfId="107" applyFont="1" applyBorder="1">
      <alignment horizontal="left"/>
    </xf>
    <xf numFmtId="0" fontId="65" fillId="26" borderId="0" xfId="107" applyFont="1" applyBorder="1" applyAlignment="1">
      <alignment horizontal="left" vertical="top"/>
    </xf>
    <xf numFmtId="0" fontId="65" fillId="26" borderId="31" xfId="107" applyFont="1" applyBorder="1" applyAlignment="1">
      <alignment horizontal="left" vertical="top"/>
    </xf>
    <xf numFmtId="9" fontId="38" fillId="26" borderId="31" xfId="94" applyFont="1" applyFill="1" applyBorder="1" applyAlignment="1">
      <alignment horizontal="left"/>
    </xf>
    <xf numFmtId="0" fontId="91" fillId="26" borderId="31" xfId="0" applyFont="1" applyFill="1" applyBorder="1"/>
    <xf numFmtId="0" fontId="65" fillId="0" borderId="11" xfId="0" applyFont="1" applyBorder="1" applyAlignment="1">
      <alignment horizontal="left"/>
    </xf>
    <xf numFmtId="0" fontId="93" fillId="0" borderId="0" xfId="0" applyFont="1" applyFill="1" applyBorder="1" applyAlignment="1">
      <alignment horizontal="center"/>
    </xf>
    <xf numFmtId="0" fontId="94" fillId="69" borderId="35" xfId="0" applyFont="1" applyFill="1" applyBorder="1" applyAlignment="1">
      <alignment horizontal="center" vertical="center"/>
    </xf>
    <xf numFmtId="0" fontId="94" fillId="69" borderId="36" xfId="0" applyFont="1" applyFill="1" applyBorder="1" applyAlignment="1">
      <alignment horizontal="center" vertical="center"/>
    </xf>
    <xf numFmtId="0" fontId="94" fillId="69" borderId="47" xfId="0" applyFont="1" applyFill="1" applyBorder="1" applyAlignment="1">
      <alignment horizontal="center" vertical="center"/>
    </xf>
    <xf numFmtId="0" fontId="93" fillId="26" borderId="25" xfId="0" applyFont="1" applyFill="1" applyBorder="1" applyAlignment="1">
      <alignment horizontal="left" vertical="center" wrapText="1"/>
    </xf>
    <xf numFmtId="164" fontId="49" fillId="0" borderId="0" xfId="47" applyFont="1"/>
    <xf numFmtId="0" fontId="49" fillId="0" borderId="0" xfId="0" applyFont="1" applyBorder="1"/>
    <xf numFmtId="164" fontId="49" fillId="0" borderId="14" xfId="47" applyFont="1" applyBorder="1"/>
    <xf numFmtId="0" fontId="93" fillId="26" borderId="0" xfId="0" applyFont="1" applyFill="1" applyBorder="1" applyAlignment="1">
      <alignment horizontal="left" vertical="center" wrapText="1"/>
    </xf>
    <xf numFmtId="0" fontId="58" fillId="0" borderId="35" xfId="0" applyFont="1" applyBorder="1"/>
    <xf numFmtId="4" fontId="58" fillId="0" borderId="36" xfId="0" applyNumberFormat="1" applyFont="1" applyBorder="1"/>
    <xf numFmtId="0" fontId="58" fillId="0" borderId="36" xfId="0" applyFont="1" applyBorder="1"/>
    <xf numFmtId="4" fontId="58" fillId="0" borderId="57" xfId="0" applyNumberFormat="1" applyFont="1" applyBorder="1"/>
    <xf numFmtId="4" fontId="0" fillId="0" borderId="0" xfId="0" applyNumberFormat="1"/>
    <xf numFmtId="0" fontId="49" fillId="26" borderId="0" xfId="107" applyFont="1" applyBorder="1">
      <alignment horizontal="left"/>
    </xf>
    <xf numFmtId="3" fontId="63" fillId="26" borderId="19" xfId="107" applyNumberFormat="1" applyFont="1" applyFill="1" applyBorder="1" applyAlignment="1">
      <alignment horizontal="center"/>
    </xf>
    <xf numFmtId="0" fontId="63" fillId="26" borderId="31" xfId="107" applyFont="1" applyFill="1" applyBorder="1">
      <alignment horizontal="left"/>
    </xf>
    <xf numFmtId="0" fontId="63" fillId="26" borderId="31" xfId="107" applyFont="1" applyFill="1" applyBorder="1" applyAlignment="1">
      <alignment horizontal="right"/>
    </xf>
    <xf numFmtId="0" fontId="63" fillId="26" borderId="31" xfId="107" applyFont="1" applyFill="1" applyBorder="1" applyAlignment="1">
      <alignment horizontal="center"/>
    </xf>
    <xf numFmtId="3" fontId="63" fillId="26" borderId="31" xfId="107" applyNumberFormat="1" applyFont="1" applyFill="1" applyBorder="1" applyAlignment="1">
      <alignment horizontal="center"/>
    </xf>
    <xf numFmtId="0" fontId="49" fillId="0" borderId="0" xfId="107" applyFont="1" applyFill="1" applyAlignment="1"/>
    <xf numFmtId="3" fontId="49" fillId="0" borderId="0" xfId="107" applyNumberFormat="1" applyFont="1" applyFill="1" applyAlignment="1">
      <alignment horizontal="right"/>
    </xf>
    <xf numFmtId="0" fontId="41" fillId="29" borderId="0" xfId="107" applyFont="1" applyFill="1" applyAlignment="1">
      <alignment horizontal="center"/>
    </xf>
    <xf numFmtId="0" fontId="62" fillId="35" borderId="0" xfId="0" applyFont="1" applyFill="1" applyBorder="1" applyAlignment="1">
      <alignment horizontal="left"/>
    </xf>
    <xf numFmtId="0" fontId="58" fillId="35" borderId="0" xfId="0" applyFont="1" applyFill="1" applyBorder="1" applyAlignment="1">
      <alignment horizontal="left"/>
    </xf>
    <xf numFmtId="0" fontId="55" fillId="36" borderId="0" xfId="0" applyFont="1" applyFill="1" applyBorder="1" applyAlignment="1">
      <alignment horizontal="left"/>
    </xf>
    <xf numFmtId="0" fontId="55" fillId="29" borderId="0" xfId="0" applyFont="1" applyFill="1" applyAlignment="1">
      <alignment horizontal="left" vertical="center" wrapText="1"/>
    </xf>
    <xf numFmtId="0" fontId="62" fillId="35" borderId="0" xfId="0" applyFont="1" applyFill="1" applyAlignment="1">
      <alignment horizontal="left" vertical="center" wrapText="1"/>
    </xf>
    <xf numFmtId="0" fontId="58" fillId="35" borderId="19" xfId="0" applyFont="1" applyFill="1" applyBorder="1" applyAlignment="1">
      <alignment horizontal="left" vertical="center" wrapText="1"/>
    </xf>
    <xf numFmtId="0" fontId="41" fillId="34" borderId="0" xfId="107" applyFont="1" applyFill="1" applyAlignment="1">
      <alignment horizontal="center" wrapText="1"/>
    </xf>
    <xf numFmtId="0" fontId="65" fillId="0" borderId="0" xfId="0" applyFont="1" applyBorder="1" applyAlignment="1">
      <alignment horizontal="left" wrapText="1"/>
    </xf>
    <xf numFmtId="0" fontId="58" fillId="33" borderId="11" xfId="0" applyFont="1" applyFill="1" applyBorder="1" applyAlignment="1">
      <alignment horizontal="left"/>
    </xf>
    <xf numFmtId="0" fontId="55" fillId="29" borderId="35" xfId="107" applyFont="1" applyFill="1" applyBorder="1" applyAlignment="1">
      <alignment horizontal="left" vertical="center"/>
    </xf>
    <xf numFmtId="0" fontId="58" fillId="26" borderId="0" xfId="0" applyFont="1" applyFill="1" applyBorder="1" applyAlignment="1">
      <alignment horizontal="left" vertical="center" wrapText="1"/>
    </xf>
    <xf numFmtId="3" fontId="58" fillId="33" borderId="11" xfId="107" applyNumberFormat="1" applyFont="1" applyFill="1" applyBorder="1" applyAlignment="1">
      <alignment horizontal="center" vertical="center"/>
    </xf>
    <xf numFmtId="2" fontId="49" fillId="26" borderId="19" xfId="107" applyNumberFormat="1" applyFont="1" applyFill="1" applyBorder="1" applyAlignment="1">
      <alignment horizontal="left" indent="1"/>
    </xf>
    <xf numFmtId="3" fontId="49" fillId="26" borderId="19" xfId="107" applyNumberFormat="1" applyFont="1" applyFill="1" applyBorder="1" applyAlignment="1">
      <alignment horizontal="center" vertical="center"/>
    </xf>
    <xf numFmtId="2" fontId="49" fillId="26" borderId="32" xfId="107" applyNumberFormat="1" applyFont="1" applyFill="1" applyBorder="1" applyAlignment="1">
      <alignment horizontal="left" indent="1"/>
    </xf>
    <xf numFmtId="3" fontId="49" fillId="26" borderId="32" xfId="107" applyNumberFormat="1" applyFont="1" applyFill="1" applyBorder="1" applyAlignment="1">
      <alignment horizontal="center" vertical="center"/>
    </xf>
    <xf numFmtId="0" fontId="49" fillId="26" borderId="0" xfId="107" applyFont="1" applyFill="1" applyAlignment="1">
      <alignment horizontal="left" indent="1"/>
    </xf>
    <xf numFmtId="0" fontId="58" fillId="26" borderId="27" xfId="107" applyFont="1" applyFill="1" applyBorder="1" applyAlignment="1"/>
    <xf numFmtId="172" fontId="58" fillId="26" borderId="27" xfId="94" applyNumberFormat="1" applyFont="1" applyFill="1" applyBorder="1" applyAlignment="1">
      <alignment horizontal="center"/>
    </xf>
    <xf numFmtId="0" fontId="49" fillId="26" borderId="19" xfId="107" applyFont="1" applyFill="1" applyBorder="1" applyAlignment="1">
      <alignment horizontal="left" vertical="center" indent="1"/>
    </xf>
    <xf numFmtId="10" fontId="58" fillId="26" borderId="0" xfId="94" applyNumberFormat="1" applyFont="1" applyFill="1" applyBorder="1" applyAlignment="1">
      <alignment horizontal="center" vertical="center"/>
    </xf>
    <xf numFmtId="10" fontId="55" fillId="29" borderId="19" xfId="94" applyNumberFormat="1" applyFont="1" applyFill="1" applyBorder="1" applyAlignment="1">
      <alignment horizontal="right" vertical="center"/>
    </xf>
    <xf numFmtId="165" fontId="58" fillId="30" borderId="54" xfId="47" applyNumberFormat="1" applyFont="1" applyFill="1" applyBorder="1" applyAlignment="1">
      <alignment horizontal="left" vertical="center"/>
    </xf>
    <xf numFmtId="172" fontId="58" fillId="30" borderId="11" xfId="94" applyNumberFormat="1" applyFont="1" applyFill="1" applyBorder="1" applyAlignment="1">
      <alignment horizontal="right" vertical="center"/>
    </xf>
    <xf numFmtId="9" fontId="58" fillId="30" borderId="56" xfId="94" applyNumberFormat="1" applyFont="1" applyFill="1" applyBorder="1" applyAlignment="1">
      <alignment horizontal="right" vertical="center"/>
    </xf>
    <xf numFmtId="172" fontId="49" fillId="26" borderId="0" xfId="94" applyNumberFormat="1" applyFont="1" applyFill="1" applyBorder="1" applyAlignment="1">
      <alignment horizontal="right" vertical="center"/>
    </xf>
    <xf numFmtId="9" fontId="49" fillId="26" borderId="46" xfId="94" applyNumberFormat="1" applyFont="1" applyFill="1" applyBorder="1" applyAlignment="1">
      <alignment horizontal="right" vertical="center"/>
    </xf>
    <xf numFmtId="172" fontId="49" fillId="26" borderId="41" xfId="94" applyNumberFormat="1" applyFont="1" applyFill="1" applyBorder="1" applyAlignment="1">
      <alignment horizontal="right" vertical="center"/>
    </xf>
    <xf numFmtId="9" fontId="63" fillId="26" borderId="13" xfId="94" applyFont="1" applyFill="1" applyBorder="1" applyAlignment="1">
      <alignment horizontal="right"/>
    </xf>
    <xf numFmtId="3" fontId="63" fillId="26" borderId="0" xfId="107" applyNumberFormat="1" applyFont="1" applyFill="1" applyAlignment="1">
      <alignment horizontal="right"/>
    </xf>
    <xf numFmtId="0" fontId="62" fillId="26" borderId="0" xfId="0" applyFont="1" applyFill="1" applyBorder="1" applyAlignment="1">
      <alignment horizontal="right"/>
    </xf>
    <xf numFmtId="0" fontId="90" fillId="26" borderId="0" xfId="107" applyFont="1" applyFill="1" applyBorder="1" applyAlignment="1">
      <alignment horizontal="right"/>
    </xf>
    <xf numFmtId="3" fontId="90" fillId="26" borderId="0" xfId="107" applyNumberFormat="1" applyFont="1" applyFill="1" applyAlignment="1">
      <alignment horizontal="right"/>
    </xf>
    <xf numFmtId="0" fontId="63" fillId="26" borderId="0" xfId="107" applyFont="1" applyFill="1" applyBorder="1" applyAlignment="1">
      <alignment horizontal="right"/>
    </xf>
    <xf numFmtId="3" fontId="62" fillId="0" borderId="0" xfId="107" applyNumberFormat="1" applyFont="1" applyFill="1" applyBorder="1" applyAlignment="1">
      <alignment horizontal="center" vertical="center"/>
    </xf>
    <xf numFmtId="10" fontId="55" fillId="29" borderId="0" xfId="94" applyNumberFormat="1" applyFont="1" applyFill="1" applyBorder="1" applyAlignment="1">
      <alignment horizontal="center"/>
    </xf>
    <xf numFmtId="10" fontId="62" fillId="30" borderId="0" xfId="94" applyNumberFormat="1" applyFont="1" applyFill="1" applyBorder="1" applyAlignment="1">
      <alignment horizontal="right"/>
    </xf>
    <xf numFmtId="10" fontId="62" fillId="30" borderId="0" xfId="94" applyNumberFormat="1" applyFont="1" applyFill="1" applyBorder="1" applyAlignment="1">
      <alignment horizontal="center"/>
    </xf>
    <xf numFmtId="9" fontId="62" fillId="30" borderId="14" xfId="94" applyNumberFormat="1" applyFont="1" applyFill="1" applyBorder="1" applyAlignment="1">
      <alignment horizontal="center"/>
    </xf>
    <xf numFmtId="10" fontId="63" fillId="26" borderId="0" xfId="94" applyNumberFormat="1" applyFont="1" applyFill="1" applyBorder="1" applyAlignment="1">
      <alignment horizontal="right"/>
    </xf>
    <xf numFmtId="179" fontId="63" fillId="26" borderId="29" xfId="0" applyNumberFormat="1" applyFont="1" applyFill="1" applyBorder="1"/>
    <xf numFmtId="0" fontId="63" fillId="0" borderId="0" xfId="107" applyNumberFormat="1" applyFont="1" applyFill="1" applyBorder="1" applyAlignment="1">
      <alignment horizontal="left" indent="1"/>
    </xf>
    <xf numFmtId="165" fontId="63" fillId="0" borderId="29" xfId="160" applyNumberFormat="1" applyFont="1" applyFill="1" applyBorder="1" applyAlignment="1">
      <alignment horizontal="right"/>
    </xf>
    <xf numFmtId="10" fontId="63" fillId="0" borderId="14" xfId="94" applyNumberFormat="1" applyFont="1" applyFill="1" applyBorder="1" applyAlignment="1">
      <alignment horizontal="center"/>
    </xf>
    <xf numFmtId="10" fontId="63" fillId="0" borderId="0" xfId="94" applyNumberFormat="1" applyFont="1" applyFill="1" applyBorder="1" applyAlignment="1">
      <alignment horizontal="right"/>
    </xf>
    <xf numFmtId="10" fontId="63" fillId="0" borderId="0" xfId="94" applyNumberFormat="1" applyFont="1" applyFill="1" applyBorder="1" applyAlignment="1">
      <alignment horizontal="center"/>
    </xf>
    <xf numFmtId="0" fontId="63" fillId="0" borderId="0" xfId="160" applyNumberFormat="1" applyFont="1" applyFill="1" applyBorder="1" applyAlignment="1">
      <alignment horizontal="left" indent="1"/>
    </xf>
    <xf numFmtId="165" fontId="63" fillId="26" borderId="0" xfId="160" applyNumberFormat="1" applyFont="1" applyFill="1" applyBorder="1" applyAlignment="1">
      <alignment horizontal="right" vertical="center" indent="1"/>
    </xf>
    <xf numFmtId="176" fontId="63" fillId="26" borderId="14" xfId="94" applyNumberFormat="1" applyFont="1" applyFill="1" applyBorder="1" applyAlignment="1">
      <alignment horizontal="center"/>
    </xf>
    <xf numFmtId="182" fontId="63" fillId="26" borderId="14" xfId="94" applyNumberFormat="1" applyFont="1" applyFill="1" applyBorder="1" applyAlignment="1">
      <alignment horizontal="center"/>
    </xf>
    <xf numFmtId="165" fontId="63" fillId="0" borderId="30" xfId="160" applyNumberFormat="1" applyFont="1" applyFill="1" applyBorder="1" applyAlignment="1">
      <alignment horizontal="center"/>
    </xf>
    <xf numFmtId="10" fontId="63" fillId="26" borderId="31" xfId="94" applyNumberFormat="1" applyFont="1" applyFill="1" applyBorder="1" applyAlignment="1">
      <alignment horizontal="center"/>
    </xf>
    <xf numFmtId="3" fontId="63" fillId="26" borderId="19" xfId="107" applyNumberFormat="1" applyFont="1" applyFill="1" applyBorder="1" applyAlignment="1">
      <alignment horizontal="right"/>
    </xf>
    <xf numFmtId="3" fontId="63" fillId="26" borderId="31" xfId="107" applyNumberFormat="1" applyFont="1" applyFill="1" applyBorder="1" applyAlignment="1">
      <alignment horizontal="right"/>
    </xf>
    <xf numFmtId="0" fontId="62" fillId="0" borderId="0" xfId="0" applyFont="1" applyFill="1" applyAlignment="1">
      <alignment horizontal="center"/>
    </xf>
    <xf numFmtId="10" fontId="58" fillId="35" borderId="0" xfId="94" applyNumberFormat="1" applyFont="1" applyFill="1" applyBorder="1" applyAlignment="1">
      <alignment horizontal="center" vertical="center" wrapText="1"/>
    </xf>
    <xf numFmtId="9" fontId="58" fillId="35" borderId="14" xfId="94" applyNumberFormat="1" applyFont="1" applyFill="1" applyBorder="1" applyAlignment="1">
      <alignment horizontal="center" vertical="center" wrapText="1"/>
    </xf>
    <xf numFmtId="165" fontId="49" fillId="0" borderId="0" xfId="94" applyNumberFormat="1" applyFont="1" applyFill="1" applyBorder="1" applyAlignment="1">
      <alignment horizontal="center" vertical="center" wrapText="1"/>
    </xf>
    <xf numFmtId="10" fontId="49" fillId="0" borderId="0" xfId="94" applyNumberFormat="1" applyFont="1" applyFill="1" applyBorder="1" applyAlignment="1">
      <alignment horizontal="center" vertical="center" wrapText="1"/>
    </xf>
    <xf numFmtId="10" fontId="49" fillId="26" borderId="0" xfId="94" applyNumberFormat="1" applyFont="1" applyFill="1" applyBorder="1" applyAlignment="1">
      <alignment horizontal="center" vertical="center" wrapText="1"/>
    </xf>
    <xf numFmtId="9" fontId="49" fillId="0" borderId="14" xfId="94" applyNumberFormat="1" applyFont="1" applyFill="1" applyBorder="1" applyAlignment="1">
      <alignment horizontal="center" vertical="center" wrapText="1"/>
    </xf>
    <xf numFmtId="10" fontId="63" fillId="0" borderId="0" xfId="94" applyNumberFormat="1" applyFont="1" applyFill="1" applyBorder="1" applyAlignment="1">
      <alignment horizontal="center" vertical="center" wrapText="1"/>
    </xf>
    <xf numFmtId="10" fontId="62" fillId="35" borderId="0" xfId="94" applyNumberFormat="1" applyFont="1" applyFill="1" applyBorder="1" applyAlignment="1">
      <alignment horizontal="center" vertical="center" wrapText="1"/>
    </xf>
    <xf numFmtId="9" fontId="62" fillId="35" borderId="14" xfId="94" applyNumberFormat="1" applyFont="1" applyFill="1" applyBorder="1" applyAlignment="1">
      <alignment horizontal="center" vertical="center" wrapText="1"/>
    </xf>
    <xf numFmtId="165" fontId="63" fillId="0" borderId="29" xfId="0" applyNumberFormat="1" applyFont="1" applyFill="1" applyBorder="1" applyAlignment="1">
      <alignment horizontal="right" vertical="center" wrapText="1"/>
    </xf>
    <xf numFmtId="9" fontId="63" fillId="0" borderId="14" xfId="94" applyNumberFormat="1" applyFont="1" applyFill="1" applyBorder="1" applyAlignment="1">
      <alignment horizontal="center" vertical="center" wrapText="1"/>
    </xf>
    <xf numFmtId="165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vertical="center"/>
    </xf>
    <xf numFmtId="9" fontId="58" fillId="35" borderId="0" xfId="94" applyNumberFormat="1" applyFont="1" applyFill="1" applyBorder="1" applyAlignment="1">
      <alignment horizontal="center" vertical="center" wrapText="1"/>
    </xf>
    <xf numFmtId="165" fontId="49" fillId="0" borderId="30" xfId="0" applyNumberFormat="1" applyFont="1" applyFill="1" applyBorder="1" applyAlignment="1">
      <alignment horizontal="center" vertical="center" wrapText="1"/>
    </xf>
    <xf numFmtId="165" fontId="49" fillId="0" borderId="31" xfId="0" applyNumberFormat="1" applyFont="1" applyFill="1" applyBorder="1" applyAlignment="1">
      <alignment horizontal="center" vertical="center" wrapText="1"/>
    </xf>
    <xf numFmtId="10" fontId="49" fillId="0" borderId="15" xfId="94" applyNumberFormat="1" applyFont="1" applyFill="1" applyBorder="1" applyAlignment="1">
      <alignment horizontal="center" vertical="center" wrapText="1"/>
    </xf>
    <xf numFmtId="10" fontId="49" fillId="0" borderId="31" xfId="94" applyNumberFormat="1" applyFont="1" applyFill="1" applyBorder="1" applyAlignment="1">
      <alignment horizontal="center" vertical="center" wrapText="1"/>
    </xf>
    <xf numFmtId="9" fontId="49" fillId="0" borderId="15" xfId="94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5" fillId="29" borderId="14" xfId="0" applyFont="1" applyFill="1" applyBorder="1" applyAlignment="1">
      <alignment horizontal="center" vertical="center" wrapText="1"/>
    </xf>
    <xf numFmtId="10" fontId="62" fillId="0" borderId="0" xfId="94" applyNumberFormat="1" applyFont="1" applyFill="1" applyBorder="1" applyAlignment="1">
      <alignment horizontal="center" vertical="center" wrapText="1"/>
    </xf>
    <xf numFmtId="0" fontId="58" fillId="35" borderId="0" xfId="0" applyFont="1" applyFill="1" applyAlignment="1">
      <alignment horizontal="left" vertical="center" wrapText="1"/>
    </xf>
    <xf numFmtId="10" fontId="58" fillId="35" borderId="19" xfId="94" applyNumberFormat="1" applyFont="1" applyFill="1" applyBorder="1" applyAlignment="1">
      <alignment horizontal="center" vertical="center" wrapText="1"/>
    </xf>
    <xf numFmtId="9" fontId="58" fillId="35" borderId="16" xfId="94" applyNumberFormat="1" applyFont="1" applyFill="1" applyBorder="1" applyAlignment="1">
      <alignment horizontal="center" vertical="center" wrapText="1"/>
    </xf>
    <xf numFmtId="10" fontId="58" fillId="0" borderId="0" xfId="94" applyNumberFormat="1" applyFont="1" applyFill="1" applyBorder="1" applyAlignment="1">
      <alignment horizontal="center" vertical="center" wrapText="1"/>
    </xf>
    <xf numFmtId="10" fontId="58" fillId="0" borderId="31" xfId="94" applyNumberFormat="1" applyFont="1" applyFill="1" applyBorder="1" applyAlignment="1">
      <alignment horizontal="center" vertical="center" wrapText="1"/>
    </xf>
    <xf numFmtId="9" fontId="58" fillId="0" borderId="15" xfId="94" applyNumberFormat="1" applyFont="1" applyFill="1" applyBorder="1" applyAlignment="1">
      <alignment horizontal="center" vertical="center" wrapText="1"/>
    </xf>
    <xf numFmtId="0" fontId="63" fillId="26" borderId="31" xfId="107" applyFont="1" applyFill="1" applyBorder="1" applyAlignment="1">
      <alignment horizontal="left" vertical="top"/>
    </xf>
    <xf numFmtId="3" fontId="63" fillId="26" borderId="31" xfId="107" applyNumberFormat="1" applyFont="1" applyFill="1" applyBorder="1" applyAlignment="1">
      <alignment horizontal="left" vertical="top"/>
    </xf>
    <xf numFmtId="0" fontId="0" fillId="0" borderId="31" xfId="0" applyBorder="1"/>
    <xf numFmtId="166" fontId="70" fillId="26" borderId="0" xfId="161" applyNumberFormat="1" applyFill="1" applyAlignment="1">
      <alignment horizontal="center"/>
    </xf>
    <xf numFmtId="175" fontId="38" fillId="30" borderId="0" xfId="48" applyNumberFormat="1" applyFont="1" applyFill="1" applyBorder="1" applyAlignment="1">
      <alignment horizontal="center"/>
    </xf>
    <xf numFmtId="175" fontId="38" fillId="26" borderId="0" xfId="48" applyNumberFormat="1" applyFont="1" applyFill="1" applyBorder="1" applyAlignment="1">
      <alignment horizontal="center"/>
    </xf>
    <xf numFmtId="10" fontId="38" fillId="30" borderId="0" xfId="94" applyNumberFormat="1" applyFont="1" applyFill="1" applyBorder="1" applyAlignment="1">
      <alignment horizontal="center"/>
    </xf>
    <xf numFmtId="175" fontId="38" fillId="26" borderId="0" xfId="48" applyNumberFormat="1" applyFont="1" applyFill="1" applyAlignment="1">
      <alignment horizontal="center"/>
    </xf>
    <xf numFmtId="165" fontId="37" fillId="0" borderId="33" xfId="48" applyNumberFormat="1" applyFont="1" applyBorder="1" applyAlignment="1">
      <alignment horizontal="center"/>
    </xf>
    <xf numFmtId="165" fontId="38" fillId="26" borderId="34" xfId="48" applyNumberFormat="1" applyFont="1" applyFill="1" applyBorder="1" applyAlignment="1">
      <alignment horizontal="center"/>
    </xf>
    <xf numFmtId="175" fontId="38" fillId="26" borderId="25" xfId="48" applyNumberFormat="1" applyFont="1" applyFill="1" applyBorder="1" applyAlignment="1">
      <alignment horizontal="center"/>
    </xf>
    <xf numFmtId="175" fontId="38" fillId="26" borderId="40" xfId="48" applyNumberFormat="1" applyFont="1" applyFill="1" applyBorder="1" applyAlignment="1">
      <alignment horizontal="center"/>
    </xf>
    <xf numFmtId="0" fontId="0" fillId="0" borderId="0" xfId="0"/>
    <xf numFmtId="183" fontId="95" fillId="0" borderId="0" xfId="47" applyNumberFormat="1" applyFont="1" applyAlignment="1">
      <alignment horizontal="right"/>
    </xf>
    <xf numFmtId="183" fontId="95" fillId="0" borderId="0" xfId="52" applyNumberFormat="1" applyFont="1" applyAlignment="1">
      <alignment horizontal="right"/>
    </xf>
    <xf numFmtId="4" fontId="58" fillId="26" borderId="31" xfId="0" applyNumberFormat="1" applyFont="1" applyFill="1" applyBorder="1" applyAlignment="1">
      <alignment horizontal="center"/>
    </xf>
    <xf numFmtId="171" fontId="0" fillId="26" borderId="0" xfId="47" applyNumberFormat="1" applyFont="1" applyFill="1" applyAlignment="1">
      <alignment horizontal="center"/>
    </xf>
    <xf numFmtId="0" fontId="58" fillId="26" borderId="31" xfId="0" applyFont="1" applyFill="1" applyBorder="1" applyAlignment="1">
      <alignment horizontal="left"/>
    </xf>
    <xf numFmtId="0" fontId="49" fillId="26" borderId="31" xfId="0" applyFont="1" applyFill="1" applyBorder="1" applyAlignment="1">
      <alignment horizontal="left"/>
    </xf>
    <xf numFmtId="2" fontId="0" fillId="26" borderId="0" xfId="0" applyNumberFormat="1" applyFont="1" applyFill="1"/>
    <xf numFmtId="2" fontId="49" fillId="26" borderId="31" xfId="47" applyNumberFormat="1" applyFont="1" applyFill="1" applyBorder="1" applyAlignment="1">
      <alignment horizontal="center" vertical="center"/>
    </xf>
    <xf numFmtId="2" fontId="0" fillId="26" borderId="31" xfId="0" applyNumberFormat="1" applyFont="1" applyFill="1" applyBorder="1"/>
    <xf numFmtId="0" fontId="97" fillId="30" borderId="11" xfId="0" applyFont="1" applyFill="1" applyBorder="1" applyAlignment="1">
      <alignment horizontal="left"/>
    </xf>
    <xf numFmtId="3" fontId="58" fillId="30" borderId="0" xfId="0" applyNumberFormat="1" applyFont="1" applyFill="1"/>
    <xf numFmtId="0" fontId="49" fillId="33" borderId="11" xfId="0" applyFont="1" applyFill="1" applyBorder="1"/>
    <xf numFmtId="172" fontId="58" fillId="26" borderId="11" xfId="0" applyNumberFormat="1" applyFont="1" applyFill="1" applyBorder="1"/>
    <xf numFmtId="172" fontId="55" fillId="29" borderId="47" xfId="94" applyNumberFormat="1" applyFont="1" applyFill="1" applyBorder="1" applyAlignment="1">
      <alignment horizontal="center" vertical="center"/>
    </xf>
    <xf numFmtId="172" fontId="63" fillId="26" borderId="13" xfId="94" applyNumberFormat="1" applyFont="1" applyFill="1" applyBorder="1" applyAlignment="1">
      <alignment horizontal="right" vertical="center"/>
    </xf>
    <xf numFmtId="165" fontId="49" fillId="26" borderId="0" xfId="0" applyNumberFormat="1" applyFont="1" applyFill="1" applyAlignment="1">
      <alignment vertical="center"/>
    </xf>
    <xf numFmtId="3" fontId="63" fillId="26" borderId="0" xfId="0" applyNumberFormat="1" applyFont="1" applyFill="1" applyBorder="1" applyAlignment="1">
      <alignment horizontal="right" vertical="center"/>
    </xf>
    <xf numFmtId="165" fontId="49" fillId="26" borderId="25" xfId="47" applyNumberFormat="1" applyFont="1" applyFill="1" applyBorder="1" applyAlignment="1">
      <alignment horizontal="right" vertical="center"/>
    </xf>
    <xf numFmtId="0" fontId="62" fillId="35" borderId="27" xfId="0" applyFont="1" applyFill="1" applyBorder="1" applyAlignment="1">
      <alignment vertical="center" wrapText="1"/>
    </xf>
    <xf numFmtId="172" fontId="58" fillId="35" borderId="27" xfId="94" applyNumberFormat="1" applyFont="1" applyFill="1" applyBorder="1" applyAlignment="1">
      <alignment horizontal="right" vertical="center"/>
    </xf>
    <xf numFmtId="172" fontId="49" fillId="26" borderId="11" xfId="94" applyNumberFormat="1" applyFont="1" applyFill="1" applyBorder="1"/>
    <xf numFmtId="165" fontId="0" fillId="26" borderId="0" xfId="0" applyNumberFormat="1" applyFill="1" applyAlignment="1">
      <alignment horizontal="right"/>
    </xf>
    <xf numFmtId="0" fontId="55" fillId="29" borderId="24" xfId="47" applyNumberFormat="1" applyFont="1" applyFill="1" applyBorder="1" applyAlignment="1">
      <alignment horizontal="center"/>
    </xf>
    <xf numFmtId="10" fontId="55" fillId="29" borderId="38" xfId="94" applyNumberFormat="1" applyFont="1" applyFill="1" applyBorder="1" applyAlignment="1">
      <alignment horizontal="center"/>
    </xf>
    <xf numFmtId="10" fontId="55" fillId="31" borderId="39" xfId="94" applyNumberFormat="1" applyFont="1" applyFill="1" applyBorder="1" applyAlignment="1">
      <alignment horizontal="center"/>
    </xf>
    <xf numFmtId="172" fontId="58" fillId="30" borderId="58" xfId="94" applyNumberFormat="1" applyFont="1" applyFill="1" applyBorder="1" applyAlignment="1">
      <alignment horizontal="right" vertical="center"/>
    </xf>
    <xf numFmtId="9" fontId="58" fillId="30" borderId="79" xfId="94" applyNumberFormat="1" applyFont="1" applyFill="1" applyBorder="1" applyAlignment="1">
      <alignment horizontal="right" vertical="center"/>
    </xf>
    <xf numFmtId="172" fontId="49" fillId="26" borderId="34" xfId="94" applyNumberFormat="1" applyFont="1" applyFill="1" applyBorder="1" applyAlignment="1">
      <alignment horizontal="right" vertical="center"/>
    </xf>
    <xf numFmtId="174" fontId="49" fillId="26" borderId="0" xfId="48" applyNumberFormat="1" applyFont="1" applyFill="1" applyAlignment="1">
      <alignment horizontal="center"/>
    </xf>
    <xf numFmtId="174" fontId="49" fillId="26" borderId="0" xfId="48" applyNumberFormat="1" applyFont="1" applyFill="1" applyBorder="1" applyAlignment="1">
      <alignment horizontal="center"/>
    </xf>
    <xf numFmtId="2" fontId="58" fillId="33" borderId="31" xfId="0" applyNumberFormat="1" applyFont="1" applyFill="1" applyBorder="1" applyAlignment="1">
      <alignment horizontal="center"/>
    </xf>
    <xf numFmtId="1" fontId="58" fillId="33" borderId="31" xfId="0" applyNumberFormat="1" applyFont="1" applyFill="1" applyBorder="1" applyAlignment="1">
      <alignment horizontal="center"/>
    </xf>
    <xf numFmtId="1" fontId="49" fillId="26" borderId="0" xfId="0" applyNumberFormat="1" applyFont="1" applyFill="1" applyAlignment="1">
      <alignment horizontal="center"/>
    </xf>
    <xf numFmtId="0" fontId="54" fillId="26" borderId="0" xfId="0" applyFont="1" applyFill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3" fontId="68" fillId="34" borderId="24" xfId="107" applyNumberFormat="1" applyFont="1" applyFill="1" applyBorder="1" applyAlignment="1">
      <alignment horizontal="center" vertical="center"/>
    </xf>
    <xf numFmtId="3" fontId="68" fillId="34" borderId="12" xfId="107" applyNumberFormat="1" applyFont="1" applyFill="1" applyBorder="1" applyAlignment="1">
      <alignment horizontal="center" vertical="center"/>
    </xf>
    <xf numFmtId="3" fontId="68" fillId="34" borderId="38" xfId="107" applyNumberFormat="1" applyFont="1" applyFill="1" applyBorder="1" applyAlignment="1">
      <alignment horizontal="center" vertical="center"/>
    </xf>
    <xf numFmtId="3" fontId="55" fillId="34" borderId="12" xfId="107" applyNumberFormat="1" applyFont="1" applyFill="1" applyBorder="1" applyAlignment="1">
      <alignment horizontal="center" vertical="center"/>
    </xf>
    <xf numFmtId="3" fontId="55" fillId="34" borderId="38" xfId="107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0" fillId="26" borderId="0" xfId="58" applyFont="1" applyFill="1" applyAlignment="1">
      <alignment horizontal="center" vertical="center"/>
    </xf>
    <xf numFmtId="0" fontId="41" fillId="29" borderId="0" xfId="107" applyFont="1" applyFill="1" applyAlignment="1">
      <alignment horizontal="center"/>
    </xf>
    <xf numFmtId="3" fontId="68" fillId="34" borderId="35" xfId="107" applyNumberFormat="1" applyFont="1" applyFill="1" applyBorder="1" applyAlignment="1">
      <alignment horizontal="center" vertical="center"/>
    </xf>
    <xf numFmtId="3" fontId="68" fillId="34" borderId="36" xfId="107" applyNumberFormat="1" applyFont="1" applyFill="1" applyBorder="1" applyAlignment="1">
      <alignment horizontal="center" vertical="center"/>
    </xf>
    <xf numFmtId="3" fontId="68" fillId="34" borderId="47" xfId="107" applyNumberFormat="1" applyFont="1" applyFill="1" applyBorder="1" applyAlignment="1">
      <alignment horizontal="center" vertical="center"/>
    </xf>
    <xf numFmtId="0" fontId="63" fillId="0" borderId="44" xfId="0" applyFont="1" applyBorder="1" applyAlignment="1">
      <alignment horizontal="left" vertical="top" wrapText="1"/>
    </xf>
    <xf numFmtId="3" fontId="62" fillId="0" borderId="18" xfId="107" applyNumberFormat="1" applyFont="1" applyFill="1" applyBorder="1" applyAlignment="1">
      <alignment horizontal="center" vertical="center"/>
    </xf>
    <xf numFmtId="3" fontId="62" fillId="0" borderId="19" xfId="107" applyNumberFormat="1" applyFont="1" applyFill="1" applyBorder="1" applyAlignment="1">
      <alignment horizontal="center" vertical="center"/>
    </xf>
    <xf numFmtId="3" fontId="62" fillId="0" borderId="16" xfId="107" applyNumberFormat="1" applyFont="1" applyFill="1" applyBorder="1" applyAlignment="1">
      <alignment horizontal="center" vertical="center"/>
    </xf>
    <xf numFmtId="0" fontId="63" fillId="0" borderId="19" xfId="0" applyFont="1" applyBorder="1" applyAlignment="1">
      <alignment horizontal="left" wrapText="1"/>
    </xf>
    <xf numFmtId="0" fontId="63" fillId="0" borderId="19" xfId="0" applyFont="1" applyBorder="1" applyAlignment="1">
      <alignment horizontal="left"/>
    </xf>
    <xf numFmtId="0" fontId="49" fillId="0" borderId="19" xfId="0" applyFont="1" applyBorder="1" applyAlignment="1">
      <alignment horizontal="left" vertical="top" wrapText="1"/>
    </xf>
    <xf numFmtId="0" fontId="49" fillId="0" borderId="31" xfId="0" applyFont="1" applyBorder="1" applyAlignment="1">
      <alignment horizontal="left" vertical="top" wrapText="1"/>
    </xf>
    <xf numFmtId="0" fontId="62" fillId="0" borderId="63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58" xfId="0" applyFont="1" applyFill="1" applyBorder="1" applyAlignment="1">
      <alignment horizontal="center"/>
    </xf>
    <xf numFmtId="0" fontId="63" fillId="0" borderId="19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5" fillId="0" borderId="11" xfId="0" applyFont="1" applyBorder="1" applyAlignment="1">
      <alignment horizontal="left" wrapText="1"/>
    </xf>
    <xf numFmtId="0" fontId="41" fillId="31" borderId="0" xfId="107" applyFont="1" applyFill="1" applyAlignment="1">
      <alignment horizontal="center"/>
    </xf>
    <xf numFmtId="0" fontId="38" fillId="26" borderId="0" xfId="107" applyAlignment="1">
      <alignment horizontal="left"/>
    </xf>
    <xf numFmtId="0" fontId="38" fillId="26" borderId="0" xfId="107" applyAlignment="1">
      <alignment horizontal="left" wrapText="1"/>
    </xf>
    <xf numFmtId="0" fontId="39" fillId="26" borderId="0" xfId="0" applyFont="1" applyFill="1" applyAlignment="1">
      <alignment horizontal="center"/>
    </xf>
    <xf numFmtId="0" fontId="65" fillId="0" borderId="11" xfId="0" applyFont="1" applyBorder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65" fillId="0" borderId="0" xfId="0" applyFont="1" applyBorder="1" applyAlignment="1">
      <alignment horizontal="left" wrapText="1"/>
    </xf>
    <xf numFmtId="0" fontId="65" fillId="0" borderId="11" xfId="0" applyFont="1" applyBorder="1" applyAlignment="1">
      <alignment horizontal="left" vertical="center" wrapText="1"/>
    </xf>
    <xf numFmtId="0" fontId="49" fillId="26" borderId="11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5" fillId="29" borderId="35" xfId="107" applyFont="1" applyFill="1" applyBorder="1" applyAlignment="1">
      <alignment horizontal="left" vertical="center"/>
    </xf>
    <xf numFmtId="0" fontId="55" fillId="29" borderId="47" xfId="107" applyFont="1" applyFill="1" applyBorder="1" applyAlignment="1">
      <alignment horizontal="left" vertical="center"/>
    </xf>
    <xf numFmtId="3" fontId="55" fillId="34" borderId="24" xfId="107" applyNumberFormat="1" applyFont="1" applyFill="1" applyBorder="1" applyAlignment="1">
      <alignment horizontal="center" vertical="center"/>
    </xf>
    <xf numFmtId="0" fontId="49" fillId="26" borderId="11" xfId="0" applyFont="1" applyFill="1" applyBorder="1" applyAlignment="1">
      <alignment horizontal="left" vertical="center" wrapText="1"/>
    </xf>
    <xf numFmtId="0" fontId="49" fillId="26" borderId="0" xfId="0" applyFont="1" applyFill="1" applyBorder="1" applyAlignment="1">
      <alignment horizontal="left" vertical="center" wrapText="1"/>
    </xf>
    <xf numFmtId="0" fontId="58" fillId="26" borderId="0" xfId="0" applyFont="1" applyFill="1" applyBorder="1" applyAlignment="1">
      <alignment horizontal="left" vertical="top" wrapText="1"/>
    </xf>
    <xf numFmtId="0" fontId="63" fillId="26" borderId="0" xfId="0" applyFont="1" applyFill="1" applyBorder="1" applyAlignment="1">
      <alignment horizontal="center" wrapText="1"/>
    </xf>
    <xf numFmtId="0" fontId="49" fillId="26" borderId="0" xfId="0" applyFont="1" applyFill="1" applyBorder="1" applyAlignment="1">
      <alignment horizontal="center" wrapText="1"/>
    </xf>
    <xf numFmtId="0" fontId="64" fillId="26" borderId="0" xfId="0" applyFont="1" applyFill="1" applyBorder="1" applyAlignment="1">
      <alignment horizontal="left" vertical="center" wrapText="1"/>
    </xf>
    <xf numFmtId="0" fontId="58" fillId="26" borderId="0" xfId="0" applyFont="1" applyFill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top" wrapText="1"/>
    </xf>
    <xf numFmtId="0" fontId="91" fillId="26" borderId="19" xfId="0" applyFont="1" applyFill="1" applyBorder="1" applyAlignment="1">
      <alignment horizontal="left"/>
    </xf>
    <xf numFmtId="0" fontId="65" fillId="0" borderId="0" xfId="0" applyFont="1" applyBorder="1" applyAlignment="1">
      <alignment horizontal="left" vertical="top" wrapText="1"/>
    </xf>
    <xf numFmtId="0" fontId="74" fillId="0" borderId="0" xfId="0" applyFont="1" applyFill="1" applyAlignment="1">
      <alignment horizontal="left" vertical="center"/>
    </xf>
    <xf numFmtId="0" fontId="55" fillId="29" borderId="73" xfId="107" applyNumberFormat="1" applyFont="1" applyFill="1" applyBorder="1" applyAlignment="1">
      <alignment horizontal="center" vertical="center" wrapText="1"/>
    </xf>
    <xf numFmtId="0" fontId="55" fillId="29" borderId="74" xfId="107" applyNumberFormat="1" applyFont="1" applyFill="1" applyBorder="1" applyAlignment="1">
      <alignment horizontal="center" vertical="center" wrapText="1"/>
    </xf>
    <xf numFmtId="0" fontId="55" fillId="29" borderId="75" xfId="107" applyNumberFormat="1" applyFont="1" applyFill="1" applyBorder="1" applyAlignment="1">
      <alignment horizontal="center" vertical="center" wrapText="1"/>
    </xf>
    <xf numFmtId="0" fontId="55" fillId="29" borderId="63" xfId="107" applyNumberFormat="1" applyFont="1" applyFill="1" applyBorder="1" applyAlignment="1">
      <alignment horizontal="center" vertical="center" wrapText="1"/>
    </xf>
    <xf numFmtId="0" fontId="55" fillId="29" borderId="76" xfId="107" applyNumberFormat="1" applyFont="1" applyFill="1" applyBorder="1" applyAlignment="1">
      <alignment horizontal="center" vertical="center" wrapText="1"/>
    </xf>
    <xf numFmtId="0" fontId="55" fillId="29" borderId="77" xfId="107" applyNumberFormat="1" applyFont="1" applyFill="1" applyBorder="1" applyAlignment="1">
      <alignment horizontal="center" vertical="center" wrapText="1"/>
    </xf>
    <xf numFmtId="0" fontId="92" fillId="29" borderId="73" xfId="0" applyFont="1" applyFill="1" applyBorder="1" applyAlignment="1">
      <alignment horizontal="center" vertical="center" wrapText="1"/>
    </xf>
    <xf numFmtId="0" fontId="92" fillId="29" borderId="45" xfId="0" applyFont="1" applyFill="1" applyBorder="1" applyAlignment="1">
      <alignment horizontal="center" vertical="center" wrapText="1"/>
    </xf>
    <xf numFmtId="0" fontId="92" fillId="29" borderId="76" xfId="0" applyFont="1" applyFill="1" applyBorder="1" applyAlignment="1">
      <alignment horizontal="center" vertical="center" wrapText="1"/>
    </xf>
    <xf numFmtId="0" fontId="92" fillId="29" borderId="62" xfId="0" applyFont="1" applyFill="1" applyBorder="1" applyAlignment="1">
      <alignment horizontal="center" vertical="center" wrapText="1"/>
    </xf>
    <xf numFmtId="49" fontId="92" fillId="29" borderId="78" xfId="0" applyNumberFormat="1" applyFont="1" applyFill="1" applyBorder="1" applyAlignment="1">
      <alignment horizontal="center" vertical="center"/>
    </xf>
    <xf numFmtId="49" fontId="92" fillId="29" borderId="49" xfId="0" applyNumberFormat="1" applyFont="1" applyFill="1" applyBorder="1" applyAlignment="1">
      <alignment horizontal="center" vertical="center"/>
    </xf>
    <xf numFmtId="3" fontId="38" fillId="0" borderId="0" xfId="107" applyNumberFormat="1" applyFont="1" applyFill="1" applyBorder="1" applyAlignment="1">
      <alignment horizontal="center"/>
    </xf>
    <xf numFmtId="10" fontId="38" fillId="30" borderId="17" xfId="94" applyNumberFormat="1" applyFont="1" applyFill="1" applyBorder="1" applyAlignment="1">
      <alignment horizontal="center"/>
    </xf>
    <xf numFmtId="0" fontId="41" fillId="34" borderId="0" xfId="107" applyFont="1" applyFill="1" applyAlignment="1">
      <alignment horizontal="center" vertical="center"/>
    </xf>
  </cellXfs>
  <cellStyles count="163">
    <cellStyle name="20% - Énfasis1" xfId="134" builtinId="30" customBuiltin="1"/>
    <cellStyle name="20% - Énfasis1 2" xfId="1"/>
    <cellStyle name="20% - Énfasis2" xfId="138" builtinId="34" customBuiltin="1"/>
    <cellStyle name="20% - Énfasis2 2" xfId="2"/>
    <cellStyle name="20% - Énfasis3" xfId="142" builtinId="38" customBuiltin="1"/>
    <cellStyle name="20% - Énfasis3 2" xfId="3"/>
    <cellStyle name="20% - Énfasis4" xfId="146" builtinId="42" customBuiltin="1"/>
    <cellStyle name="20% - Énfasis4 2" xfId="4"/>
    <cellStyle name="20% - Énfasis5" xfId="150" builtinId="46" customBuiltin="1"/>
    <cellStyle name="20% - Énfasis5 2" xfId="5"/>
    <cellStyle name="20% - Énfasis6" xfId="154" builtinId="50" customBuiltin="1"/>
    <cellStyle name="20% - Énfasis6 2" xfId="6"/>
    <cellStyle name="40% - Énfasis1" xfId="135" builtinId="31" customBuiltin="1"/>
    <cellStyle name="40% - Énfasis1 2" xfId="7"/>
    <cellStyle name="40% - Énfasis2" xfId="139" builtinId="35" customBuiltin="1"/>
    <cellStyle name="40% - Énfasis2 2" xfId="8"/>
    <cellStyle name="40% - Énfasis3" xfId="143" builtinId="39" customBuiltin="1"/>
    <cellStyle name="40% - Énfasis3 2" xfId="9"/>
    <cellStyle name="40% - Énfasis4" xfId="147" builtinId="43" customBuiltin="1"/>
    <cellStyle name="40% - Énfasis4 2" xfId="10"/>
    <cellStyle name="40% - Énfasis5" xfId="151" builtinId="47" customBuiltin="1"/>
    <cellStyle name="40% - Énfasis5 2" xfId="11"/>
    <cellStyle name="40% - Énfasis6" xfId="155" builtinId="51" customBuiltin="1"/>
    <cellStyle name="40% - Énfasis6 2" xfId="12"/>
    <cellStyle name="60% - Énfasis1" xfId="136" builtinId="32" customBuiltin="1"/>
    <cellStyle name="60% - Énfasis1 2" xfId="13"/>
    <cellStyle name="60% - Énfasis2" xfId="140" builtinId="36" customBuiltin="1"/>
    <cellStyle name="60% - Énfasis2 2" xfId="14"/>
    <cellStyle name="60% - Énfasis3" xfId="144" builtinId="40" customBuiltin="1"/>
    <cellStyle name="60% - Énfasis3 2" xfId="15"/>
    <cellStyle name="60% - Énfasis4" xfId="148" builtinId="44" customBuiltin="1"/>
    <cellStyle name="60% - Énfasis4 2" xfId="16"/>
    <cellStyle name="60% - Énfasis5" xfId="152" builtinId="48" customBuiltin="1"/>
    <cellStyle name="60% - Énfasis5 2" xfId="17"/>
    <cellStyle name="60% - Énfasis6" xfId="156" builtinId="52" customBuiltin="1"/>
    <cellStyle name="60% - Énfasis6 2" xfId="18"/>
    <cellStyle name="Border" xfId="19"/>
    <cellStyle name="Buena" xfId="121" builtinId="26" customBuiltin="1"/>
    <cellStyle name="Buena 2" xfId="20"/>
    <cellStyle name="Cálculo" xfId="126" builtinId="22" customBuiltin="1"/>
    <cellStyle name="Cálculo 2" xfId="21"/>
    <cellStyle name="Celda de comprobación" xfId="128" builtinId="23" customBuiltin="1"/>
    <cellStyle name="Celda de comprobación 2" xfId="22"/>
    <cellStyle name="Celda vinculada" xfId="127" builtinId="24" customBuiltin="1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" xfId="120" builtinId="19" customBuiltin="1"/>
    <cellStyle name="Encabezado 4 2" xfId="34"/>
    <cellStyle name="Énfasis1" xfId="133" builtinId="29" customBuiltin="1"/>
    <cellStyle name="Énfasis1 2" xfId="35"/>
    <cellStyle name="Énfasis2" xfId="137" builtinId="33" customBuiltin="1"/>
    <cellStyle name="Énfasis2 2" xfId="36"/>
    <cellStyle name="Énfasis3" xfId="141" builtinId="37" customBuiltin="1"/>
    <cellStyle name="Énfasis3 2" xfId="37"/>
    <cellStyle name="Énfasis4" xfId="145" builtinId="41" customBuiltin="1"/>
    <cellStyle name="Énfasis4 2" xfId="38"/>
    <cellStyle name="Énfasis5" xfId="149" builtinId="45" customBuiltin="1"/>
    <cellStyle name="Énfasis5 2" xfId="39"/>
    <cellStyle name="Énfasis6" xfId="153" builtinId="49" customBuiltin="1"/>
    <cellStyle name="Énfasis6 2" xfId="40"/>
    <cellStyle name="Entrada" xfId="124" builtinId="20" customBuiltin="1"/>
    <cellStyle name="Entrada 2" xfId="41"/>
    <cellStyle name="Euro" xfId="42"/>
    <cellStyle name="Euro 2" xfId="43"/>
    <cellStyle name="Euro 3" xfId="44"/>
    <cellStyle name="Euro 4" xfId="45"/>
    <cellStyle name="Incorrecto" xfId="122" builtinId="27" customBuiltin="1"/>
    <cellStyle name="Incorrecto 2" xfId="46"/>
    <cellStyle name="Millares" xfId="47" builtinId="3"/>
    <cellStyle name="Millares 2" xfId="48"/>
    <cellStyle name="Millares 2 2" xfId="49"/>
    <cellStyle name="Millares 3" xfId="50"/>
    <cellStyle name="Millares 3 2" xfId="51"/>
    <cellStyle name="Millares 4" xfId="52"/>
    <cellStyle name="Millares 5" xfId="53"/>
    <cellStyle name="Millares 6" xfId="54"/>
    <cellStyle name="Millares 7" xfId="158"/>
    <cellStyle name="Millares 8" xfId="160"/>
    <cellStyle name="Neutral" xfId="123" builtinId="28" customBuiltin="1"/>
    <cellStyle name="Neutral 2" xfId="55"/>
    <cellStyle name="No-definido" xfId="56"/>
    <cellStyle name="Normal" xfId="0" builtinId="0"/>
    <cellStyle name="Normal 10" xfId="114"/>
    <cellStyle name="Normal 10 2" xfId="115"/>
    <cellStyle name="Normal 11" xfId="157"/>
    <cellStyle name="Normal 12" xfId="161"/>
    <cellStyle name="Normal 13" xfId="162"/>
    <cellStyle name="Normal 18" xfId="159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" xfId="130" builtinId="10" customBuiltin="1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" xfId="125" builtinId="21" customBuiltin="1"/>
    <cellStyle name="Salida 2" xfId="104"/>
    <cellStyle name="Texto de advertencia" xfId="129" builtinId="11" customBuiltin="1"/>
    <cellStyle name="Texto de advertencia 2" xfId="105"/>
    <cellStyle name="Texto explicativo" xfId="131" builtinId="53" customBuiltin="1"/>
    <cellStyle name="Texto explicativo 2" xfId="106"/>
    <cellStyle name="TEXTO NORMAL" xfId="107"/>
    <cellStyle name="Título" xfId="116" builtinId="15" customBuiltin="1"/>
    <cellStyle name="TITULO - Style5" xfId="108"/>
    <cellStyle name="Título 1" xfId="117" builtinId="16" customBuiltin="1"/>
    <cellStyle name="Título 1 2" xfId="109"/>
    <cellStyle name="Título 2" xfId="118" builtinId="17" customBuiltin="1"/>
    <cellStyle name="Título 2 2" xfId="110"/>
    <cellStyle name="Título 3" xfId="119" builtinId="18" customBuiltin="1"/>
    <cellStyle name="Título 3 2" xfId="111"/>
    <cellStyle name="Título 4" xfId="112"/>
    <cellStyle name="Total" xfId="132" builtinId="25" customBuiltin="1"/>
    <cellStyle name="Total 2" xfId="11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7E-4D1D-8A58-F17D12D2D7B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'[1]6. EXPORTACIONES'!$A$6:$A$14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'[1]6. EXPORTACIONES'!$K$6:$K$14</c:f>
              <c:numCache>
                <c:formatCode>General</c:formatCode>
                <c:ptCount val="9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38-469D-B20B-29366B4DB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08128"/>
        <c:axId val="117409664"/>
      </c:barChart>
      <c:catAx>
        <c:axId val="1174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409664"/>
        <c:crosses val="autoZero"/>
        <c:auto val="1"/>
        <c:lblAlgn val="ctr"/>
        <c:lblOffset val="100"/>
        <c:noMultiLvlLbl val="0"/>
      </c:catAx>
      <c:valAx>
        <c:axId val="11740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408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C47-4706-9F11-BB823894943E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C47-4706-9F11-BB823894943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C47-4706-9F11-BB823894943E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C47-4706-9F11-BB823894943E}"/>
              </c:ext>
            </c:extLst>
          </c:dPt>
          <c:dLbls>
            <c:numFmt formatCode="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'[1]6. EXPORTACIONES'!$B$61:$I$61</c:f>
              <c:numCache>
                <c:formatCode>General</c:formatCode>
                <c:ptCount val="8"/>
                <c:pt idx="0">
                  <c:v>4.2924564857618641E-2</c:v>
                </c:pt>
                <c:pt idx="1">
                  <c:v>-0.15611294855495406</c:v>
                </c:pt>
                <c:pt idx="2">
                  <c:v>-0.25649178130900618</c:v>
                </c:pt>
                <c:pt idx="3">
                  <c:v>-0.56386267478557328</c:v>
                </c:pt>
                <c:pt idx="4">
                  <c:v>-5.178306169105884E-2</c:v>
                </c:pt>
                <c:pt idx="5">
                  <c:v>-0.3446592125683392</c:v>
                </c:pt>
                <c:pt idx="6">
                  <c:v>-7.0887740430106261E-2</c:v>
                </c:pt>
                <c:pt idx="7">
                  <c:v>0.79193156589645097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47-4706-9F11-BB823894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7837824"/>
        <c:axId val="117839360"/>
      </c:barChart>
      <c:catAx>
        <c:axId val="1178378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39360"/>
        <c:crossesAt val="0"/>
        <c:auto val="1"/>
        <c:lblAlgn val="ctr"/>
        <c:lblOffset val="100"/>
        <c:noMultiLvlLbl val="0"/>
      </c:catAx>
      <c:valAx>
        <c:axId val="11783936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37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A0-4CCD-B3BD-3C7A2EA1A05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'[1]6. EXPORTACIONES'!$A$6:$A$15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(Ene.)</c:v>
                </c:pt>
              </c:strCache>
            </c:strRef>
          </c:cat>
          <c:val>
            <c:numRef>
              <c:f>'[1]6. EXPORTACIONES'!$K$6:$K$15</c:f>
              <c:numCache>
                <c:formatCode>General</c:formatCode>
                <c:ptCount val="10"/>
                <c:pt idx="0">
                  <c:v>21903</c:v>
                </c:pt>
                <c:pt idx="1">
                  <c:v>27526</c:v>
                </c:pt>
                <c:pt idx="2">
                  <c:v>27467</c:v>
                </c:pt>
                <c:pt idx="3">
                  <c:v>23790</c:v>
                </c:pt>
                <c:pt idx="4">
                  <c:v>20547</c:v>
                </c:pt>
                <c:pt idx="5">
                  <c:v>18950.140019839251</c:v>
                </c:pt>
                <c:pt idx="6">
                  <c:v>21776.636298768288</c:v>
                </c:pt>
                <c:pt idx="7">
                  <c:v>27158.581548278267</c:v>
                </c:pt>
                <c:pt idx="8">
                  <c:v>28823.486147754375</c:v>
                </c:pt>
                <c:pt idx="9">
                  <c:v>2107.0429066323827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A0-4CCD-B3BD-3C7A2EA1A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9184"/>
        <c:axId val="117883264"/>
      </c:barChart>
      <c:catAx>
        <c:axId val="1178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83264"/>
        <c:crosses val="autoZero"/>
        <c:auto val="1"/>
        <c:lblAlgn val="ctr"/>
        <c:lblOffset val="100"/>
        <c:noMultiLvlLbl val="0"/>
      </c:catAx>
      <c:valAx>
        <c:axId val="117883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69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990-4985-8C5C-BD23CE9AA3EB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556-40B4-A2B5-DB480E5CBD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'[2]7. INVERSIONES'!$A$5:$A$15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 (Ene-feb)</c:v>
                </c:pt>
              </c:strCache>
            </c:strRef>
          </c:cat>
          <c:val>
            <c:numRef>
              <c:f>'[2]7. INVERSIONES'!$I$5:$I$15</c:f>
              <c:numCache>
                <c:formatCode>General</c:formatCode>
                <c:ptCount val="11"/>
                <c:pt idx="0">
                  <c:v>2290.2734399599999</c:v>
                </c:pt>
                <c:pt idx="1">
                  <c:v>3331.5544708899988</c:v>
                </c:pt>
                <c:pt idx="2">
                  <c:v>6377.6153638800024</c:v>
                </c:pt>
                <c:pt idx="3">
                  <c:v>7498.2074195999949</c:v>
                </c:pt>
                <c:pt idx="4">
                  <c:v>8863.6219657799938</c:v>
                </c:pt>
                <c:pt idx="5">
                  <c:v>8079.20970149</c:v>
                </c:pt>
                <c:pt idx="6">
                  <c:v>6824.6243262299959</c:v>
                </c:pt>
                <c:pt idx="7">
                  <c:v>3333.5635732200003</c:v>
                </c:pt>
                <c:pt idx="8">
                  <c:v>3928.0167818599944</c:v>
                </c:pt>
                <c:pt idx="9">
                  <c:v>4947.4348791800003</c:v>
                </c:pt>
                <c:pt idx="10">
                  <c:v>730.10966599999995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56-40B4-A2B5-DB480E5CB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45152"/>
        <c:axId val="119755136"/>
      </c:barChart>
      <c:catAx>
        <c:axId val="11974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755136"/>
        <c:crosses val="autoZero"/>
        <c:auto val="1"/>
        <c:lblAlgn val="ctr"/>
        <c:lblOffset val="100"/>
        <c:noMultiLvlLbl val="0"/>
      </c:catAx>
      <c:valAx>
        <c:axId val="11975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9745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25</xdr:row>
      <xdr:rowOff>161925</xdr:rowOff>
    </xdr:from>
    <xdr:to>
      <xdr:col>8</xdr:col>
      <xdr:colOff>133350</xdr:colOff>
      <xdr:row>40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65</xdr:row>
      <xdr:rowOff>133350</xdr:rowOff>
    </xdr:from>
    <xdr:to>
      <xdr:col>8</xdr:col>
      <xdr:colOff>123825</xdr:colOff>
      <xdr:row>80</xdr:row>
      <xdr:rowOff>9525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638175</xdr:colOff>
      <xdr:row>26</xdr:row>
      <xdr:rowOff>161925</xdr:rowOff>
    </xdr:from>
    <xdr:to>
      <xdr:col>8</xdr:col>
      <xdr:colOff>133350</xdr:colOff>
      <xdr:row>41</xdr:row>
      <xdr:rowOff>0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415636</xdr:colOff>
      <xdr:row>33</xdr:row>
      <xdr:rowOff>0</xdr:rowOff>
    </xdr:from>
    <xdr:to>
      <xdr:col>7</xdr:col>
      <xdr:colOff>781049</xdr:colOff>
      <xdr:row>39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_DGPSM003\AppData\Local\Microsoft\Windows\INetCache\Content.Outlook\ACJNEC32\ANEXOS%205-6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MP_DGPSM003\AppData\Local\Microsoft\Windows\INetCache\Content.Outlook\ACJNEC32\XLS2019FEB_Invers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ACROECONÓMICAS"/>
      <sheetName val="6. EXPORTACIONES"/>
      <sheetName val="6.1 EXPORTACIONES PART"/>
      <sheetName val="6.2 EXPORT PRODUCTOS"/>
      <sheetName val="13. CATASTRO ACTIVIDAD"/>
      <sheetName val="13.1 ACTIVIDAD MINERA"/>
      <sheetName val="13.2 PETITORIOS"/>
    </sheetNames>
    <sheetDataSet>
      <sheetData sheetId="0"/>
      <sheetData sheetId="1">
        <row r="6">
          <cell r="A6">
            <v>2010</v>
          </cell>
          <cell r="K6">
            <v>21903</v>
          </cell>
        </row>
        <row r="7">
          <cell r="A7">
            <v>2011</v>
          </cell>
          <cell r="K7">
            <v>27526</v>
          </cell>
        </row>
        <row r="8">
          <cell r="A8">
            <v>2012</v>
          </cell>
          <cell r="K8">
            <v>27467</v>
          </cell>
        </row>
        <row r="9">
          <cell r="A9">
            <v>2013</v>
          </cell>
          <cell r="K9">
            <v>23790</v>
          </cell>
        </row>
        <row r="10">
          <cell r="A10">
            <v>2014</v>
          </cell>
          <cell r="K10">
            <v>20547</v>
          </cell>
        </row>
        <row r="11">
          <cell r="A11">
            <v>2015</v>
          </cell>
          <cell r="K11">
            <v>18950.140019839251</v>
          </cell>
        </row>
        <row r="12">
          <cell r="A12">
            <v>2016</v>
          </cell>
          <cell r="K12">
            <v>21776.636298768288</v>
          </cell>
        </row>
        <row r="13">
          <cell r="A13">
            <v>2017</v>
          </cell>
          <cell r="K13">
            <v>27158.581548278267</v>
          </cell>
        </row>
        <row r="14">
          <cell r="A14">
            <v>2018</v>
          </cell>
          <cell r="K14">
            <v>28823.486147754375</v>
          </cell>
        </row>
        <row r="15">
          <cell r="A15" t="str">
            <v>2019 (Ene.)</v>
          </cell>
          <cell r="K15">
            <v>2107.0429066323827</v>
          </cell>
        </row>
        <row r="61">
          <cell r="B61">
            <v>4.2924564857618641E-2</v>
          </cell>
          <cell r="C61">
            <v>-0.15611294855495406</v>
          </cell>
          <cell r="D61">
            <v>-0.25649178130900618</v>
          </cell>
          <cell r="E61">
            <v>-0.56386267478557328</v>
          </cell>
          <cell r="F61">
            <v>-5.178306169105884E-2</v>
          </cell>
          <cell r="G61">
            <v>-0.3446592125683392</v>
          </cell>
          <cell r="H61">
            <v>-7.0887740430106261E-2</v>
          </cell>
          <cell r="I61">
            <v>0.79193156589645097</v>
          </cell>
        </row>
      </sheetData>
      <sheetData sheetId="2">
        <row r="21">
          <cell r="L21">
            <v>3835.0619630939223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.5 RECAUDACION TRIB"/>
      <sheetName val="SALDO IED por SECTOR"/>
      <sheetName val="03.1 EXPORTACIONES MINERAS"/>
      <sheetName val="7. INVERSIONES"/>
      <sheetName val="8. INVERSIONES TIPO"/>
      <sheetName val="9. INVERSIONES RUBRO"/>
    </sheetNames>
    <sheetDataSet>
      <sheetData sheetId="0"/>
      <sheetData sheetId="1"/>
      <sheetData sheetId="2"/>
      <sheetData sheetId="3">
        <row r="5">
          <cell r="A5">
            <v>2009</v>
          </cell>
          <cell r="I5">
            <v>2290.2734399599999</v>
          </cell>
        </row>
        <row r="6">
          <cell r="A6">
            <v>2010</v>
          </cell>
          <cell r="I6">
            <v>3331.5544708899988</v>
          </cell>
        </row>
        <row r="7">
          <cell r="A7">
            <v>2011</v>
          </cell>
          <cell r="I7">
            <v>6377.6153638800024</v>
          </cell>
        </row>
        <row r="8">
          <cell r="A8">
            <v>2012</v>
          </cell>
          <cell r="I8">
            <v>7498.2074195999949</v>
          </cell>
        </row>
        <row r="9">
          <cell r="A9">
            <v>2013</v>
          </cell>
          <cell r="I9">
            <v>8863.6219657799938</v>
          </cell>
        </row>
        <row r="10">
          <cell r="A10">
            <v>2014</v>
          </cell>
          <cell r="I10">
            <v>8079.20970149</v>
          </cell>
        </row>
        <row r="11">
          <cell r="A11">
            <v>2015</v>
          </cell>
          <cell r="I11">
            <v>6824.6243262299959</v>
          </cell>
        </row>
        <row r="12">
          <cell r="A12">
            <v>2016</v>
          </cell>
          <cell r="I12">
            <v>3333.5635732200003</v>
          </cell>
        </row>
        <row r="13">
          <cell r="A13">
            <v>2017</v>
          </cell>
          <cell r="I13">
            <v>3928.0167818599944</v>
          </cell>
        </row>
        <row r="14">
          <cell r="A14">
            <v>2018</v>
          </cell>
          <cell r="I14">
            <v>4947.4348791800003</v>
          </cell>
        </row>
        <row r="15">
          <cell r="A15" t="str">
            <v>2019 (Ene-feb)</v>
          </cell>
          <cell r="I15">
            <v>730.10966599999995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6"/>
  <sheetViews>
    <sheetView view="pageBreakPreview" zoomScaleNormal="100" zoomScaleSheetLayoutView="100" workbookViewId="0">
      <selection activeCell="A33" sqref="A33"/>
    </sheetView>
  </sheetViews>
  <sheetFormatPr baseColWidth="10" defaultColWidth="11.5703125" defaultRowHeight="12.75"/>
  <cols>
    <col min="1" max="1" width="14.140625" style="273" customWidth="1"/>
    <col min="2" max="9" width="11.140625" style="273" customWidth="1"/>
    <col min="10" max="16384" width="11.5703125" style="257"/>
  </cols>
  <sheetData>
    <row r="1" spans="1:9">
      <c r="A1" s="193" t="s">
        <v>559</v>
      </c>
    </row>
    <row r="2" spans="1:9" ht="15.75">
      <c r="A2" s="760" t="s">
        <v>216</v>
      </c>
      <c r="B2" s="760"/>
      <c r="C2" s="760"/>
      <c r="D2" s="760"/>
      <c r="E2" s="760"/>
      <c r="F2" s="760"/>
      <c r="G2" s="760"/>
      <c r="H2" s="760"/>
      <c r="I2" s="760"/>
    </row>
    <row r="3" spans="1:9" ht="13.5" thickBot="1"/>
    <row r="4" spans="1:9">
      <c r="A4" s="293" t="s">
        <v>248</v>
      </c>
      <c r="B4" s="293" t="s">
        <v>198</v>
      </c>
      <c r="C4" s="293" t="s">
        <v>199</v>
      </c>
      <c r="D4" s="293" t="s">
        <v>200</v>
      </c>
      <c r="E4" s="293" t="s">
        <v>201</v>
      </c>
      <c r="F4" s="293" t="s">
        <v>202</v>
      </c>
      <c r="G4" s="293" t="s">
        <v>203</v>
      </c>
      <c r="H4" s="293" t="s">
        <v>204</v>
      </c>
      <c r="I4" s="293" t="s">
        <v>205</v>
      </c>
    </row>
    <row r="5" spans="1:9" ht="13.5" thickBot="1">
      <c r="A5" s="294"/>
      <c r="B5" s="294" t="s">
        <v>206</v>
      </c>
      <c r="C5" s="294" t="s">
        <v>207</v>
      </c>
      <c r="D5" s="294" t="s">
        <v>206</v>
      </c>
      <c r="E5" s="294" t="s">
        <v>208</v>
      </c>
      <c r="F5" s="294" t="s">
        <v>206</v>
      </c>
      <c r="G5" s="294" t="s">
        <v>206</v>
      </c>
      <c r="H5" s="294" t="s">
        <v>206</v>
      </c>
      <c r="I5" s="294" t="s">
        <v>206</v>
      </c>
    </row>
    <row r="6" spans="1:9">
      <c r="A6" s="426">
        <v>2009</v>
      </c>
      <c r="B6" s="427">
        <v>1276249.2028350001</v>
      </c>
      <c r="C6" s="427">
        <v>183994714.39928088</v>
      </c>
      <c r="D6" s="427">
        <v>1512931.0674319996</v>
      </c>
      <c r="E6" s="427">
        <v>3922708.8843694869</v>
      </c>
      <c r="F6" s="427">
        <v>302459.11290999997</v>
      </c>
      <c r="G6" s="427">
        <v>4418768.325600001</v>
      </c>
      <c r="H6" s="427">
        <v>37502.627191</v>
      </c>
      <c r="I6" s="427">
        <v>12000</v>
      </c>
    </row>
    <row r="7" spans="1:9">
      <c r="A7" s="426">
        <v>2010</v>
      </c>
      <c r="B7" s="427">
        <v>1247184.0293920003</v>
      </c>
      <c r="C7" s="427">
        <v>164084409.31560928</v>
      </c>
      <c r="D7" s="427">
        <v>1470449.7064990001</v>
      </c>
      <c r="E7" s="427">
        <v>3640465.9170745406</v>
      </c>
      <c r="F7" s="427">
        <v>261989.60579399994</v>
      </c>
      <c r="G7" s="427">
        <v>6042644.2223000005</v>
      </c>
      <c r="H7" s="427">
        <v>33847.813441999999</v>
      </c>
      <c r="I7" s="427">
        <v>17000</v>
      </c>
    </row>
    <row r="8" spans="1:9">
      <c r="A8" s="426">
        <v>2011</v>
      </c>
      <c r="B8" s="427">
        <v>1235345.0680179999</v>
      </c>
      <c r="C8" s="427">
        <v>166186737.65759215</v>
      </c>
      <c r="D8" s="427">
        <v>1256382.6002110001</v>
      </c>
      <c r="E8" s="427">
        <v>3418862.5427760012</v>
      </c>
      <c r="F8" s="427">
        <v>230199.08238500002</v>
      </c>
      <c r="G8" s="427">
        <v>7010937.8915999997</v>
      </c>
      <c r="H8" s="427">
        <v>28881.790966</v>
      </c>
      <c r="I8" s="427">
        <v>19000</v>
      </c>
    </row>
    <row r="9" spans="1:9">
      <c r="A9" s="426">
        <v>2012</v>
      </c>
      <c r="B9" s="427">
        <v>1298761.3646879999</v>
      </c>
      <c r="C9" s="427">
        <v>161544686.25159043</v>
      </c>
      <c r="D9" s="427">
        <v>1281282.4314850001</v>
      </c>
      <c r="E9" s="427">
        <v>3480857.3450930165</v>
      </c>
      <c r="F9" s="427">
        <v>249236.15747600002</v>
      </c>
      <c r="G9" s="427">
        <v>6684539.3917999994</v>
      </c>
      <c r="H9" s="427">
        <v>26104.854507000004</v>
      </c>
      <c r="I9" s="427">
        <v>17000</v>
      </c>
    </row>
    <row r="10" spans="1:9">
      <c r="A10" s="426">
        <v>2013</v>
      </c>
      <c r="B10" s="427">
        <v>1375640.694202</v>
      </c>
      <c r="C10" s="427">
        <v>156257425.44059473</v>
      </c>
      <c r="D10" s="427">
        <v>1351273.4971160002</v>
      </c>
      <c r="E10" s="427">
        <v>3674282.9679788533</v>
      </c>
      <c r="F10" s="427">
        <v>266472.33039199992</v>
      </c>
      <c r="G10" s="427">
        <v>6680658.79</v>
      </c>
      <c r="H10" s="427">
        <v>23667.787452</v>
      </c>
      <c r="I10" s="427">
        <v>18000</v>
      </c>
    </row>
    <row r="11" spans="1:9">
      <c r="A11" s="426">
        <v>2014</v>
      </c>
      <c r="B11" s="427">
        <v>1377642.4148150005</v>
      </c>
      <c r="C11" s="427">
        <v>140097028.09351492</v>
      </c>
      <c r="D11" s="427">
        <v>1315475.3454159996</v>
      </c>
      <c r="E11" s="427">
        <v>3768147.1783280014</v>
      </c>
      <c r="F11" s="427">
        <v>277294.48258999997</v>
      </c>
      <c r="G11" s="427">
        <v>7192591.9308000002</v>
      </c>
      <c r="H11" s="427">
        <v>23105.261868000001</v>
      </c>
      <c r="I11" s="427">
        <v>17017.692465</v>
      </c>
    </row>
    <row r="12" spans="1:9">
      <c r="A12" s="426">
        <v>2015</v>
      </c>
      <c r="B12" s="427">
        <v>1700814.0358259997</v>
      </c>
      <c r="C12" s="427">
        <v>146822906.53713998</v>
      </c>
      <c r="D12" s="427">
        <v>1421513.070201</v>
      </c>
      <c r="E12" s="427">
        <v>4101567.7170699998</v>
      </c>
      <c r="F12" s="427">
        <v>315784.01908399991</v>
      </c>
      <c r="G12" s="427">
        <v>7320806.8476999998</v>
      </c>
      <c r="H12" s="427">
        <v>19510.729779000001</v>
      </c>
      <c r="I12" s="427">
        <v>20153.237616000002</v>
      </c>
    </row>
    <row r="13" spans="1:9">
      <c r="A13" s="426">
        <v>2016</v>
      </c>
      <c r="B13" s="427">
        <v>2353858.5579239996</v>
      </c>
      <c r="C13" s="427">
        <v>153005896.97612542</v>
      </c>
      <c r="D13" s="427">
        <v>1337081.4908789999</v>
      </c>
      <c r="E13" s="427">
        <v>4375336.6871659998</v>
      </c>
      <c r="F13" s="427">
        <v>314421.59763300006</v>
      </c>
      <c r="G13" s="427">
        <v>7663123.9877000004</v>
      </c>
      <c r="H13" s="427">
        <v>18789.004763000001</v>
      </c>
      <c r="I13" s="427">
        <v>25756.505005000006</v>
      </c>
    </row>
    <row r="14" spans="1:9">
      <c r="A14" s="426">
        <v>2017</v>
      </c>
      <c r="B14" s="427">
        <v>2445584.7979310001</v>
      </c>
      <c r="C14" s="427">
        <v>151103938.45861599</v>
      </c>
      <c r="D14" s="427">
        <v>1473036.7776639999</v>
      </c>
      <c r="E14" s="427">
        <v>4303540.9139170004</v>
      </c>
      <c r="F14" s="427">
        <v>306793.81027800002</v>
      </c>
      <c r="G14" s="427">
        <v>8806451.7127710003</v>
      </c>
      <c r="H14" s="427">
        <v>17790.363566</v>
      </c>
      <c r="I14" s="427">
        <v>28141.142527</v>
      </c>
    </row>
    <row r="15" spans="1:9">
      <c r="A15" s="426">
        <v>2018</v>
      </c>
      <c r="B15" s="427">
        <v>2436950.7857880001</v>
      </c>
      <c r="C15" s="427">
        <v>142642543.37528896</v>
      </c>
      <c r="D15" s="427">
        <v>1474673.7255699998</v>
      </c>
      <c r="E15" s="427">
        <v>4162657.9733400005</v>
      </c>
      <c r="F15" s="427">
        <v>289194.55564500001</v>
      </c>
      <c r="G15" s="427">
        <v>9533871.1347550005</v>
      </c>
      <c r="H15" s="427">
        <v>18601.344508000002</v>
      </c>
      <c r="I15" s="427">
        <v>28033.511927</v>
      </c>
    </row>
    <row r="16" spans="1:9">
      <c r="A16" s="234" t="s">
        <v>560</v>
      </c>
      <c r="B16" s="642">
        <f t="shared" ref="B16:I16" si="0">SUM(B17:B18)</f>
        <v>377286.23089100001</v>
      </c>
      <c r="C16" s="642">
        <f t="shared" si="0"/>
        <v>20906231.283175588</v>
      </c>
      <c r="D16" s="642">
        <f t="shared" si="0"/>
        <v>209373.60663000005</v>
      </c>
      <c r="E16" s="642">
        <f t="shared" si="0"/>
        <v>557075.11493199994</v>
      </c>
      <c r="F16" s="642">
        <f t="shared" si="0"/>
        <v>45229.683072</v>
      </c>
      <c r="G16" s="642">
        <f t="shared" si="0"/>
        <v>1186773.7909960002</v>
      </c>
      <c r="H16" s="642">
        <f t="shared" si="0"/>
        <v>3203.7758000000003</v>
      </c>
      <c r="I16" s="642">
        <f t="shared" si="0"/>
        <v>3706.8002889999998</v>
      </c>
    </row>
    <row r="17" spans="1:11">
      <c r="A17" s="643" t="s">
        <v>209</v>
      </c>
      <c r="B17" s="644">
        <v>201216.51790900005</v>
      </c>
      <c r="C17" s="644">
        <v>10463016.893923212</v>
      </c>
      <c r="D17" s="644">
        <v>101604.15472400005</v>
      </c>
      <c r="E17" s="644">
        <v>275140.15342899988</v>
      </c>
      <c r="F17" s="644">
        <v>23048.133819000002</v>
      </c>
      <c r="G17" s="644">
        <v>600445.67243600008</v>
      </c>
      <c r="H17" s="644">
        <v>1581.7539000000002</v>
      </c>
      <c r="I17" s="644">
        <v>2008.599125</v>
      </c>
    </row>
    <row r="18" spans="1:11" ht="13.5" thickBot="1">
      <c r="A18" s="645" t="s">
        <v>561</v>
      </c>
      <c r="B18" s="646">
        <v>176069.71298199997</v>
      </c>
      <c r="C18" s="646">
        <v>10443214.389252378</v>
      </c>
      <c r="D18" s="646">
        <v>107769.45190600002</v>
      </c>
      <c r="E18" s="646">
        <v>281934.961503</v>
      </c>
      <c r="F18" s="646">
        <v>22181.549252999997</v>
      </c>
      <c r="G18" s="646">
        <v>586328.11855999997</v>
      </c>
      <c r="H18" s="646">
        <v>1622.0219</v>
      </c>
      <c r="I18" s="646">
        <v>1698.2011639999998</v>
      </c>
    </row>
    <row r="19" spans="1:11">
      <c r="A19" s="534"/>
      <c r="B19" s="535"/>
      <c r="C19" s="535"/>
      <c r="D19" s="535"/>
      <c r="E19" s="535"/>
      <c r="F19" s="535"/>
      <c r="G19" s="535"/>
      <c r="H19" s="535"/>
      <c r="I19" s="535"/>
    </row>
    <row r="20" spans="1:11">
      <c r="A20" s="191" t="s">
        <v>562</v>
      </c>
      <c r="D20" s="295"/>
    </row>
    <row r="21" spans="1:11">
      <c r="A21" s="354" t="s">
        <v>563</v>
      </c>
      <c r="B21" s="342">
        <v>178510.02295599997</v>
      </c>
      <c r="C21" s="342">
        <v>10692089.170925815</v>
      </c>
      <c r="D21" s="342">
        <v>118169.09183199999</v>
      </c>
      <c r="E21" s="342">
        <v>342580.93447499996</v>
      </c>
      <c r="F21" s="342">
        <v>22778.360955999997</v>
      </c>
      <c r="G21" s="342">
        <v>942041.923664</v>
      </c>
      <c r="H21" s="342">
        <v>1326.7380000000001</v>
      </c>
      <c r="I21" s="342">
        <v>1981.8759639999998</v>
      </c>
    </row>
    <row r="22" spans="1:11" ht="13.5" thickBot="1">
      <c r="A22" s="354" t="s">
        <v>564</v>
      </c>
      <c r="B22" s="646">
        <v>176069.71298199997</v>
      </c>
      <c r="C22" s="646">
        <v>10443214.389252378</v>
      </c>
      <c r="D22" s="646">
        <v>107769.45190600002</v>
      </c>
      <c r="E22" s="646">
        <v>281934.961503</v>
      </c>
      <c r="F22" s="646">
        <v>22181.549252999997</v>
      </c>
      <c r="G22" s="646">
        <v>586328.11855999997</v>
      </c>
      <c r="H22" s="646">
        <v>1622.0219</v>
      </c>
      <c r="I22" s="646">
        <v>1698.2011639999998</v>
      </c>
    </row>
    <row r="23" spans="1:11" ht="13.5" thickBot="1">
      <c r="A23" s="343" t="s">
        <v>211</v>
      </c>
      <c r="B23" s="509">
        <f t="shared" ref="B23:I23" si="1">(B22-B21)/B21</f>
        <v>-1.3670436727250341E-2</v>
      </c>
      <c r="C23" s="509">
        <f t="shared" si="1"/>
        <v>-2.3276534426048677E-2</v>
      </c>
      <c r="D23" s="509">
        <f t="shared" si="1"/>
        <v>-8.8006430148291695E-2</v>
      </c>
      <c r="E23" s="509">
        <f t="shared" si="1"/>
        <v>-0.17702670192355854</v>
      </c>
      <c r="F23" s="509">
        <f t="shared" si="1"/>
        <v>-2.6200818581847723E-2</v>
      </c>
      <c r="G23" s="509">
        <f t="shared" si="1"/>
        <v>-0.37759869934501256</v>
      </c>
      <c r="H23" s="509">
        <f t="shared" si="1"/>
        <v>0.22256383701981844</v>
      </c>
      <c r="I23" s="509">
        <f t="shared" si="1"/>
        <v>-0.14313448730033643</v>
      </c>
    </row>
    <row r="24" spans="1:11">
      <c r="B24" s="295"/>
      <c r="C24" s="295"/>
      <c r="D24" s="295"/>
      <c r="E24" s="295"/>
      <c r="F24" s="295"/>
      <c r="G24" s="295"/>
      <c r="H24" s="295"/>
      <c r="I24" s="295"/>
      <c r="J24" s="257" t="s">
        <v>431</v>
      </c>
    </row>
    <row r="25" spans="1:11" s="297" customFormat="1">
      <c r="A25" s="297" t="s">
        <v>565</v>
      </c>
      <c r="K25" s="257"/>
    </row>
    <row r="26" spans="1:11">
      <c r="A26" s="647" t="s">
        <v>566</v>
      </c>
      <c r="B26" s="210">
        <v>366543.27034699998</v>
      </c>
      <c r="C26" s="210">
        <v>22240659.114782311</v>
      </c>
      <c r="D26" s="210">
        <v>228400.29241699999</v>
      </c>
      <c r="E26" s="210">
        <v>662622.55332500022</v>
      </c>
      <c r="F26" s="210">
        <v>44392.939230000004</v>
      </c>
      <c r="G26" s="210">
        <v>1927997.3484050001</v>
      </c>
      <c r="H26" s="210">
        <v>2640.6232999999997</v>
      </c>
      <c r="I26" s="210">
        <v>4202.4493910000001</v>
      </c>
    </row>
    <row r="27" spans="1:11">
      <c r="A27" s="647" t="s">
        <v>567</v>
      </c>
      <c r="B27" s="210">
        <v>377286.23089100001</v>
      </c>
      <c r="C27" s="210">
        <v>20906231.283175588</v>
      </c>
      <c r="D27" s="210">
        <v>209373.60663000005</v>
      </c>
      <c r="E27" s="210">
        <v>557075.11493199994</v>
      </c>
      <c r="F27" s="210">
        <v>45229.683072</v>
      </c>
      <c r="G27" s="210">
        <v>1186773.7909960002</v>
      </c>
      <c r="H27" s="210">
        <v>3203.7758000000003</v>
      </c>
      <c r="I27" s="210">
        <v>3706.8002889999998</v>
      </c>
    </row>
    <row r="28" spans="1:11" ht="13.5" thickBot="1">
      <c r="A28" s="648" t="s">
        <v>211</v>
      </c>
      <c r="B28" s="649">
        <f t="shared" ref="B28:I28" si="2">(B27-B26)/B26</f>
        <v>2.9308846766794711E-2</v>
      </c>
      <c r="C28" s="649">
        <f t="shared" si="2"/>
        <v>-5.9999473249414292E-2</v>
      </c>
      <c r="D28" s="649">
        <f t="shared" si="2"/>
        <v>-8.330412183650851E-2</v>
      </c>
      <c r="E28" s="649">
        <f t="shared" si="2"/>
        <v>-0.1592874221732562</v>
      </c>
      <c r="F28" s="649">
        <f t="shared" si="2"/>
        <v>1.8848579447844686E-2</v>
      </c>
      <c r="G28" s="649">
        <f t="shared" si="2"/>
        <v>-0.3844525813389742</v>
      </c>
      <c r="H28" s="649">
        <f t="shared" si="2"/>
        <v>0.2132649893682301</v>
      </c>
      <c r="I28" s="649">
        <f t="shared" si="2"/>
        <v>-0.11794290802442177</v>
      </c>
    </row>
    <row r="29" spans="1:11" ht="12.75" customHeight="1">
      <c r="A29" s="351"/>
      <c r="B29" s="352"/>
      <c r="C29" s="352"/>
      <c r="D29" s="352"/>
      <c r="E29" s="352"/>
      <c r="F29" s="352"/>
      <c r="G29" s="352"/>
      <c r="H29" s="352"/>
      <c r="I29" s="352"/>
    </row>
    <row r="30" spans="1:11" ht="18.75" customHeight="1">
      <c r="A30" s="297" t="s">
        <v>210</v>
      </c>
      <c r="B30" s="297"/>
      <c r="C30" s="297"/>
      <c r="D30" s="297"/>
      <c r="E30" s="297"/>
      <c r="F30" s="297"/>
      <c r="G30" s="297"/>
      <c r="H30" s="297"/>
      <c r="I30" s="297"/>
    </row>
    <row r="31" spans="1:11">
      <c r="A31" s="650" t="s">
        <v>526</v>
      </c>
      <c r="B31" s="644">
        <v>201216.51790900005</v>
      </c>
      <c r="C31" s="644">
        <v>10463016.893923212</v>
      </c>
      <c r="D31" s="644">
        <v>101604.15472400005</v>
      </c>
      <c r="E31" s="644">
        <v>275140.15342899988</v>
      </c>
      <c r="F31" s="644">
        <v>23048.133819000002</v>
      </c>
      <c r="G31" s="644">
        <v>600445.67243600008</v>
      </c>
      <c r="H31" s="644">
        <v>1581.7539000000002</v>
      </c>
      <c r="I31" s="644">
        <v>2008.599125</v>
      </c>
    </row>
    <row r="32" spans="1:11" ht="13.5" thickBot="1">
      <c r="A32" s="354" t="str">
        <f>A22</f>
        <v>Feb. 2019</v>
      </c>
      <c r="B32" s="646">
        <v>176069.71298199997</v>
      </c>
      <c r="C32" s="646">
        <v>10443214.389252378</v>
      </c>
      <c r="D32" s="646">
        <v>107769.45190600002</v>
      </c>
      <c r="E32" s="646">
        <v>281934.961503</v>
      </c>
      <c r="F32" s="646">
        <v>22181.549252999997</v>
      </c>
      <c r="G32" s="646">
        <v>586328.11855999997</v>
      </c>
      <c r="H32" s="646">
        <v>1622.0219</v>
      </c>
      <c r="I32" s="646">
        <v>1698.2011639999998</v>
      </c>
    </row>
    <row r="33" spans="1:9" ht="13.5" thickBot="1">
      <c r="A33" s="343" t="s">
        <v>211</v>
      </c>
      <c r="B33" s="509">
        <f t="shared" ref="B33:I33" si="3">(B32-B31)/B31</f>
        <v>-0.12497385994112419</v>
      </c>
      <c r="C33" s="509">
        <f t="shared" si="3"/>
        <v>-1.8926190095645563E-3</v>
      </c>
      <c r="D33" s="509">
        <f t="shared" si="3"/>
        <v>6.0679577510855988E-2</v>
      </c>
      <c r="E33" s="509">
        <f t="shared" si="3"/>
        <v>2.4695806807251499E-2</v>
      </c>
      <c r="F33" s="509">
        <f t="shared" si="3"/>
        <v>-3.759890379001643E-2</v>
      </c>
      <c r="G33" s="509">
        <f t="shared" si="3"/>
        <v>-2.351179219716145E-2</v>
      </c>
      <c r="H33" s="509">
        <f t="shared" si="3"/>
        <v>2.5457816162172762E-2</v>
      </c>
      <c r="I33" s="509">
        <f t="shared" si="3"/>
        <v>-0.15453454954581847</v>
      </c>
    </row>
    <row r="34" spans="1:9">
      <c r="A34" s="353"/>
      <c r="B34" s="651"/>
      <c r="C34" s="651"/>
      <c r="D34" s="651"/>
      <c r="E34" s="651"/>
      <c r="F34" s="651"/>
      <c r="G34" s="651"/>
      <c r="H34" s="651"/>
      <c r="I34" s="651"/>
    </row>
    <row r="35" spans="1:9">
      <c r="A35" s="351"/>
      <c r="B35" s="352"/>
      <c r="C35" s="352"/>
      <c r="D35" s="352"/>
      <c r="E35" s="352"/>
      <c r="F35" s="352"/>
      <c r="G35" s="352"/>
      <c r="H35" s="352"/>
      <c r="I35" s="352"/>
    </row>
    <row r="36" spans="1:9">
      <c r="A36" s="761" t="s">
        <v>568</v>
      </c>
      <c r="B36" s="761"/>
      <c r="C36" s="761"/>
      <c r="D36" s="761"/>
      <c r="E36" s="761"/>
      <c r="F36" s="761"/>
      <c r="G36" s="761"/>
      <c r="H36" s="761"/>
      <c r="I36" s="761"/>
    </row>
  </sheetData>
  <mergeCells count="2">
    <mergeCell ref="A2:I2"/>
    <mergeCell ref="A36:I36"/>
  </mergeCells>
  <conditionalFormatting sqref="B23:I23">
    <cfRule type="cellIs" priority="1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6" activePane="bottomRight" state="frozen"/>
      <selection activeCell="I36" sqref="I36"/>
      <selection pane="topRight" activeCell="I36" sqref="I36"/>
      <selection pane="bottomLeft" activeCell="I36" sqref="I36"/>
      <selection pane="bottomRight" activeCell="AA62" sqref="AA62:AB69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4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5"/>
    </row>
    <row r="4" spans="1:30" ht="15" customHeight="1">
      <c r="F4" s="789" t="s">
        <v>168</v>
      </c>
      <c r="G4" s="789"/>
      <c r="H4" s="789"/>
      <c r="I4" s="789"/>
      <c r="J4" s="789"/>
      <c r="K4" s="789"/>
      <c r="L4" s="789"/>
      <c r="M4" s="128"/>
      <c r="N4" s="349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789" t="s">
        <v>416</v>
      </c>
      <c r="AB4" s="789"/>
    </row>
    <row r="5" spans="1:30" ht="12.75" thickBot="1">
      <c r="A5" s="81" t="s">
        <v>121</v>
      </c>
      <c r="B5" s="82"/>
      <c r="C5" s="83" t="s">
        <v>122</v>
      </c>
      <c r="D5" s="83">
        <v>2007</v>
      </c>
      <c r="E5" s="83">
        <v>2008</v>
      </c>
      <c r="F5" s="83">
        <v>2009</v>
      </c>
      <c r="G5" s="83">
        <v>2010</v>
      </c>
      <c r="H5" s="83">
        <v>2011</v>
      </c>
      <c r="I5" s="83">
        <v>2012</v>
      </c>
      <c r="J5" s="83">
        <v>2013</v>
      </c>
      <c r="K5" s="83">
        <v>2014</v>
      </c>
      <c r="L5" s="83">
        <v>2015</v>
      </c>
      <c r="M5" s="83">
        <v>2016</v>
      </c>
      <c r="N5" s="83">
        <v>2017</v>
      </c>
      <c r="O5" s="83" t="s">
        <v>117</v>
      </c>
      <c r="P5" s="83" t="s">
        <v>118</v>
      </c>
      <c r="Q5" s="83" t="s">
        <v>124</v>
      </c>
      <c r="R5" s="83" t="s">
        <v>126</v>
      </c>
      <c r="S5" s="83" t="s">
        <v>127</v>
      </c>
      <c r="T5" s="83" t="s">
        <v>152</v>
      </c>
      <c r="U5" s="83" t="s">
        <v>153</v>
      </c>
      <c r="V5" s="83" t="s">
        <v>155</v>
      </c>
      <c r="W5" s="83" t="s">
        <v>156</v>
      </c>
      <c r="X5" s="83" t="s">
        <v>157</v>
      </c>
      <c r="Y5" s="83" t="s">
        <v>158</v>
      </c>
      <c r="Z5" s="83" t="s">
        <v>159</v>
      </c>
      <c r="AA5" s="83">
        <v>2017</v>
      </c>
      <c r="AB5" s="83">
        <v>2018</v>
      </c>
      <c r="AC5" s="84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398"/>
      <c r="O7" s="79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17"/>
      <c r="AB7" s="55"/>
      <c r="AC7" s="101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399">
        <v>13773.19020945282</v>
      </c>
      <c r="O8" s="92">
        <v>1224.7389886264336</v>
      </c>
      <c r="P8" s="94">
        <v>1093.8361693908512</v>
      </c>
      <c r="Q8" s="94">
        <v>1348.1637513185558</v>
      </c>
      <c r="R8" s="94"/>
      <c r="S8" s="94"/>
      <c r="T8" s="94"/>
      <c r="U8" s="94"/>
      <c r="V8" s="94"/>
      <c r="W8" s="94"/>
      <c r="X8" s="94"/>
      <c r="Y8" s="94"/>
      <c r="Z8" s="93"/>
      <c r="AA8" s="100">
        <v>3046.5608210931146</v>
      </c>
      <c r="AB8" s="95">
        <v>3666.7389093358406</v>
      </c>
      <c r="AC8" s="102">
        <f>AB8/AA8-1</f>
        <v>0.20356661975985246</v>
      </c>
      <c r="AD8" s="328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399">
        <v>2608.8056520000005</v>
      </c>
      <c r="O9" s="92">
        <v>201.54240300000001</v>
      </c>
      <c r="P9" s="94">
        <v>185.80975700000002</v>
      </c>
      <c r="Q9" s="94">
        <v>238.058774</v>
      </c>
      <c r="R9" s="94"/>
      <c r="S9" s="94"/>
      <c r="T9" s="94"/>
      <c r="U9" s="94"/>
      <c r="V9" s="94"/>
      <c r="W9" s="94"/>
      <c r="X9" s="94"/>
      <c r="Y9" s="94"/>
      <c r="Z9" s="93"/>
      <c r="AA9" s="100">
        <v>600.43769499999996</v>
      </c>
      <c r="AB9" s="95">
        <v>625.410934</v>
      </c>
      <c r="AC9" s="102">
        <f>AB9/AA9-1</f>
        <v>4.1591724183805745E-2</v>
      </c>
      <c r="AD9" s="328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399">
        <v>239.47410512458134</v>
      </c>
      <c r="O10" s="92">
        <v>275.64038743870043</v>
      </c>
      <c r="P10" s="94">
        <v>267.0235129071923</v>
      </c>
      <c r="Q10" s="94">
        <v>256.87639267968103</v>
      </c>
      <c r="R10" s="94"/>
      <c r="S10" s="94"/>
      <c r="T10" s="94"/>
      <c r="U10" s="94"/>
      <c r="V10" s="94"/>
      <c r="W10" s="94"/>
      <c r="X10" s="94"/>
      <c r="Y10" s="94"/>
      <c r="Z10" s="93"/>
      <c r="AA10" s="100">
        <v>230.14823264698131</v>
      </c>
      <c r="AB10" s="95">
        <v>265.93791403986853</v>
      </c>
      <c r="AC10" s="102">
        <f t="shared" ref="AC10:AC42" si="0">AB10/AA10-1</f>
        <v>0.15550708767676746</v>
      </c>
      <c r="AD10" s="328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399"/>
      <c r="O11" s="92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3"/>
      <c r="AA11" s="96"/>
      <c r="AB11" s="95"/>
      <c r="AC11" s="102"/>
      <c r="AD11" s="328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399">
        <v>7979.3150062432396</v>
      </c>
      <c r="O12" s="92">
        <v>701.24380093466527</v>
      </c>
      <c r="P12" s="94">
        <v>592.46111023851529</v>
      </c>
      <c r="Q12" s="94">
        <v>692.98793436004246</v>
      </c>
      <c r="R12" s="94"/>
      <c r="S12" s="94"/>
      <c r="T12" s="94"/>
      <c r="U12" s="94"/>
      <c r="V12" s="94"/>
      <c r="W12" s="94"/>
      <c r="X12" s="94"/>
      <c r="Y12" s="94"/>
      <c r="Z12" s="93"/>
      <c r="AA12" s="100">
        <v>1764.1113753943673</v>
      </c>
      <c r="AB12" s="95">
        <v>1986.6928455332231</v>
      </c>
      <c r="AC12" s="102">
        <f t="shared" si="0"/>
        <v>0.12617200548865437</v>
      </c>
      <c r="AD12" s="328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399">
        <v>6336.3753339999994</v>
      </c>
      <c r="O13" s="92">
        <v>527.19124499999998</v>
      </c>
      <c r="P13" s="94">
        <v>444.780959</v>
      </c>
      <c r="Q13" s="94">
        <v>523.14513199999999</v>
      </c>
      <c r="R13" s="94"/>
      <c r="S13" s="94"/>
      <c r="T13" s="94"/>
      <c r="U13" s="94"/>
      <c r="V13" s="94"/>
      <c r="W13" s="94"/>
      <c r="X13" s="94"/>
      <c r="Y13" s="94"/>
      <c r="Z13" s="93"/>
      <c r="AA13" s="100">
        <v>1447.0680830000001</v>
      </c>
      <c r="AB13" s="95">
        <v>1495.1173359999998</v>
      </c>
      <c r="AC13" s="102">
        <f t="shared" si="0"/>
        <v>3.3204555863319163E-2</v>
      </c>
      <c r="AD13" s="328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399">
        <v>1259.2869875348897</v>
      </c>
      <c r="O14" s="92">
        <v>1330.150695</v>
      </c>
      <c r="P14" s="94">
        <v>1332.0289419999999</v>
      </c>
      <c r="Q14" s="94">
        <v>1324.65714</v>
      </c>
      <c r="R14" s="94"/>
      <c r="S14" s="94"/>
      <c r="T14" s="94"/>
      <c r="U14" s="94"/>
      <c r="V14" s="94"/>
      <c r="W14" s="94"/>
      <c r="X14" s="94"/>
      <c r="Y14" s="94"/>
      <c r="Z14" s="93"/>
      <c r="AA14" s="100">
        <v>1219.0935562182303</v>
      </c>
      <c r="AB14" s="95">
        <v>1328.7872447846619</v>
      </c>
      <c r="AC14" s="102">
        <f t="shared" si="0"/>
        <v>8.9979713211440604E-2</v>
      </c>
      <c r="AD14" s="328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399"/>
      <c r="O15" s="92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3"/>
      <c r="AA15" s="96"/>
      <c r="AB15" s="95"/>
      <c r="AC15" s="102"/>
      <c r="AD15" s="328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399">
        <v>2376.2998861161768</v>
      </c>
      <c r="O16" s="92">
        <v>211.62590956663553</v>
      </c>
      <c r="P16" s="94">
        <v>251.62344005072632</v>
      </c>
      <c r="Q16" s="94">
        <v>244.61664167100813</v>
      </c>
      <c r="R16" s="94"/>
      <c r="S16" s="94"/>
      <c r="T16" s="94"/>
      <c r="U16" s="94"/>
      <c r="V16" s="94"/>
      <c r="W16" s="94"/>
      <c r="X16" s="94"/>
      <c r="Y16" s="94"/>
      <c r="Z16" s="93"/>
      <c r="AA16" s="100">
        <v>514.61880992881981</v>
      </c>
      <c r="AB16" s="95">
        <v>707.86599128836997</v>
      </c>
      <c r="AC16" s="102">
        <f t="shared" si="0"/>
        <v>0.37551519227655006</v>
      </c>
      <c r="AD16" s="328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399">
        <v>1240.033964</v>
      </c>
      <c r="O17" s="92">
        <v>95.978949999999998</v>
      </c>
      <c r="P17" s="94">
        <v>108.691818</v>
      </c>
      <c r="Q17" s="94">
        <v>107.226525</v>
      </c>
      <c r="R17" s="94"/>
      <c r="S17" s="94"/>
      <c r="T17" s="94"/>
      <c r="U17" s="94"/>
      <c r="V17" s="94"/>
      <c r="W17" s="94"/>
      <c r="X17" s="94"/>
      <c r="Y17" s="94"/>
      <c r="Z17" s="93"/>
      <c r="AA17" s="100">
        <v>303.28399100000001</v>
      </c>
      <c r="AB17" s="95">
        <v>311.89729299999999</v>
      </c>
      <c r="AC17" s="102">
        <f t="shared" si="0"/>
        <v>2.8400120862297484E-2</v>
      </c>
      <c r="AD17" s="328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399">
        <v>86.922739897966764</v>
      </c>
      <c r="O18" s="92">
        <v>100.01349032651002</v>
      </c>
      <c r="P18" s="94">
        <v>105.00741879224236</v>
      </c>
      <c r="Q18" s="94">
        <v>103.47835317519926</v>
      </c>
      <c r="R18" s="94"/>
      <c r="S18" s="94"/>
      <c r="T18" s="94"/>
      <c r="U18" s="94"/>
      <c r="V18" s="94"/>
      <c r="W18" s="94"/>
      <c r="X18" s="94"/>
      <c r="Y18" s="94"/>
      <c r="Z18" s="93"/>
      <c r="AA18" s="100">
        <v>76.966530568437719</v>
      </c>
      <c r="AB18" s="95">
        <v>102.94498215824242</v>
      </c>
      <c r="AC18" s="102">
        <f t="shared" si="0"/>
        <v>0.33752920130270092</v>
      </c>
      <c r="AD18" s="328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399"/>
      <c r="O19" s="92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6"/>
      <c r="AB19" s="95"/>
      <c r="AC19" s="102"/>
      <c r="AD19" s="328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399">
        <v>118.029144359499</v>
      </c>
      <c r="O20" s="88">
        <v>10.810272149639999</v>
      </c>
      <c r="P20" s="90">
        <v>8.6915224151200015</v>
      </c>
      <c r="Q20" s="90">
        <v>10.500047482074999</v>
      </c>
      <c r="R20" s="90"/>
      <c r="S20" s="90"/>
      <c r="T20" s="90"/>
      <c r="U20" s="90"/>
      <c r="V20" s="90"/>
      <c r="W20" s="90"/>
      <c r="X20" s="90"/>
      <c r="Y20" s="90"/>
      <c r="Z20" s="89"/>
      <c r="AA20" s="100">
        <v>26.594495830966999</v>
      </c>
      <c r="AB20" s="95">
        <v>30.001842046835002</v>
      </c>
      <c r="AC20" s="102">
        <f t="shared" si="0"/>
        <v>0.12812223392106725</v>
      </c>
      <c r="AD20" s="328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399">
        <v>6.9465319999999995</v>
      </c>
      <c r="O21" s="90">
        <v>0.65115500000000004</v>
      </c>
      <c r="P21" s="90">
        <v>0.51156800000000002</v>
      </c>
      <c r="Q21" s="90">
        <v>0.63324499999999995</v>
      </c>
      <c r="R21" s="90"/>
      <c r="S21" s="90"/>
      <c r="T21" s="90"/>
      <c r="U21" s="90"/>
      <c r="V21" s="90"/>
      <c r="W21" s="90"/>
      <c r="X21" s="90"/>
      <c r="Y21" s="90"/>
      <c r="Z21" s="89"/>
      <c r="AA21" s="99">
        <v>1.5446279999999999</v>
      </c>
      <c r="AB21" s="91">
        <v>1.7959680000000002</v>
      </c>
      <c r="AC21" s="102">
        <f t="shared" si="0"/>
        <v>0.16271879054374283</v>
      </c>
      <c r="AD21" s="328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399">
        <v>16.991089130446532</v>
      </c>
      <c r="O22" s="90">
        <v>16.601687999999999</v>
      </c>
      <c r="P22" s="90">
        <v>16.989965000000002</v>
      </c>
      <c r="Q22" s="90">
        <v>16.581334999999999</v>
      </c>
      <c r="R22" s="90"/>
      <c r="S22" s="90"/>
      <c r="T22" s="90"/>
      <c r="U22" s="90"/>
      <c r="V22" s="90"/>
      <c r="W22" s="90"/>
      <c r="X22" s="90"/>
      <c r="Y22" s="90"/>
      <c r="Z22" s="89"/>
      <c r="AA22" s="99">
        <v>17.217411461508533</v>
      </c>
      <c r="AB22" s="91">
        <v>16.705109471235009</v>
      </c>
      <c r="AC22" s="102">
        <f t="shared" si="0"/>
        <v>-2.9754878741141355E-2</v>
      </c>
      <c r="AD22" s="328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399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3"/>
      <c r="AA23" s="96"/>
      <c r="AB23" s="95"/>
      <c r="AC23" s="102"/>
      <c r="AD23" s="328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399">
        <v>1707.4039311799302</v>
      </c>
      <c r="O24" s="94">
        <v>128.92400978467205</v>
      </c>
      <c r="P24" s="94">
        <v>167.73412283989393</v>
      </c>
      <c r="Q24" s="94">
        <v>121.61914322064167</v>
      </c>
      <c r="R24" s="94"/>
      <c r="S24" s="94"/>
      <c r="T24" s="94"/>
      <c r="U24" s="94"/>
      <c r="V24" s="94"/>
      <c r="W24" s="94"/>
      <c r="X24" s="94"/>
      <c r="Y24" s="94"/>
      <c r="Z24" s="93"/>
      <c r="AA24" s="100">
        <v>335.31797342847671</v>
      </c>
      <c r="AB24" s="95">
        <v>418.27727584520761</v>
      </c>
      <c r="AC24" s="102">
        <f t="shared" si="0"/>
        <v>0.24740487832641067</v>
      </c>
      <c r="AD24" s="328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399">
        <v>856.21164399999998</v>
      </c>
      <c r="O25" s="90">
        <v>58.864221999999998</v>
      </c>
      <c r="P25" s="90">
        <v>77.25025500000001</v>
      </c>
      <c r="Q25" s="90">
        <v>58.792951000000002</v>
      </c>
      <c r="R25" s="90"/>
      <c r="S25" s="90"/>
      <c r="T25" s="90"/>
      <c r="U25" s="90"/>
      <c r="V25" s="90"/>
      <c r="W25" s="90"/>
      <c r="X25" s="90"/>
      <c r="Y25" s="90"/>
      <c r="Z25" s="89"/>
      <c r="AA25" s="100">
        <v>170.57615099999998</v>
      </c>
      <c r="AB25" s="95">
        <v>194.90742800000004</v>
      </c>
      <c r="AC25" s="102">
        <f t="shared" si="0"/>
        <v>0.14264172838558231</v>
      </c>
      <c r="AD25" s="328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399">
        <v>90.452565217767742</v>
      </c>
      <c r="O26" s="90">
        <v>99.34548552791982</v>
      </c>
      <c r="P26" s="90">
        <v>98.488889530291658</v>
      </c>
      <c r="Q26" s="90">
        <v>93.830152207907176</v>
      </c>
      <c r="R26" s="90"/>
      <c r="S26" s="90"/>
      <c r="T26" s="90"/>
      <c r="U26" s="90"/>
      <c r="V26" s="90"/>
      <c r="W26" s="90"/>
      <c r="X26" s="90"/>
      <c r="Y26" s="90"/>
      <c r="Z26" s="89"/>
      <c r="AA26" s="99">
        <v>89.167022106753819</v>
      </c>
      <c r="AB26" s="91">
        <v>97.342303889912003</v>
      </c>
      <c r="AC26" s="102">
        <f t="shared" si="0"/>
        <v>9.1685037696677352E-2</v>
      </c>
      <c r="AD26" s="328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399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3"/>
      <c r="AA27" s="96"/>
      <c r="AB27" s="95"/>
      <c r="AC27" s="102"/>
      <c r="AD27" s="328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399">
        <v>426.70590445394402</v>
      </c>
      <c r="O28" s="90">
        <v>47.794401997039003</v>
      </c>
      <c r="P28" s="90">
        <v>52.466669471995992</v>
      </c>
      <c r="Q28" s="90">
        <v>49.718177291865999</v>
      </c>
      <c r="R28" s="90"/>
      <c r="S28" s="90"/>
      <c r="T28" s="90"/>
      <c r="U28" s="90"/>
      <c r="V28" s="90"/>
      <c r="W28" s="90"/>
      <c r="X28" s="90"/>
      <c r="Y28" s="90"/>
      <c r="Z28" s="89"/>
      <c r="AA28" s="99">
        <v>97.075353822910017</v>
      </c>
      <c r="AB28" s="91">
        <v>149.97924876090099</v>
      </c>
      <c r="AC28" s="102">
        <f t="shared" si="0"/>
        <v>0.54497761640406739</v>
      </c>
      <c r="AD28" s="328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399">
        <v>11.463353000000001</v>
      </c>
      <c r="O29" s="90">
        <v>1.5377129999999999</v>
      </c>
      <c r="P29" s="90">
        <v>1.3923709999999998</v>
      </c>
      <c r="Q29" s="90">
        <v>1.3911439999999999</v>
      </c>
      <c r="R29" s="90"/>
      <c r="S29" s="90"/>
      <c r="T29" s="90"/>
      <c r="U29" s="90"/>
      <c r="V29" s="90"/>
      <c r="W29" s="90"/>
      <c r="X29" s="90"/>
      <c r="Y29" s="90"/>
      <c r="Z29" s="89"/>
      <c r="AA29" s="99">
        <v>2.1447050000000001</v>
      </c>
      <c r="AB29" s="91">
        <v>4.3212279999999996</v>
      </c>
      <c r="AC29" s="102">
        <f t="shared" si="0"/>
        <v>1.014835606761769</v>
      </c>
      <c r="AD29" s="328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399">
        <v>37.223481162443832</v>
      </c>
      <c r="O30" s="90">
        <v>31.081483994112691</v>
      </c>
      <c r="P30" s="90">
        <v>37.681529902587741</v>
      </c>
      <c r="Q30" s="90">
        <v>35.739058855061735</v>
      </c>
      <c r="R30" s="90"/>
      <c r="S30" s="90"/>
      <c r="T30" s="90"/>
      <c r="U30" s="90"/>
      <c r="V30" s="90"/>
      <c r="W30" s="90"/>
      <c r="X30" s="90"/>
      <c r="Y30" s="90"/>
      <c r="Z30" s="89"/>
      <c r="AA30" s="99">
        <v>45.262800162684385</v>
      </c>
      <c r="AB30" s="91">
        <v>34.70755275141719</v>
      </c>
      <c r="AC30" s="102">
        <f t="shared" si="0"/>
        <v>-0.23319916959024478</v>
      </c>
      <c r="AD30" s="328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399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3"/>
      <c r="AA31" s="96"/>
      <c r="AB31" s="95"/>
      <c r="AC31" s="102"/>
      <c r="AD31" s="328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399">
        <v>370.47615447265594</v>
      </c>
      <c r="O32" s="90">
        <v>33.122487990099089</v>
      </c>
      <c r="P32" s="90">
        <v>24.386220113023526</v>
      </c>
      <c r="Q32" s="90">
        <v>28.482049764100132</v>
      </c>
      <c r="R32" s="90"/>
      <c r="S32" s="90"/>
      <c r="T32" s="90"/>
      <c r="U32" s="90"/>
      <c r="V32" s="90"/>
      <c r="W32" s="90"/>
      <c r="X32" s="90"/>
      <c r="Y32" s="90"/>
      <c r="Z32" s="89"/>
      <c r="AA32" s="99">
        <v>90.471681848412146</v>
      </c>
      <c r="AB32" s="91">
        <v>85.990757867222754</v>
      </c>
      <c r="AC32" s="102">
        <f>AB32/AA32-1</f>
        <v>-4.9528470010066883E-2</v>
      </c>
      <c r="AD32" s="328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399">
        <v>18.695043000000002</v>
      </c>
      <c r="O33" s="90">
        <v>1.6121780000000001</v>
      </c>
      <c r="P33" s="90">
        <v>1.1259809999999999</v>
      </c>
      <c r="Q33" s="90">
        <v>1.306211</v>
      </c>
      <c r="R33" s="90"/>
      <c r="S33" s="90"/>
      <c r="T33" s="90"/>
      <c r="U33" s="90"/>
      <c r="V33" s="90"/>
      <c r="W33" s="90"/>
      <c r="X33" s="90"/>
      <c r="Y33" s="90"/>
      <c r="Z33" s="89"/>
      <c r="AA33" s="99">
        <v>4.5287569999999997</v>
      </c>
      <c r="AB33" s="91">
        <v>4.0443699999999998</v>
      </c>
      <c r="AC33" s="102">
        <f>AB33/AA33-1</f>
        <v>-0.10695804610404136</v>
      </c>
      <c r="AD33" s="328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399">
        <v>898.87547696861725</v>
      </c>
      <c r="O34" s="94">
        <v>931.91371100000003</v>
      </c>
      <c r="P34" s="94">
        <v>982.37922100000003</v>
      </c>
      <c r="Q34" s="94">
        <v>989.06229199999996</v>
      </c>
      <c r="R34" s="94"/>
      <c r="S34" s="94"/>
      <c r="T34" s="94"/>
      <c r="U34" s="94"/>
      <c r="V34" s="94"/>
      <c r="W34" s="94"/>
      <c r="X34" s="94"/>
      <c r="Y34" s="94"/>
      <c r="Z34" s="93"/>
      <c r="AA34" s="100">
        <v>906.14852127211179</v>
      </c>
      <c r="AB34" s="95">
        <v>964.42095206644581</v>
      </c>
      <c r="AC34" s="102">
        <f>AB34/AA34-1</f>
        <v>6.4307814256019835E-2</v>
      </c>
      <c r="AD34" s="328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399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3"/>
      <c r="AA35" s="96"/>
      <c r="AB35" s="95"/>
      <c r="AC35" s="102"/>
      <c r="AD35" s="328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399">
        <v>363.09769384747199</v>
      </c>
      <c r="O36" s="94">
        <v>32.504858488137828</v>
      </c>
      <c r="P36" s="94">
        <v>43.924492173968552</v>
      </c>
      <c r="Q36" s="94">
        <v>60.689067500316952</v>
      </c>
      <c r="R36" s="94"/>
      <c r="S36" s="94"/>
      <c r="T36" s="94"/>
      <c r="U36" s="94"/>
      <c r="V36" s="94"/>
      <c r="W36" s="94"/>
      <c r="X36" s="94"/>
      <c r="Y36" s="94"/>
      <c r="Z36" s="93"/>
      <c r="AA36" s="100">
        <v>69.998187907540711</v>
      </c>
      <c r="AB36" s="95">
        <v>137.11841816242332</v>
      </c>
      <c r="AC36" s="102">
        <f t="shared" si="0"/>
        <v>0.95888525490889087</v>
      </c>
      <c r="AD36" s="328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399">
        <v>25.183071454</v>
      </c>
      <c r="O37" s="90">
        <v>1.6488150560000001</v>
      </c>
      <c r="P37" s="90">
        <v>2.0663966679999999</v>
      </c>
      <c r="Q37" s="90">
        <v>2.6237985620000002</v>
      </c>
      <c r="R37" s="90"/>
      <c r="S37" s="90"/>
      <c r="T37" s="90"/>
      <c r="U37" s="90"/>
      <c r="V37" s="90"/>
      <c r="W37" s="90"/>
      <c r="X37" s="90"/>
      <c r="Y37" s="90"/>
      <c r="Z37" s="89"/>
      <c r="AA37" s="99">
        <v>5.2826392159999997</v>
      </c>
      <c r="AB37" s="91">
        <v>6.3390102860000006</v>
      </c>
      <c r="AC37" s="102">
        <f t="shared" si="0"/>
        <v>0.19997032294018413</v>
      </c>
      <c r="AD37" s="328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399">
        <v>654.0041940263369</v>
      </c>
      <c r="O38" s="94">
        <v>894.21525746602924</v>
      </c>
      <c r="P38" s="94">
        <v>964.1815056506299</v>
      </c>
      <c r="Q38" s="94">
        <v>1049.1696412690824</v>
      </c>
      <c r="R38" s="94"/>
      <c r="S38" s="94"/>
      <c r="T38" s="94"/>
      <c r="U38" s="94"/>
      <c r="V38" s="94"/>
      <c r="W38" s="94"/>
      <c r="X38" s="94"/>
      <c r="Y38" s="94"/>
      <c r="Z38" s="93"/>
      <c r="AA38" s="100">
        <v>601.03752405654984</v>
      </c>
      <c r="AB38" s="95">
        <v>981.16055123474268</v>
      </c>
      <c r="AC38" s="102">
        <f t="shared" si="0"/>
        <v>0.63244475089117436</v>
      </c>
      <c r="AD38" s="328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399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3"/>
      <c r="AA39" s="96"/>
      <c r="AB39" s="95"/>
      <c r="AC39" s="102"/>
      <c r="AD39" s="328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399">
        <v>44.063618152527965</v>
      </c>
      <c r="O40" s="90">
        <v>2.1235225118621699</v>
      </c>
      <c r="P40" s="90">
        <v>0.17459182603144541</v>
      </c>
      <c r="Q40" s="90">
        <v>1.9995344996830511</v>
      </c>
      <c r="R40" s="90"/>
      <c r="S40" s="90"/>
      <c r="T40" s="90"/>
      <c r="U40" s="90"/>
      <c r="V40" s="90"/>
      <c r="W40" s="90"/>
      <c r="X40" s="90"/>
      <c r="Y40" s="90"/>
      <c r="Z40" s="89"/>
      <c r="AA40" s="99">
        <v>9.2973370924592835</v>
      </c>
      <c r="AB40" s="95">
        <v>4.2976488375766664</v>
      </c>
      <c r="AC40" s="102">
        <f t="shared" si="0"/>
        <v>-0.53775486520088367</v>
      </c>
      <c r="AD40" s="328"/>
    </row>
    <row r="41" spans="1:30">
      <c r="D41" s="126"/>
      <c r="E41" s="127"/>
      <c r="F41" s="127"/>
      <c r="G41" s="16"/>
      <c r="H41" s="16"/>
      <c r="I41" s="16"/>
      <c r="J41" s="16"/>
      <c r="K41" s="16"/>
      <c r="L41" s="16"/>
      <c r="M41" s="16"/>
      <c r="N41" s="400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3"/>
      <c r="AA41" s="96"/>
      <c r="AB41" s="95"/>
      <c r="AC41" s="101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7">
        <f>O40+O36+O28+O32+O24+O20+O16+O12+O8</f>
        <v>2392.8882520491843</v>
      </c>
      <c r="P42" s="97">
        <f>P40+P36+P28+P32+P24+P20+P16+P12+P8</f>
        <v>2235.298338520126</v>
      </c>
      <c r="Q42" s="97">
        <f t="shared" ref="Q42:AB42" si="2">SUM(Q8,Q12,Q16,Q20,Q24,Q32,Q28,Q36,Q40)</f>
        <v>2558.7763471082894</v>
      </c>
      <c r="R42" s="97">
        <f t="shared" si="2"/>
        <v>0</v>
      </c>
      <c r="S42" s="97">
        <f t="shared" si="2"/>
        <v>0</v>
      </c>
      <c r="T42" s="97">
        <f t="shared" si="2"/>
        <v>0</v>
      </c>
      <c r="U42" s="97">
        <f t="shared" si="2"/>
        <v>0</v>
      </c>
      <c r="V42" s="97">
        <f t="shared" si="2"/>
        <v>0</v>
      </c>
      <c r="W42" s="97">
        <f t="shared" si="2"/>
        <v>0</v>
      </c>
      <c r="X42" s="97">
        <f t="shared" si="2"/>
        <v>0</v>
      </c>
      <c r="Y42" s="97">
        <f t="shared" si="2"/>
        <v>0</v>
      </c>
      <c r="Z42" s="97">
        <f t="shared" si="2"/>
        <v>0</v>
      </c>
      <c r="AA42" s="97">
        <f t="shared" si="2"/>
        <v>5954.0460363470675</v>
      </c>
      <c r="AB42" s="97">
        <f t="shared" si="2"/>
        <v>7186.9629376776002</v>
      </c>
      <c r="AC42" s="103">
        <f t="shared" si="0"/>
        <v>0.20707211429069727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6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7"/>
    </row>
    <row r="50" spans="1:30">
      <c r="A50" s="104" t="str">
        <f t="shared" ref="A50:AA50" si="3">A8</f>
        <v>Cobre</v>
      </c>
      <c r="B50" s="104" t="str">
        <f t="shared" si="3"/>
        <v>Valor</v>
      </c>
      <c r="C50" s="104" t="str">
        <f t="shared" si="3"/>
        <v>(US$MM)</v>
      </c>
      <c r="D50" s="105">
        <f>D8</f>
        <v>7219.0687201917526</v>
      </c>
      <c r="E50" s="105">
        <f>E8</f>
        <v>7276.9520400628562</v>
      </c>
      <c r="F50" s="105">
        <f t="shared" si="3"/>
        <v>5935.4024202705696</v>
      </c>
      <c r="G50" s="105">
        <f t="shared" si="3"/>
        <v>8879.1470329311687</v>
      </c>
      <c r="H50" s="105">
        <f t="shared" si="3"/>
        <v>10721.031282565797</v>
      </c>
      <c r="I50" s="105">
        <f t="shared" si="3"/>
        <v>10730.942210401816</v>
      </c>
      <c r="J50" s="105">
        <f t="shared" si="3"/>
        <v>9820.7478280872583</v>
      </c>
      <c r="K50" s="105">
        <f t="shared" si="3"/>
        <v>8874.9060769625194</v>
      </c>
      <c r="L50" s="105">
        <f t="shared" si="3"/>
        <v>8167.541312653776</v>
      </c>
      <c r="M50" s="105">
        <f>M8</f>
        <v>10171.202800494437</v>
      </c>
      <c r="N50" s="105">
        <f>N8</f>
        <v>13773.19020945282</v>
      </c>
      <c r="O50" s="106">
        <f t="shared" si="3"/>
        <v>1224.7389886264336</v>
      </c>
      <c r="P50" s="106">
        <f t="shared" si="3"/>
        <v>1093.8361693908512</v>
      </c>
      <c r="Q50" s="106">
        <f t="shared" si="3"/>
        <v>1348.1637513185558</v>
      </c>
      <c r="R50" s="106">
        <f t="shared" si="3"/>
        <v>0</v>
      </c>
      <c r="S50" s="106">
        <f t="shared" si="3"/>
        <v>0</v>
      </c>
      <c r="T50" s="106">
        <f t="shared" si="3"/>
        <v>0</v>
      </c>
      <c r="U50" s="106">
        <f t="shared" si="3"/>
        <v>0</v>
      </c>
      <c r="V50" s="106">
        <f t="shared" si="3"/>
        <v>0</v>
      </c>
      <c r="W50" s="106">
        <f t="shared" si="3"/>
        <v>0</v>
      </c>
      <c r="X50" s="106">
        <f t="shared" si="3"/>
        <v>0</v>
      </c>
      <c r="Y50" s="106">
        <f>Y8</f>
        <v>0</v>
      </c>
      <c r="Z50" s="106">
        <f>Z8</f>
        <v>0</v>
      </c>
      <c r="AA50" s="107">
        <f t="shared" si="3"/>
        <v>3046.5608210931146</v>
      </c>
      <c r="AB50" s="107">
        <f>AB8</f>
        <v>3666.7389093358406</v>
      </c>
      <c r="AC50" s="110">
        <f t="shared" ref="AC50:AC59" si="4">AB50/AA50-1</f>
        <v>0.20356661975985246</v>
      </c>
      <c r="AD50" s="134"/>
    </row>
    <row r="51" spans="1:30">
      <c r="A51" s="104" t="str">
        <f t="shared" ref="A51:AB51" si="5">A12</f>
        <v>Oro</v>
      </c>
      <c r="B51" s="104" t="str">
        <f t="shared" si="5"/>
        <v>Valor</v>
      </c>
      <c r="C51" s="104" t="str">
        <f t="shared" si="5"/>
        <v>(US$MM)</v>
      </c>
      <c r="D51" s="105">
        <f>D12</f>
        <v>4187.4032129251573</v>
      </c>
      <c r="E51" s="105">
        <f>E12</f>
        <v>5586.0346055150185</v>
      </c>
      <c r="F51" s="105">
        <f t="shared" si="5"/>
        <v>6790.9480920625147</v>
      </c>
      <c r="G51" s="105">
        <f t="shared" si="5"/>
        <v>7744.6314899523886</v>
      </c>
      <c r="H51" s="105">
        <f t="shared" si="5"/>
        <v>10235.353079840146</v>
      </c>
      <c r="I51" s="105">
        <f t="shared" si="5"/>
        <v>10745.515758961699</v>
      </c>
      <c r="J51" s="105">
        <f t="shared" si="5"/>
        <v>8536.2794900494937</v>
      </c>
      <c r="K51" s="105">
        <f t="shared" si="5"/>
        <v>6729.0722178974011</v>
      </c>
      <c r="L51" s="105">
        <f t="shared" si="5"/>
        <v>6650.5953646963681</v>
      </c>
      <c r="M51" s="105">
        <f>M12</f>
        <v>7385.9574342377318</v>
      </c>
      <c r="N51" s="105">
        <f>N12</f>
        <v>7979.3150062432396</v>
      </c>
      <c r="O51" s="106">
        <f t="shared" si="5"/>
        <v>701.24380093466527</v>
      </c>
      <c r="P51" s="106">
        <f t="shared" si="5"/>
        <v>592.46111023851529</v>
      </c>
      <c r="Q51" s="106">
        <f t="shared" si="5"/>
        <v>692.98793436004246</v>
      </c>
      <c r="R51" s="106">
        <f t="shared" si="5"/>
        <v>0</v>
      </c>
      <c r="S51" s="106">
        <f t="shared" si="5"/>
        <v>0</v>
      </c>
      <c r="T51" s="106">
        <f t="shared" si="5"/>
        <v>0</v>
      </c>
      <c r="U51" s="106">
        <f t="shared" si="5"/>
        <v>0</v>
      </c>
      <c r="V51" s="106">
        <f t="shared" si="5"/>
        <v>0</v>
      </c>
      <c r="W51" s="106">
        <f t="shared" si="5"/>
        <v>0</v>
      </c>
      <c r="X51" s="106">
        <f t="shared" si="5"/>
        <v>0</v>
      </c>
      <c r="Y51" s="106">
        <f>Y12</f>
        <v>0</v>
      </c>
      <c r="Z51" s="106">
        <f>Z12</f>
        <v>0</v>
      </c>
      <c r="AA51" s="107">
        <f t="shared" si="5"/>
        <v>1764.1113753943673</v>
      </c>
      <c r="AB51" s="107">
        <f t="shared" si="5"/>
        <v>1986.6928455332231</v>
      </c>
      <c r="AC51" s="110">
        <f t="shared" si="4"/>
        <v>0.12617200548865437</v>
      </c>
    </row>
    <row r="52" spans="1:30">
      <c r="A52" s="104" t="str">
        <f t="shared" ref="A52:AB52" si="6">A16</f>
        <v>Zinc</v>
      </c>
      <c r="B52" s="104" t="str">
        <f t="shared" si="6"/>
        <v>Valor</v>
      </c>
      <c r="C52" s="104" t="str">
        <f t="shared" si="6"/>
        <v>(US$MM)</v>
      </c>
      <c r="D52" s="105">
        <f>D16</f>
        <v>2539.4072801646053</v>
      </c>
      <c r="E52" s="105">
        <f>E16</f>
        <v>1468.2951198311805</v>
      </c>
      <c r="F52" s="105">
        <f t="shared" si="6"/>
        <v>1233.2203045912822</v>
      </c>
      <c r="G52" s="105">
        <f t="shared" si="6"/>
        <v>1696.0733253334295</v>
      </c>
      <c r="H52" s="105">
        <f t="shared" si="6"/>
        <v>1522.5406592484687</v>
      </c>
      <c r="I52" s="105">
        <f t="shared" si="6"/>
        <v>1352.3374325660052</v>
      </c>
      <c r="J52" s="105">
        <f t="shared" si="6"/>
        <v>1413.8433873410634</v>
      </c>
      <c r="K52" s="105">
        <f t="shared" si="6"/>
        <v>1503.5472338862523</v>
      </c>
      <c r="L52" s="105">
        <f t="shared" si="6"/>
        <v>1507.6585311955087</v>
      </c>
      <c r="M52" s="105">
        <f>M16</f>
        <v>1465.4520841719275</v>
      </c>
      <c r="N52" s="105">
        <f>N16</f>
        <v>2376.2998861161768</v>
      </c>
      <c r="O52" s="106">
        <f t="shared" si="6"/>
        <v>211.62590956663553</v>
      </c>
      <c r="P52" s="106">
        <f t="shared" si="6"/>
        <v>251.62344005072632</v>
      </c>
      <c r="Q52" s="106">
        <f t="shared" si="6"/>
        <v>244.61664167100813</v>
      </c>
      <c r="R52" s="106">
        <f t="shared" si="6"/>
        <v>0</v>
      </c>
      <c r="S52" s="106">
        <f t="shared" si="6"/>
        <v>0</v>
      </c>
      <c r="T52" s="106">
        <f t="shared" si="6"/>
        <v>0</v>
      </c>
      <c r="U52" s="106">
        <f t="shared" si="6"/>
        <v>0</v>
      </c>
      <c r="V52" s="106">
        <f t="shared" si="6"/>
        <v>0</v>
      </c>
      <c r="W52" s="106">
        <f t="shared" si="6"/>
        <v>0</v>
      </c>
      <c r="X52" s="106">
        <f t="shared" si="6"/>
        <v>0</v>
      </c>
      <c r="Y52" s="106">
        <f>Y16</f>
        <v>0</v>
      </c>
      <c r="Z52" s="106">
        <f>Z16</f>
        <v>0</v>
      </c>
      <c r="AA52" s="107">
        <f t="shared" si="6"/>
        <v>514.61880992881981</v>
      </c>
      <c r="AB52" s="107">
        <f t="shared" si="6"/>
        <v>707.86599128836997</v>
      </c>
      <c r="AC52" s="110">
        <f t="shared" si="4"/>
        <v>0.37551519227655006</v>
      </c>
    </row>
    <row r="53" spans="1:30">
      <c r="A53" s="104" t="str">
        <f t="shared" ref="A53:AB53" si="7">A20</f>
        <v>Plata</v>
      </c>
      <c r="B53" s="104" t="str">
        <f t="shared" si="7"/>
        <v>Valor</v>
      </c>
      <c r="C53" s="104" t="str">
        <f t="shared" si="7"/>
        <v>(US$MM)</v>
      </c>
      <c r="D53" s="105">
        <f>D20</f>
        <v>538.233568262017</v>
      </c>
      <c r="E53" s="105">
        <f>E20</f>
        <v>595.44527574297194</v>
      </c>
      <c r="F53" s="105">
        <f t="shared" si="7"/>
        <v>214.08494407795499</v>
      </c>
      <c r="G53" s="105">
        <f t="shared" si="7"/>
        <v>118.20838016762899</v>
      </c>
      <c r="H53" s="105">
        <f t="shared" si="7"/>
        <v>219.44862884541499</v>
      </c>
      <c r="I53" s="105">
        <f t="shared" si="7"/>
        <v>209.569981439488</v>
      </c>
      <c r="J53" s="105">
        <f t="shared" si="7"/>
        <v>479.2518043975009</v>
      </c>
      <c r="K53" s="105">
        <f t="shared" si="7"/>
        <v>331.07695278478701</v>
      </c>
      <c r="L53" s="105">
        <f t="shared" si="7"/>
        <v>137.79635297098301</v>
      </c>
      <c r="M53" s="105">
        <f>M20</f>
        <v>120.45621156886003</v>
      </c>
      <c r="N53" s="105">
        <f>N20</f>
        <v>118.029144359499</v>
      </c>
      <c r="O53" s="106">
        <f t="shared" si="7"/>
        <v>10.810272149639999</v>
      </c>
      <c r="P53" s="106">
        <f t="shared" si="7"/>
        <v>8.6915224151200015</v>
      </c>
      <c r="Q53" s="106">
        <f t="shared" si="7"/>
        <v>10.500047482074999</v>
      </c>
      <c r="R53" s="106">
        <f t="shared" si="7"/>
        <v>0</v>
      </c>
      <c r="S53" s="106">
        <f t="shared" si="7"/>
        <v>0</v>
      </c>
      <c r="T53" s="106">
        <f t="shared" si="7"/>
        <v>0</v>
      </c>
      <c r="U53" s="106">
        <f t="shared" si="7"/>
        <v>0</v>
      </c>
      <c r="V53" s="106">
        <f t="shared" si="7"/>
        <v>0</v>
      </c>
      <c r="W53" s="106">
        <f t="shared" si="7"/>
        <v>0</v>
      </c>
      <c r="X53" s="106">
        <f t="shared" si="7"/>
        <v>0</v>
      </c>
      <c r="Y53" s="106">
        <f>Y20</f>
        <v>0</v>
      </c>
      <c r="Z53" s="106">
        <f>Z20</f>
        <v>0</v>
      </c>
      <c r="AA53" s="107">
        <f t="shared" si="7"/>
        <v>26.594495830966999</v>
      </c>
      <c r="AB53" s="107">
        <f t="shared" si="7"/>
        <v>30.001842046835002</v>
      </c>
      <c r="AC53" s="110">
        <f t="shared" si="4"/>
        <v>0.12812223392106725</v>
      </c>
    </row>
    <row r="54" spans="1:30">
      <c r="A54" s="104" t="str">
        <f t="shared" ref="A54:AB54" si="8">A24</f>
        <v>Plomo</v>
      </c>
      <c r="B54" s="104" t="str">
        <f t="shared" si="8"/>
        <v>Valor</v>
      </c>
      <c r="C54" s="104" t="str">
        <f t="shared" si="8"/>
        <v>(US$MM)</v>
      </c>
      <c r="D54" s="105">
        <f>D24</f>
        <v>1032.9556582579808</v>
      </c>
      <c r="E54" s="105">
        <f>E24</f>
        <v>1135.6647188208904</v>
      </c>
      <c r="F54" s="105">
        <f t="shared" si="8"/>
        <v>1115.8065786717914</v>
      </c>
      <c r="G54" s="105">
        <f t="shared" si="8"/>
        <v>1578.8088600715344</v>
      </c>
      <c r="H54" s="105">
        <f t="shared" si="8"/>
        <v>2426.735952128829</v>
      </c>
      <c r="I54" s="105">
        <f t="shared" si="8"/>
        <v>2575.3341204307012</v>
      </c>
      <c r="J54" s="105">
        <f t="shared" si="8"/>
        <v>1776.0595258877415</v>
      </c>
      <c r="K54" s="105">
        <f t="shared" si="8"/>
        <v>1522.5135211197114</v>
      </c>
      <c r="L54" s="105">
        <f t="shared" si="8"/>
        <v>1548.2696011111268</v>
      </c>
      <c r="M54" s="105">
        <f>M24</f>
        <v>1657.8745242177492</v>
      </c>
      <c r="N54" s="105">
        <f>N24</f>
        <v>1707.4039311799302</v>
      </c>
      <c r="O54" s="106">
        <f t="shared" si="8"/>
        <v>128.92400978467205</v>
      </c>
      <c r="P54" s="106">
        <f t="shared" si="8"/>
        <v>167.73412283989393</v>
      </c>
      <c r="Q54" s="106">
        <f t="shared" si="8"/>
        <v>121.61914322064167</v>
      </c>
      <c r="R54" s="106">
        <f t="shared" si="8"/>
        <v>0</v>
      </c>
      <c r="S54" s="106">
        <f t="shared" si="8"/>
        <v>0</v>
      </c>
      <c r="T54" s="106">
        <f t="shared" si="8"/>
        <v>0</v>
      </c>
      <c r="U54" s="106">
        <f t="shared" si="8"/>
        <v>0</v>
      </c>
      <c r="V54" s="106">
        <f t="shared" si="8"/>
        <v>0</v>
      </c>
      <c r="W54" s="106">
        <f t="shared" si="8"/>
        <v>0</v>
      </c>
      <c r="X54" s="106">
        <f t="shared" si="8"/>
        <v>0</v>
      </c>
      <c r="Y54" s="106">
        <f>Y24</f>
        <v>0</v>
      </c>
      <c r="Z54" s="106">
        <f>Z24</f>
        <v>0</v>
      </c>
      <c r="AA54" s="107">
        <f t="shared" si="8"/>
        <v>335.31797342847671</v>
      </c>
      <c r="AB54" s="107">
        <f t="shared" si="8"/>
        <v>418.27727584520761</v>
      </c>
      <c r="AC54" s="110">
        <f t="shared" si="4"/>
        <v>0.24740487832641067</v>
      </c>
    </row>
    <row r="55" spans="1:30">
      <c r="A55" s="104" t="str">
        <f t="shared" ref="A55:AB55" si="9">A32</f>
        <v>Estaño</v>
      </c>
      <c r="B55" s="104" t="str">
        <f t="shared" si="9"/>
        <v>Valor</v>
      </c>
      <c r="C55" s="104" t="str">
        <f t="shared" si="9"/>
        <v>(US$MM)</v>
      </c>
      <c r="D55" s="105">
        <f>D32</f>
        <v>595.09949347270776</v>
      </c>
      <c r="E55" s="105">
        <f>E32</f>
        <v>662.76975228062634</v>
      </c>
      <c r="F55" s="105">
        <f t="shared" si="9"/>
        <v>591.21348325130839</v>
      </c>
      <c r="G55" s="105">
        <f t="shared" si="9"/>
        <v>841.62143845581932</v>
      </c>
      <c r="H55" s="105">
        <f t="shared" si="9"/>
        <v>775.59494796720764</v>
      </c>
      <c r="I55" s="105">
        <f t="shared" si="9"/>
        <v>558.25922602627895</v>
      </c>
      <c r="J55" s="105">
        <f t="shared" si="9"/>
        <v>527.71235375709966</v>
      </c>
      <c r="K55" s="105">
        <f t="shared" si="9"/>
        <v>539.5582164992918</v>
      </c>
      <c r="L55" s="105">
        <f t="shared" si="9"/>
        <v>341.685340655076</v>
      </c>
      <c r="M55" s="105">
        <f>M32</f>
        <v>344.26226528241506</v>
      </c>
      <c r="N55" s="105">
        <f>N32</f>
        <v>370.47615447265594</v>
      </c>
      <c r="O55" s="106">
        <f t="shared" si="9"/>
        <v>33.122487990099089</v>
      </c>
      <c r="P55" s="106">
        <f t="shared" si="9"/>
        <v>24.386220113023526</v>
      </c>
      <c r="Q55" s="106">
        <f t="shared" si="9"/>
        <v>28.482049764100132</v>
      </c>
      <c r="R55" s="106">
        <f t="shared" si="9"/>
        <v>0</v>
      </c>
      <c r="S55" s="106">
        <f t="shared" si="9"/>
        <v>0</v>
      </c>
      <c r="T55" s="106">
        <f t="shared" si="9"/>
        <v>0</v>
      </c>
      <c r="U55" s="106">
        <f t="shared" si="9"/>
        <v>0</v>
      </c>
      <c r="V55" s="106">
        <f t="shared" si="9"/>
        <v>0</v>
      </c>
      <c r="W55" s="106">
        <f t="shared" si="9"/>
        <v>0</v>
      </c>
      <c r="X55" s="106">
        <f t="shared" si="9"/>
        <v>0</v>
      </c>
      <c r="Y55" s="106">
        <f>Y32</f>
        <v>0</v>
      </c>
      <c r="Z55" s="106">
        <f>Z32</f>
        <v>0</v>
      </c>
      <c r="AA55" s="107">
        <f t="shared" si="9"/>
        <v>90.471681848412146</v>
      </c>
      <c r="AB55" s="107">
        <f t="shared" si="9"/>
        <v>85.990757867222754</v>
      </c>
      <c r="AC55" s="110">
        <f t="shared" si="4"/>
        <v>-4.9528470010066883E-2</v>
      </c>
    </row>
    <row r="56" spans="1:30">
      <c r="A56" s="104" t="str">
        <f>A28</f>
        <v>Hierro</v>
      </c>
      <c r="B56" s="104" t="str">
        <f t="shared" ref="B56:AB56" si="10">B28</f>
        <v>Valor</v>
      </c>
      <c r="C56" s="104" t="str">
        <f t="shared" si="10"/>
        <v>(US$MM)</v>
      </c>
      <c r="D56" s="105">
        <f>D28</f>
        <v>285.41642566243098</v>
      </c>
      <c r="E56" s="105">
        <f>E28</f>
        <v>385.08789704585701</v>
      </c>
      <c r="F56" s="105">
        <f>F28</f>
        <v>297.68320635250899</v>
      </c>
      <c r="G56" s="105">
        <f t="shared" si="10"/>
        <v>523.27650585695505</v>
      </c>
      <c r="H56" s="105">
        <f t="shared" si="10"/>
        <v>1030.072291616872</v>
      </c>
      <c r="I56" s="105">
        <f t="shared" si="10"/>
        <v>844.8284799506572</v>
      </c>
      <c r="J56" s="105">
        <f t="shared" si="10"/>
        <v>856.80847467289618</v>
      </c>
      <c r="K56" s="105">
        <f t="shared" si="10"/>
        <v>646.70480025804579</v>
      </c>
      <c r="L56" s="105">
        <f>L28</f>
        <v>350.00259655641497</v>
      </c>
      <c r="M56" s="105">
        <f>M28</f>
        <v>343.76033679517201</v>
      </c>
      <c r="N56" s="105">
        <f>N28</f>
        <v>426.70590445394402</v>
      </c>
      <c r="O56" s="106">
        <f t="shared" si="10"/>
        <v>47.794401997039003</v>
      </c>
      <c r="P56" s="106">
        <f t="shared" si="10"/>
        <v>52.466669471995992</v>
      </c>
      <c r="Q56" s="106">
        <f t="shared" si="10"/>
        <v>49.718177291865999</v>
      </c>
      <c r="R56" s="106">
        <f t="shared" si="10"/>
        <v>0</v>
      </c>
      <c r="S56" s="106">
        <f t="shared" si="10"/>
        <v>0</v>
      </c>
      <c r="T56" s="106">
        <f t="shared" si="10"/>
        <v>0</v>
      </c>
      <c r="U56" s="106">
        <f t="shared" si="10"/>
        <v>0</v>
      </c>
      <c r="V56" s="106">
        <f t="shared" si="10"/>
        <v>0</v>
      </c>
      <c r="W56" s="106">
        <f t="shared" si="10"/>
        <v>0</v>
      </c>
      <c r="X56" s="106">
        <f t="shared" si="10"/>
        <v>0</v>
      </c>
      <c r="Y56" s="106">
        <f>Y28</f>
        <v>0</v>
      </c>
      <c r="Z56" s="106">
        <f>Z28</f>
        <v>0</v>
      </c>
      <c r="AA56" s="107">
        <f t="shared" si="10"/>
        <v>97.075353822910017</v>
      </c>
      <c r="AB56" s="107">
        <f t="shared" si="10"/>
        <v>149.97924876090099</v>
      </c>
      <c r="AC56" s="110">
        <f t="shared" si="4"/>
        <v>0.54497761640406739</v>
      </c>
    </row>
    <row r="57" spans="1:30">
      <c r="A57" s="104" t="str">
        <f>A36</f>
        <v>Molibdeno</v>
      </c>
      <c r="B57" s="104" t="str">
        <f t="shared" ref="B57:AB57" si="11">B36</f>
        <v>Valor</v>
      </c>
      <c r="C57" s="104" t="str">
        <f t="shared" si="11"/>
        <v>(US$MM)</v>
      </c>
      <c r="D57" s="105">
        <f>D36</f>
        <v>991.16764057624141</v>
      </c>
      <c r="E57" s="105">
        <f>E36</f>
        <v>943.09487178572181</v>
      </c>
      <c r="F57" s="105">
        <f t="shared" si="11"/>
        <v>275.96500791530212</v>
      </c>
      <c r="G57" s="105">
        <f t="shared" si="11"/>
        <v>491.9356947636328</v>
      </c>
      <c r="H57" s="105">
        <f t="shared" si="11"/>
        <v>563.68947023926762</v>
      </c>
      <c r="I57" s="105">
        <f t="shared" si="11"/>
        <v>428.26749069318208</v>
      </c>
      <c r="J57" s="105">
        <f t="shared" si="11"/>
        <v>355.52074602744028</v>
      </c>
      <c r="K57" s="105">
        <f t="shared" si="11"/>
        <v>360.16193124196127</v>
      </c>
      <c r="L57" s="105">
        <f>L36</f>
        <v>219.63469285986599</v>
      </c>
      <c r="M57" s="105">
        <f>M36</f>
        <v>272.67154160154439</v>
      </c>
      <c r="N57" s="105">
        <f>N36</f>
        <v>363.09769384747199</v>
      </c>
      <c r="O57" s="106">
        <f t="shared" si="11"/>
        <v>32.504858488137828</v>
      </c>
      <c r="P57" s="106">
        <f t="shared" si="11"/>
        <v>43.924492173968552</v>
      </c>
      <c r="Q57" s="106">
        <f t="shared" si="11"/>
        <v>60.689067500316952</v>
      </c>
      <c r="R57" s="106">
        <f t="shared" si="11"/>
        <v>0</v>
      </c>
      <c r="S57" s="106">
        <f t="shared" si="11"/>
        <v>0</v>
      </c>
      <c r="T57" s="106">
        <f t="shared" si="11"/>
        <v>0</v>
      </c>
      <c r="U57" s="106">
        <f t="shared" si="11"/>
        <v>0</v>
      </c>
      <c r="V57" s="106">
        <f t="shared" si="11"/>
        <v>0</v>
      </c>
      <c r="W57" s="106">
        <f t="shared" si="11"/>
        <v>0</v>
      </c>
      <c r="X57" s="106">
        <f t="shared" si="11"/>
        <v>0</v>
      </c>
      <c r="Y57" s="106">
        <f>Y36</f>
        <v>0</v>
      </c>
      <c r="Z57" s="106">
        <f>Z36</f>
        <v>0</v>
      </c>
      <c r="AA57" s="107">
        <f t="shared" si="11"/>
        <v>69.998187907540711</v>
      </c>
      <c r="AB57" s="107">
        <f t="shared" si="11"/>
        <v>137.11841816242332</v>
      </c>
      <c r="AC57" s="110">
        <f t="shared" si="4"/>
        <v>0.95888525490889087</v>
      </c>
    </row>
    <row r="58" spans="1:30">
      <c r="A58" s="104" t="str">
        <f>A40</f>
        <v>Otros</v>
      </c>
      <c r="B58" s="104" t="str">
        <f t="shared" ref="B58:AB58" si="12">B40</f>
        <v>Valor</v>
      </c>
      <c r="C58" s="104" t="str">
        <f t="shared" si="12"/>
        <v>(US$MM)</v>
      </c>
      <c r="D58" s="105">
        <f>D40</f>
        <v>50.600247423758653</v>
      </c>
      <c r="E58" s="105">
        <f>E40</f>
        <v>47.623667214277958</v>
      </c>
      <c r="F58" s="105">
        <f t="shared" si="12"/>
        <v>27.489491084697907</v>
      </c>
      <c r="G58" s="105">
        <f t="shared" si="12"/>
        <v>29.128838236367177</v>
      </c>
      <c r="H58" s="105">
        <f t="shared" si="12"/>
        <v>31.208521760732285</v>
      </c>
      <c r="I58" s="105">
        <f t="shared" si="12"/>
        <v>21.6183863068179</v>
      </c>
      <c r="J58" s="105">
        <f t="shared" si="12"/>
        <v>23.221805972559654</v>
      </c>
      <c r="K58" s="105">
        <f t="shared" si="12"/>
        <v>37.872977758038765</v>
      </c>
      <c r="L58" s="105">
        <f>L40</f>
        <v>26.956227140133979</v>
      </c>
      <c r="M58" s="105">
        <f>M40</f>
        <v>14.999100398455615</v>
      </c>
      <c r="N58" s="105">
        <f>N40</f>
        <v>44.063618152527965</v>
      </c>
      <c r="O58" s="106">
        <f t="shared" si="12"/>
        <v>2.1235225118621699</v>
      </c>
      <c r="P58" s="106">
        <f t="shared" si="12"/>
        <v>0.17459182603144541</v>
      </c>
      <c r="Q58" s="106">
        <f t="shared" si="12"/>
        <v>1.9995344996830511</v>
      </c>
      <c r="R58" s="106">
        <f t="shared" si="12"/>
        <v>0</v>
      </c>
      <c r="S58" s="106">
        <f t="shared" si="12"/>
        <v>0</v>
      </c>
      <c r="T58" s="106">
        <f t="shared" si="12"/>
        <v>0</v>
      </c>
      <c r="U58" s="106">
        <f t="shared" si="12"/>
        <v>0</v>
      </c>
      <c r="V58" s="106">
        <f t="shared" si="12"/>
        <v>0</v>
      </c>
      <c r="W58" s="106">
        <f t="shared" si="12"/>
        <v>0</v>
      </c>
      <c r="X58" s="106">
        <f t="shared" si="12"/>
        <v>0</v>
      </c>
      <c r="Y58" s="106">
        <f>Y40</f>
        <v>0</v>
      </c>
      <c r="Z58" s="106">
        <f>Z40</f>
        <v>0</v>
      </c>
      <c r="AA58" s="107">
        <f t="shared" si="12"/>
        <v>9.2973370924592835</v>
      </c>
      <c r="AB58" s="107">
        <f t="shared" si="12"/>
        <v>4.2976488375766664</v>
      </c>
      <c r="AC58" s="110">
        <f t="shared" si="4"/>
        <v>-0.53775486520088367</v>
      </c>
    </row>
    <row r="59" spans="1:30">
      <c r="D59" s="108">
        <f>SUM(D50:D58)</f>
        <v>17439.352246936651</v>
      </c>
      <c r="E59" s="108">
        <f>SUM(E50:E58)</f>
        <v>18100.9679482994</v>
      </c>
      <c r="F59" s="108">
        <f>SUM(F50:F58)</f>
        <v>16481.813528277929</v>
      </c>
      <c r="G59" s="108">
        <f t="shared" ref="G59:U59" si="13">SUM(G50:G58)</f>
        <v>21902.831565768924</v>
      </c>
      <c r="H59" s="108">
        <f t="shared" si="13"/>
        <v>27525.674834212732</v>
      </c>
      <c r="I59" s="108">
        <f t="shared" si="13"/>
        <v>27466.673086776646</v>
      </c>
      <c r="J59" s="108">
        <f t="shared" si="13"/>
        <v>23789.445416193052</v>
      </c>
      <c r="K59" s="108">
        <f t="shared" si="13"/>
        <v>20545.413928408008</v>
      </c>
      <c r="L59" s="108">
        <f t="shared" si="13"/>
        <v>18950.140019839251</v>
      </c>
      <c r="M59" s="108">
        <f>SUM(M50:M58)</f>
        <v>21776.636298768288</v>
      </c>
      <c r="N59" s="108">
        <f>SUM(N50:N58)</f>
        <v>27158.581548278267</v>
      </c>
      <c r="O59" s="109">
        <f>SUM(O50:O58)</f>
        <v>2392.8882520491843</v>
      </c>
      <c r="P59" s="109">
        <f t="shared" si="13"/>
        <v>2235.2983385201264</v>
      </c>
      <c r="Q59" s="109">
        <f t="shared" si="13"/>
        <v>2558.7763471082894</v>
      </c>
      <c r="R59" s="109">
        <f t="shared" si="13"/>
        <v>0</v>
      </c>
      <c r="S59" s="109">
        <f t="shared" si="13"/>
        <v>0</v>
      </c>
      <c r="T59" s="109">
        <f t="shared" si="13"/>
        <v>0</v>
      </c>
      <c r="U59" s="109">
        <f t="shared" si="13"/>
        <v>0</v>
      </c>
      <c r="V59" s="109">
        <f t="shared" ref="V59:AB59" si="14">SUM(V50:V58)</f>
        <v>0</v>
      </c>
      <c r="W59" s="109">
        <f t="shared" si="14"/>
        <v>0</v>
      </c>
      <c r="X59" s="109">
        <f t="shared" si="14"/>
        <v>0</v>
      </c>
      <c r="Y59" s="109">
        <f t="shared" si="14"/>
        <v>0</v>
      </c>
      <c r="Z59" s="109">
        <f t="shared" si="14"/>
        <v>0</v>
      </c>
      <c r="AA59" s="109">
        <f t="shared" si="14"/>
        <v>5954.0460363470675</v>
      </c>
      <c r="AB59" s="109">
        <f t="shared" si="14"/>
        <v>7186.9629376776002</v>
      </c>
      <c r="AC59" s="133">
        <f t="shared" si="4"/>
        <v>0.20707211429069727</v>
      </c>
    </row>
    <row r="62" spans="1:30">
      <c r="A62" s="104" t="s">
        <v>0</v>
      </c>
      <c r="B62" s="104" t="str">
        <f t="shared" ref="B62:AB62" si="15">B9</f>
        <v>Cantidad</v>
      </c>
      <c r="C62" s="104" t="str">
        <f t="shared" si="15"/>
        <v>(Miles TM)</v>
      </c>
      <c r="D62" s="105">
        <f>D9</f>
        <v>1121.9424399999998</v>
      </c>
      <c r="E62" s="105">
        <f>E9</f>
        <v>1243.0921780000001</v>
      </c>
      <c r="F62" s="105">
        <f t="shared" si="15"/>
        <v>1246.1711079999998</v>
      </c>
      <c r="G62" s="105">
        <f t="shared" si="15"/>
        <v>1256.1313640000003</v>
      </c>
      <c r="H62" s="105">
        <f t="shared" si="15"/>
        <v>1262.237985</v>
      </c>
      <c r="I62" s="105">
        <f t="shared" si="15"/>
        <v>1405.5533140000002</v>
      </c>
      <c r="J62" s="105">
        <f t="shared" si="15"/>
        <v>1403.9670750000002</v>
      </c>
      <c r="K62" s="105">
        <f t="shared" si="15"/>
        <v>1402.417778</v>
      </c>
      <c r="L62" s="105">
        <f t="shared" si="15"/>
        <v>1757.1664789999998</v>
      </c>
      <c r="M62" s="105">
        <f>M9</f>
        <v>2492.5097820000001</v>
      </c>
      <c r="N62" s="105">
        <f>N9</f>
        <v>2608.8056520000005</v>
      </c>
      <c r="O62" s="106">
        <f t="shared" si="15"/>
        <v>201.54240300000001</v>
      </c>
      <c r="P62" s="106">
        <f t="shared" si="15"/>
        <v>185.80975700000002</v>
      </c>
      <c r="Q62" s="106">
        <f t="shared" si="15"/>
        <v>238.058774</v>
      </c>
      <c r="R62" s="106">
        <f t="shared" si="15"/>
        <v>0</v>
      </c>
      <c r="S62" s="106">
        <f t="shared" si="15"/>
        <v>0</v>
      </c>
      <c r="T62" s="106">
        <f t="shared" si="15"/>
        <v>0</v>
      </c>
      <c r="U62" s="106">
        <f t="shared" si="15"/>
        <v>0</v>
      </c>
      <c r="V62" s="106">
        <f t="shared" si="15"/>
        <v>0</v>
      </c>
      <c r="W62" s="106">
        <f t="shared" si="15"/>
        <v>0</v>
      </c>
      <c r="X62" s="106">
        <f t="shared" si="15"/>
        <v>0</v>
      </c>
      <c r="Y62" s="106">
        <f>Y9</f>
        <v>0</v>
      </c>
      <c r="Z62" s="106">
        <f>Z9</f>
        <v>0</v>
      </c>
      <c r="AA62" s="107">
        <f t="shared" si="15"/>
        <v>600.43769499999996</v>
      </c>
      <c r="AB62" s="107">
        <f t="shared" si="15"/>
        <v>625.410934</v>
      </c>
      <c r="AC62" s="110">
        <f t="shared" ref="AC62:AC69" si="16">AB62/AA62-1</f>
        <v>4.1591724183805745E-2</v>
      </c>
    </row>
    <row r="63" spans="1:30">
      <c r="A63" s="104" t="s">
        <v>6</v>
      </c>
      <c r="B63" s="104" t="str">
        <f t="shared" ref="B63:AB63" si="17">B13</f>
        <v>Cantidad</v>
      </c>
      <c r="C63" s="104" t="str">
        <f t="shared" si="17"/>
        <v>(Miles Oz. Tr.)</v>
      </c>
      <c r="D63" s="105">
        <f>D13</f>
        <v>5967.3943619999991</v>
      </c>
      <c r="E63" s="105">
        <f>E13</f>
        <v>6417.683814</v>
      </c>
      <c r="F63" s="105">
        <f t="shared" si="17"/>
        <v>6972.1969499999996</v>
      </c>
      <c r="G63" s="105">
        <f t="shared" si="17"/>
        <v>6334.5532089999997</v>
      </c>
      <c r="H63" s="105">
        <f t="shared" si="17"/>
        <v>6492.2497979999989</v>
      </c>
      <c r="I63" s="105">
        <f t="shared" si="17"/>
        <v>6427.0524130000013</v>
      </c>
      <c r="J63" s="105">
        <f t="shared" si="17"/>
        <v>6047.3659180000004</v>
      </c>
      <c r="K63" s="105">
        <f t="shared" si="17"/>
        <v>5323.3804000000009</v>
      </c>
      <c r="L63" s="105">
        <f t="shared" si="17"/>
        <v>5743.7721409999986</v>
      </c>
      <c r="M63" s="105">
        <f>M13</f>
        <v>5915.3714909999999</v>
      </c>
      <c r="N63" s="105">
        <f>N13</f>
        <v>6336.3753339999994</v>
      </c>
      <c r="O63" s="106">
        <f t="shared" si="17"/>
        <v>527.19124499999998</v>
      </c>
      <c r="P63" s="106">
        <f t="shared" si="17"/>
        <v>444.780959</v>
      </c>
      <c r="Q63" s="106">
        <f t="shared" si="17"/>
        <v>523.14513199999999</v>
      </c>
      <c r="R63" s="106">
        <f t="shared" si="17"/>
        <v>0</v>
      </c>
      <c r="S63" s="106">
        <f t="shared" si="17"/>
        <v>0</v>
      </c>
      <c r="T63" s="106">
        <f t="shared" si="17"/>
        <v>0</v>
      </c>
      <c r="U63" s="106">
        <f t="shared" si="17"/>
        <v>0</v>
      </c>
      <c r="V63" s="106">
        <f t="shared" si="17"/>
        <v>0</v>
      </c>
      <c r="W63" s="106">
        <f t="shared" si="17"/>
        <v>0</v>
      </c>
      <c r="X63" s="106">
        <f t="shared" si="17"/>
        <v>0</v>
      </c>
      <c r="Y63" s="106">
        <f>Y13</f>
        <v>0</v>
      </c>
      <c r="Z63" s="106">
        <f>Z13</f>
        <v>0</v>
      </c>
      <c r="AA63" s="107">
        <f t="shared" si="17"/>
        <v>1447.0680830000001</v>
      </c>
      <c r="AB63" s="107">
        <f t="shared" si="17"/>
        <v>1495.1173359999998</v>
      </c>
      <c r="AC63" s="110">
        <f t="shared" si="16"/>
        <v>3.3204555863319163E-2</v>
      </c>
    </row>
    <row r="64" spans="1:30">
      <c r="A64" s="104" t="s">
        <v>9</v>
      </c>
      <c r="B64" s="104" t="str">
        <f t="shared" ref="B64:AB64" si="18">B17</f>
        <v>Cantidad</v>
      </c>
      <c r="C64" s="104" t="str">
        <f t="shared" si="18"/>
        <v>(Miles TM.)</v>
      </c>
      <c r="D64" s="105">
        <f>D17</f>
        <v>1272.656301</v>
      </c>
      <c r="E64" s="105">
        <f>E17</f>
        <v>1457.1284639999999</v>
      </c>
      <c r="F64" s="105">
        <f t="shared" si="18"/>
        <v>1372.5174649999999</v>
      </c>
      <c r="G64" s="105">
        <f t="shared" si="18"/>
        <v>1314.0726309999998</v>
      </c>
      <c r="H64" s="105">
        <f t="shared" si="18"/>
        <v>1007.2882920000002</v>
      </c>
      <c r="I64" s="105">
        <f t="shared" si="18"/>
        <v>1016.2970770000001</v>
      </c>
      <c r="J64" s="105">
        <f t="shared" si="18"/>
        <v>1079.006396</v>
      </c>
      <c r="K64" s="105">
        <f t="shared" si="18"/>
        <v>1149.2442489999999</v>
      </c>
      <c r="L64" s="105">
        <f t="shared" si="18"/>
        <v>1217.4060959999999</v>
      </c>
      <c r="M64" s="105">
        <f>M17</f>
        <v>1113.5873849999998</v>
      </c>
      <c r="N64" s="105">
        <f>N17</f>
        <v>1240.033964</v>
      </c>
      <c r="O64" s="106">
        <f t="shared" si="18"/>
        <v>95.978949999999998</v>
      </c>
      <c r="P64" s="106">
        <f t="shared" si="18"/>
        <v>108.691818</v>
      </c>
      <c r="Q64" s="106">
        <f t="shared" si="18"/>
        <v>107.226525</v>
      </c>
      <c r="R64" s="106">
        <f t="shared" si="18"/>
        <v>0</v>
      </c>
      <c r="S64" s="106">
        <f t="shared" si="18"/>
        <v>0</v>
      </c>
      <c r="T64" s="106">
        <f t="shared" si="18"/>
        <v>0</v>
      </c>
      <c r="U64" s="106">
        <f t="shared" si="18"/>
        <v>0</v>
      </c>
      <c r="V64" s="106">
        <f t="shared" si="18"/>
        <v>0</v>
      </c>
      <c r="W64" s="106">
        <f t="shared" si="18"/>
        <v>0</v>
      </c>
      <c r="X64" s="106">
        <f t="shared" si="18"/>
        <v>0</v>
      </c>
      <c r="Y64" s="106">
        <f>Y17</f>
        <v>0</v>
      </c>
      <c r="Z64" s="106">
        <f>Z17</f>
        <v>0</v>
      </c>
      <c r="AA64" s="107">
        <f t="shared" si="18"/>
        <v>303.28399100000001</v>
      </c>
      <c r="AB64" s="107">
        <f t="shared" si="18"/>
        <v>311.89729299999999</v>
      </c>
      <c r="AC64" s="110">
        <f t="shared" si="16"/>
        <v>2.8400120862297484E-2</v>
      </c>
    </row>
    <row r="65" spans="1:29">
      <c r="A65" s="104" t="s">
        <v>11</v>
      </c>
      <c r="B65" s="104" t="str">
        <f t="shared" ref="B65:AB65" si="19">B21</f>
        <v>Cantidad</v>
      </c>
      <c r="C65" s="104" t="str">
        <f t="shared" si="19"/>
        <v>(Millones Oz. Tr.)</v>
      </c>
      <c r="D65" s="105">
        <f>D21</f>
        <v>40.359925000000004</v>
      </c>
      <c r="E65" s="105">
        <f>E21</f>
        <v>39.690534</v>
      </c>
      <c r="F65" s="105">
        <f t="shared" si="19"/>
        <v>16.249386999999999</v>
      </c>
      <c r="G65" s="105">
        <f t="shared" si="19"/>
        <v>6.1603579999999996</v>
      </c>
      <c r="H65" s="105">
        <f t="shared" si="19"/>
        <v>6.5176329999999991</v>
      </c>
      <c r="I65" s="105">
        <f t="shared" si="19"/>
        <v>6.9355449999999994</v>
      </c>
      <c r="J65" s="105">
        <f t="shared" si="19"/>
        <v>21.204193999999998</v>
      </c>
      <c r="K65" s="105">
        <f t="shared" si="19"/>
        <v>17.144968000000002</v>
      </c>
      <c r="L65" s="105">
        <f t="shared" si="19"/>
        <v>8.9059539999999995</v>
      </c>
      <c r="M65" s="105">
        <f>M21</f>
        <v>7.1565099999999982</v>
      </c>
      <c r="N65" s="105">
        <f>N21</f>
        <v>6.9465319999999995</v>
      </c>
      <c r="O65" s="106">
        <f t="shared" si="19"/>
        <v>0.65115500000000004</v>
      </c>
      <c r="P65" s="106">
        <f t="shared" si="19"/>
        <v>0.51156800000000002</v>
      </c>
      <c r="Q65" s="106">
        <f t="shared" si="19"/>
        <v>0.63324499999999995</v>
      </c>
      <c r="R65" s="106">
        <f t="shared" si="19"/>
        <v>0</v>
      </c>
      <c r="S65" s="106">
        <f t="shared" si="19"/>
        <v>0</v>
      </c>
      <c r="T65" s="106">
        <f t="shared" si="19"/>
        <v>0</v>
      </c>
      <c r="U65" s="106">
        <f t="shared" si="19"/>
        <v>0</v>
      </c>
      <c r="V65" s="106">
        <f t="shared" si="19"/>
        <v>0</v>
      </c>
      <c r="W65" s="106">
        <f t="shared" si="19"/>
        <v>0</v>
      </c>
      <c r="X65" s="106">
        <f t="shared" si="19"/>
        <v>0</v>
      </c>
      <c r="Y65" s="106">
        <f>Y21</f>
        <v>0</v>
      </c>
      <c r="Z65" s="106">
        <f>Z21</f>
        <v>0</v>
      </c>
      <c r="AA65" s="107">
        <f t="shared" si="19"/>
        <v>1.5446279999999999</v>
      </c>
      <c r="AB65" s="107">
        <f t="shared" si="19"/>
        <v>1.7959680000000002</v>
      </c>
      <c r="AC65" s="110">
        <f t="shared" si="16"/>
        <v>0.16271879054374283</v>
      </c>
    </row>
    <row r="66" spans="1:29">
      <c r="A66" s="104" t="s">
        <v>14</v>
      </c>
      <c r="B66" s="104" t="str">
        <f t="shared" ref="B66:AB66" si="20">B25</f>
        <v>Cantidad</v>
      </c>
      <c r="C66" s="104" t="str">
        <f t="shared" si="20"/>
        <v>(Miles TM.)</v>
      </c>
      <c r="D66" s="105">
        <f>D25</f>
        <v>416.63830099999996</v>
      </c>
      <c r="E66" s="105">
        <f>E25</f>
        <v>524.99695399999996</v>
      </c>
      <c r="F66" s="105">
        <f t="shared" si="20"/>
        <v>681.50997000000007</v>
      </c>
      <c r="G66" s="105">
        <f t="shared" si="20"/>
        <v>769.96655399999997</v>
      </c>
      <c r="H66" s="105">
        <f t="shared" si="20"/>
        <v>987.66261499999996</v>
      </c>
      <c r="I66" s="105">
        <f t="shared" si="20"/>
        <v>1169.6602899999998</v>
      </c>
      <c r="J66" s="105">
        <f t="shared" si="20"/>
        <v>855.15530999999999</v>
      </c>
      <c r="K66" s="105">
        <f t="shared" si="20"/>
        <v>771.45482600000003</v>
      </c>
      <c r="L66" s="105">
        <f t="shared" si="20"/>
        <v>938.35960200000011</v>
      </c>
      <c r="M66" s="105">
        <f>M25</f>
        <v>942.30815900000005</v>
      </c>
      <c r="N66" s="105">
        <f>N25</f>
        <v>856.21164399999998</v>
      </c>
      <c r="O66" s="106">
        <f t="shared" si="20"/>
        <v>58.864221999999998</v>
      </c>
      <c r="P66" s="106">
        <f t="shared" si="20"/>
        <v>77.25025500000001</v>
      </c>
      <c r="Q66" s="106">
        <f t="shared" si="20"/>
        <v>58.792951000000002</v>
      </c>
      <c r="R66" s="106">
        <f t="shared" si="20"/>
        <v>0</v>
      </c>
      <c r="S66" s="106">
        <f t="shared" si="20"/>
        <v>0</v>
      </c>
      <c r="T66" s="106">
        <f t="shared" si="20"/>
        <v>0</v>
      </c>
      <c r="U66" s="106">
        <f t="shared" si="20"/>
        <v>0</v>
      </c>
      <c r="V66" s="106">
        <f t="shared" si="20"/>
        <v>0</v>
      </c>
      <c r="W66" s="106">
        <f t="shared" si="20"/>
        <v>0</v>
      </c>
      <c r="X66" s="106">
        <f t="shared" si="20"/>
        <v>0</v>
      </c>
      <c r="Y66" s="106">
        <f>Y25</f>
        <v>0</v>
      </c>
      <c r="Z66" s="106">
        <f>Z25</f>
        <v>0</v>
      </c>
      <c r="AA66" s="107">
        <f t="shared" si="20"/>
        <v>170.57615099999998</v>
      </c>
      <c r="AB66" s="107">
        <f t="shared" si="20"/>
        <v>194.90742800000004</v>
      </c>
      <c r="AC66" s="110">
        <f t="shared" si="16"/>
        <v>0.14264172838558231</v>
      </c>
    </row>
    <row r="67" spans="1:29">
      <c r="A67" s="104" t="s">
        <v>15</v>
      </c>
      <c r="B67" s="104" t="str">
        <f t="shared" ref="B67:AB67" si="21">B33</f>
        <v>Cantidad</v>
      </c>
      <c r="C67" s="104" t="str">
        <f t="shared" si="21"/>
        <v>(Miles TM.)</v>
      </c>
      <c r="D67" s="105">
        <f>D33</f>
        <v>41.111622999999994</v>
      </c>
      <c r="E67" s="105">
        <f>E33</f>
        <v>38.263483999999998</v>
      </c>
      <c r="F67" s="105">
        <f t="shared" si="21"/>
        <v>37.071149999999996</v>
      </c>
      <c r="G67" s="105">
        <f t="shared" si="21"/>
        <v>39.02278900000001</v>
      </c>
      <c r="H67" s="105">
        <f t="shared" si="21"/>
        <v>31.899958000000002</v>
      </c>
      <c r="I67" s="105">
        <f t="shared" si="21"/>
        <v>25.545801000000001</v>
      </c>
      <c r="J67" s="105">
        <f t="shared" si="21"/>
        <v>23.824697999999998</v>
      </c>
      <c r="K67" s="105">
        <f t="shared" si="21"/>
        <v>24.640213999999997</v>
      </c>
      <c r="L67" s="105">
        <f t="shared" si="21"/>
        <v>20.111056000000001</v>
      </c>
      <c r="M67" s="105">
        <f>M33</f>
        <v>19.371681000000002</v>
      </c>
      <c r="N67" s="105">
        <f>N33</f>
        <v>18.695043000000002</v>
      </c>
      <c r="O67" s="106">
        <f t="shared" si="21"/>
        <v>1.6121780000000001</v>
      </c>
      <c r="P67" s="106">
        <f t="shared" si="21"/>
        <v>1.1259809999999999</v>
      </c>
      <c r="Q67" s="106">
        <f t="shared" si="21"/>
        <v>1.306211</v>
      </c>
      <c r="R67" s="106">
        <f t="shared" si="21"/>
        <v>0</v>
      </c>
      <c r="S67" s="106">
        <f t="shared" si="21"/>
        <v>0</v>
      </c>
      <c r="T67" s="106">
        <f t="shared" si="21"/>
        <v>0</v>
      </c>
      <c r="U67" s="106">
        <f t="shared" si="21"/>
        <v>0</v>
      </c>
      <c r="V67" s="106">
        <f t="shared" si="21"/>
        <v>0</v>
      </c>
      <c r="W67" s="106">
        <f t="shared" si="21"/>
        <v>0</v>
      </c>
      <c r="X67" s="106">
        <f t="shared" si="21"/>
        <v>0</v>
      </c>
      <c r="Y67" s="106">
        <f>Y33</f>
        <v>0</v>
      </c>
      <c r="Z67" s="106">
        <f>Z33</f>
        <v>0</v>
      </c>
      <c r="AA67" s="107">
        <f t="shared" si="21"/>
        <v>4.5287569999999997</v>
      </c>
      <c r="AB67" s="107">
        <f t="shared" si="21"/>
        <v>4.0443699999999998</v>
      </c>
      <c r="AC67" s="110">
        <f t="shared" si="16"/>
        <v>-0.10695804610404136</v>
      </c>
    </row>
    <row r="68" spans="1:29">
      <c r="A68" s="104" t="s">
        <v>16</v>
      </c>
      <c r="B68" s="104" t="str">
        <f>B37</f>
        <v>Cantidad</v>
      </c>
      <c r="C68" s="104" t="str">
        <f>C37</f>
        <v>(Miles TM.)</v>
      </c>
      <c r="D68" s="105">
        <f>D29</f>
        <v>7.1777029999999993</v>
      </c>
      <c r="E68" s="105">
        <f>E29</f>
        <v>6.8411140000000001</v>
      </c>
      <c r="F68" s="105">
        <f>F29</f>
        <v>6.7791249999999996</v>
      </c>
      <c r="G68" s="105">
        <f t="shared" ref="G68:L68" si="22">G29</f>
        <v>7.959607000000001</v>
      </c>
      <c r="H68" s="105">
        <f t="shared" si="22"/>
        <v>9.2557340000000003</v>
      </c>
      <c r="I68" s="105">
        <f t="shared" si="22"/>
        <v>9.7848829999999989</v>
      </c>
      <c r="J68" s="105">
        <f t="shared" si="22"/>
        <v>10.373199999999999</v>
      </c>
      <c r="K68" s="105">
        <f t="shared" si="22"/>
        <v>11.368120999999999</v>
      </c>
      <c r="L68" s="105">
        <f t="shared" si="22"/>
        <v>11.646831000000001</v>
      </c>
      <c r="M68" s="105">
        <f>M29</f>
        <v>11.050374</v>
      </c>
      <c r="N68" s="105">
        <f>N29</f>
        <v>11.463353000000001</v>
      </c>
      <c r="O68" s="330">
        <f t="shared" ref="O68:X68" si="23">O29</f>
        <v>1.5377129999999999</v>
      </c>
      <c r="P68" s="330">
        <f t="shared" si="23"/>
        <v>1.3923709999999998</v>
      </c>
      <c r="Q68" s="330">
        <f t="shared" si="23"/>
        <v>1.3911439999999999</v>
      </c>
      <c r="R68" s="330">
        <f t="shared" si="23"/>
        <v>0</v>
      </c>
      <c r="S68" s="330">
        <f t="shared" si="23"/>
        <v>0</v>
      </c>
      <c r="T68" s="330">
        <f t="shared" si="23"/>
        <v>0</v>
      </c>
      <c r="U68" s="330">
        <f t="shared" si="23"/>
        <v>0</v>
      </c>
      <c r="V68" s="330">
        <f t="shared" si="23"/>
        <v>0</v>
      </c>
      <c r="W68" s="330">
        <f t="shared" si="23"/>
        <v>0</v>
      </c>
      <c r="X68" s="330">
        <f t="shared" si="23"/>
        <v>0</v>
      </c>
      <c r="Y68" s="330">
        <f>Y29</f>
        <v>0</v>
      </c>
      <c r="Z68" s="330">
        <f>Z29</f>
        <v>0</v>
      </c>
      <c r="AA68" s="107">
        <f>AA29</f>
        <v>2.1447050000000001</v>
      </c>
      <c r="AB68" s="329">
        <f>AB29</f>
        <v>4.3212279999999996</v>
      </c>
      <c r="AC68" s="110">
        <f t="shared" si="16"/>
        <v>1.014835606761769</v>
      </c>
    </row>
    <row r="69" spans="1:29">
      <c r="A69" s="104" t="s">
        <v>18</v>
      </c>
      <c r="B69" s="104" t="str">
        <f t="shared" ref="B69:AB69" si="24">B37</f>
        <v>Cantidad</v>
      </c>
      <c r="C69" s="104" t="str">
        <f t="shared" si="24"/>
        <v>(Miles TM.)</v>
      </c>
      <c r="D69" s="105">
        <f>D37</f>
        <v>16.161707224000001</v>
      </c>
      <c r="E69" s="105">
        <f>E37</f>
        <v>18.255964222000003</v>
      </c>
      <c r="F69" s="105">
        <f t="shared" si="24"/>
        <v>12.22908432</v>
      </c>
      <c r="G69" s="105">
        <f t="shared" si="24"/>
        <v>16.693816124000001</v>
      </c>
      <c r="H69" s="105">
        <f t="shared" si="24"/>
        <v>19.451061820000003</v>
      </c>
      <c r="I69" s="105">
        <f t="shared" si="24"/>
        <v>17.877299378000004</v>
      </c>
      <c r="J69" s="105">
        <f t="shared" si="24"/>
        <v>18.448508504000003</v>
      </c>
      <c r="K69" s="105">
        <f t="shared" si="24"/>
        <v>16.477174284000004</v>
      </c>
      <c r="L69" s="105">
        <f>L37</f>
        <v>17.754669809999999</v>
      </c>
      <c r="M69" s="105">
        <f>M37</f>
        <v>24.406133279999999</v>
      </c>
      <c r="N69" s="105">
        <f>N37</f>
        <v>25.183071454</v>
      </c>
      <c r="O69" s="106">
        <f t="shared" si="24"/>
        <v>1.6488150560000001</v>
      </c>
      <c r="P69" s="106">
        <f t="shared" si="24"/>
        <v>2.0663966679999999</v>
      </c>
      <c r="Q69" s="106">
        <f t="shared" si="24"/>
        <v>2.6237985620000002</v>
      </c>
      <c r="R69" s="106">
        <f t="shared" si="24"/>
        <v>0</v>
      </c>
      <c r="S69" s="106">
        <f t="shared" si="24"/>
        <v>0</v>
      </c>
      <c r="T69" s="106">
        <f t="shared" si="24"/>
        <v>0</v>
      </c>
      <c r="U69" s="106">
        <f t="shared" si="24"/>
        <v>0</v>
      </c>
      <c r="V69" s="106">
        <f>V37</f>
        <v>0</v>
      </c>
      <c r="W69" s="106">
        <f>W37</f>
        <v>0</v>
      </c>
      <c r="X69" s="106">
        <f>X37</f>
        <v>0</v>
      </c>
      <c r="Y69" s="106">
        <f>Y37</f>
        <v>0</v>
      </c>
      <c r="Z69" s="106">
        <f>Z37</f>
        <v>0</v>
      </c>
      <c r="AA69" s="107">
        <f t="shared" si="24"/>
        <v>5.2826392159999997</v>
      </c>
      <c r="AB69" s="107">
        <f t="shared" si="24"/>
        <v>6.3390102860000006</v>
      </c>
      <c r="AC69" s="110">
        <f t="shared" si="16"/>
        <v>0.19997032294018413</v>
      </c>
    </row>
    <row r="70" spans="1:29">
      <c r="AC70" s="12"/>
    </row>
    <row r="72" spans="1:29" ht="23.25" customHeight="1">
      <c r="D72" s="791" t="s">
        <v>173</v>
      </c>
      <c r="E72" s="791"/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</row>
    <row r="73" spans="1:29">
      <c r="P73" s="96"/>
      <c r="Q73" s="96"/>
      <c r="R73" s="96"/>
      <c r="S73" s="125"/>
      <c r="T73" s="96"/>
      <c r="U73" s="125"/>
      <c r="V73" s="125"/>
      <c r="W73" s="125"/>
      <c r="X73" s="125"/>
      <c r="Y73" s="96"/>
    </row>
    <row r="74" spans="1:29">
      <c r="D74" s="790" t="s">
        <v>165</v>
      </c>
      <c r="E74" s="790"/>
      <c r="F74" s="790"/>
      <c r="G74" s="790"/>
      <c r="H74" s="790"/>
      <c r="I74" s="790"/>
      <c r="J74" s="790"/>
      <c r="K74" s="790"/>
      <c r="L74" s="790"/>
      <c r="M74" s="790"/>
      <c r="N74" s="790"/>
      <c r="O74" s="790"/>
      <c r="P74" s="790"/>
      <c r="Q74" s="790"/>
      <c r="R74" s="790"/>
      <c r="S74" s="790"/>
      <c r="T74" s="790"/>
      <c r="U74" s="790"/>
      <c r="V74" s="790"/>
      <c r="W74" s="790"/>
      <c r="X74" s="790"/>
      <c r="Y74" s="790"/>
      <c r="Z74" s="790"/>
      <c r="AA74" s="790"/>
      <c r="AB74" s="790"/>
      <c r="AC74" s="790"/>
    </row>
    <row r="75" spans="1:29">
      <c r="D75" s="790" t="s">
        <v>166</v>
      </c>
      <c r="E75" s="790"/>
      <c r="F75" s="790"/>
      <c r="G75" s="790"/>
      <c r="H75" s="790"/>
      <c r="I75" s="790"/>
      <c r="J75" s="790"/>
      <c r="K75" s="790"/>
      <c r="L75" s="790"/>
      <c r="M75" s="790"/>
      <c r="N75" s="790"/>
      <c r="O75" s="790"/>
      <c r="P75" s="790"/>
      <c r="Q75" s="790"/>
      <c r="R75" s="790"/>
      <c r="S75" s="790"/>
      <c r="T75" s="790"/>
      <c r="U75" s="790"/>
      <c r="V75" s="790"/>
      <c r="W75" s="790"/>
      <c r="X75" s="790"/>
      <c r="Y75" s="790"/>
      <c r="Z75" s="790"/>
      <c r="AA75" s="790"/>
      <c r="AB75" s="790"/>
      <c r="AC75" s="790"/>
    </row>
    <row r="76" spans="1:29">
      <c r="O76" s="96"/>
      <c r="P76" s="96"/>
      <c r="Q76" s="96"/>
      <c r="R76" s="125"/>
      <c r="S76" s="96"/>
      <c r="T76" s="96"/>
      <c r="U76" s="96"/>
      <c r="V76" s="96"/>
      <c r="W76" s="125"/>
      <c r="X76" s="96"/>
    </row>
    <row r="77" spans="1:29">
      <c r="D77" s="790" t="s">
        <v>167</v>
      </c>
      <c r="E77" s="790"/>
      <c r="F77" s="790"/>
      <c r="G77" s="790"/>
      <c r="H77" s="790"/>
      <c r="I77" s="790"/>
      <c r="J77" s="790"/>
      <c r="K77" s="790"/>
      <c r="L77" s="790"/>
      <c r="M77" s="790"/>
      <c r="N77" s="790"/>
      <c r="O77" s="790"/>
      <c r="P77" s="790"/>
      <c r="Q77" s="790"/>
      <c r="R77" s="790"/>
      <c r="S77" s="790"/>
      <c r="T77" s="790"/>
      <c r="U77" s="790"/>
      <c r="V77" s="790"/>
      <c r="W77" s="790"/>
      <c r="X77" s="790"/>
      <c r="Y77" s="790"/>
      <c r="Z77" s="790"/>
      <c r="AA77" s="790"/>
      <c r="AB77" s="790"/>
      <c r="AC77" s="790"/>
    </row>
    <row r="78" spans="1:29">
      <c r="O78" s="96"/>
      <c r="P78" s="96"/>
      <c r="Q78" s="96"/>
      <c r="R78" s="125"/>
      <c r="S78" s="96"/>
      <c r="T78" s="96"/>
      <c r="U78" s="96"/>
      <c r="V78" s="96"/>
      <c r="W78" s="125"/>
      <c r="X78" s="96"/>
    </row>
    <row r="79" spans="1:29">
      <c r="L79" s="130"/>
      <c r="O79" s="131"/>
      <c r="P79" s="131"/>
      <c r="Q79" s="131"/>
      <c r="R79" s="132"/>
      <c r="S79" s="131"/>
      <c r="T79" s="131"/>
      <c r="U79" s="96"/>
      <c r="V79" s="96"/>
      <c r="W79" s="125"/>
      <c r="X79" s="96"/>
    </row>
    <row r="80" spans="1:29">
      <c r="L80" s="130"/>
      <c r="O80" s="131"/>
      <c r="P80" s="131"/>
      <c r="Q80" s="131"/>
      <c r="R80" s="132"/>
      <c r="S80" s="131"/>
      <c r="T80" s="131"/>
      <c r="U80" s="96"/>
      <c r="V80" s="96"/>
      <c r="W80" s="125"/>
      <c r="X80" s="96"/>
    </row>
    <row r="81" spans="5:24">
      <c r="L81" s="129"/>
      <c r="O81" s="98"/>
      <c r="P81" s="98"/>
      <c r="Q81" s="98"/>
      <c r="R81" s="136"/>
      <c r="S81" s="98"/>
      <c r="T81" s="98"/>
      <c r="U81" s="98"/>
      <c r="V81" s="98"/>
      <c r="W81" s="125"/>
      <c r="X81" s="96"/>
    </row>
    <row r="82" spans="5:24">
      <c r="O82" s="96"/>
      <c r="P82" s="96"/>
      <c r="Q82" s="96"/>
      <c r="R82" s="125"/>
      <c r="S82" s="96"/>
      <c r="T82" s="96"/>
      <c r="U82" s="96"/>
      <c r="V82" s="96"/>
      <c r="W82" s="125"/>
      <c r="X82" s="96"/>
    </row>
    <row r="83" spans="5:24">
      <c r="J83" s="325"/>
      <c r="K83" s="325"/>
      <c r="L83" s="325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5:24">
      <c r="J84" s="325"/>
      <c r="K84" s="325"/>
      <c r="L84" s="325"/>
    </row>
    <row r="85" spans="5:24">
      <c r="J85" s="325"/>
      <c r="K85" s="325"/>
      <c r="L85" s="325"/>
    </row>
    <row r="86" spans="5:24">
      <c r="J86" s="325"/>
      <c r="K86" s="325"/>
      <c r="L86" s="325"/>
    </row>
    <row r="87" spans="5:24">
      <c r="J87" s="325"/>
      <c r="K87" s="325"/>
      <c r="L87" s="325"/>
    </row>
    <row r="88" spans="5:24">
      <c r="J88" s="325"/>
      <c r="K88" s="325"/>
      <c r="L88" s="325"/>
      <c r="M88" s="4"/>
      <c r="N88" s="4"/>
      <c r="O88" s="96"/>
      <c r="P88" s="96"/>
      <c r="Q88" s="96"/>
      <c r="R88" s="135"/>
      <c r="S88" s="96"/>
      <c r="T88" s="135"/>
      <c r="U88" s="135"/>
      <c r="V88" s="135"/>
    </row>
    <row r="89" spans="5:24">
      <c r="J89" s="325"/>
      <c r="K89" s="325"/>
      <c r="L89" s="325"/>
      <c r="M89" s="4"/>
      <c r="N89" s="4"/>
      <c r="O89" s="96"/>
      <c r="P89" s="96"/>
      <c r="Q89" s="96"/>
      <c r="R89" s="135"/>
      <c r="S89" s="96"/>
      <c r="T89" s="135"/>
      <c r="U89" s="135"/>
      <c r="V89" s="135"/>
    </row>
    <row r="90" spans="5:24">
      <c r="J90" s="325"/>
      <c r="K90" s="325"/>
      <c r="L90" s="325"/>
      <c r="M90" s="4"/>
      <c r="N90" s="4"/>
      <c r="O90" s="96"/>
      <c r="P90" s="96"/>
      <c r="Q90" s="96"/>
      <c r="R90" s="135"/>
      <c r="S90" s="96"/>
      <c r="T90" s="135"/>
      <c r="U90" s="135"/>
      <c r="V90" s="135"/>
    </row>
    <row r="91" spans="5:24">
      <c r="J91" s="325"/>
      <c r="K91" s="325"/>
      <c r="L91" s="325"/>
      <c r="M91" s="4"/>
      <c r="N91" s="4"/>
      <c r="O91" s="96"/>
      <c r="P91" s="96"/>
      <c r="Q91" s="96"/>
      <c r="R91" s="135"/>
      <c r="S91" s="96"/>
      <c r="T91" s="135"/>
      <c r="U91" s="135"/>
      <c r="V91" s="135"/>
    </row>
    <row r="92" spans="5:24">
      <c r="J92" s="325"/>
      <c r="K92" s="325"/>
      <c r="L92" s="325"/>
      <c r="M92" s="4"/>
      <c r="N92" s="4"/>
      <c r="O92" s="96"/>
      <c r="P92" s="96"/>
      <c r="Q92" s="96"/>
      <c r="R92" s="135"/>
      <c r="S92" s="96"/>
      <c r="T92" s="135"/>
      <c r="U92" s="135"/>
      <c r="V92" s="135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6"/>
      <c r="P93" s="96"/>
      <c r="Q93" s="96"/>
      <c r="R93" s="135"/>
      <c r="S93" s="96"/>
      <c r="T93" s="135"/>
      <c r="U93" s="135"/>
      <c r="V93" s="135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6"/>
      <c r="P94" s="96"/>
      <c r="Q94" s="96"/>
      <c r="R94" s="135"/>
      <c r="S94" s="96"/>
      <c r="T94" s="135"/>
      <c r="U94" s="135"/>
      <c r="V94" s="135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7"/>
      <c r="P95" s="137"/>
      <c r="Q95" s="137"/>
      <c r="R95" s="137"/>
      <c r="S95" s="137"/>
      <c r="T95" s="137"/>
      <c r="U95" s="137"/>
      <c r="V95" s="137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4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4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4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4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4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4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4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4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4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4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4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7" tint="0.39997558519241921"/>
  </sheetPr>
  <dimension ref="A1:Z101"/>
  <sheetViews>
    <sheetView showGridLines="0" view="pageBreakPreview" topLeftCell="A46" zoomScale="90" zoomScaleNormal="100" zoomScaleSheetLayoutView="90" workbookViewId="0">
      <selection activeCell="P89" sqref="P89"/>
    </sheetView>
  </sheetViews>
  <sheetFormatPr baseColWidth="10" defaultRowHeight="15"/>
  <cols>
    <col min="1" max="1" width="17.7109375" style="154" customWidth="1"/>
    <col min="2" max="2" width="18.85546875" style="150" bestFit="1" customWidth="1"/>
    <col min="3" max="3" width="12.85546875" style="150" bestFit="1" customWidth="1"/>
    <col min="4" max="4" width="18.85546875" style="150" bestFit="1" customWidth="1"/>
    <col min="5" max="5" width="16" style="150" bestFit="1" customWidth="1"/>
    <col min="6" max="9" width="18.85546875" style="150" bestFit="1" customWidth="1"/>
    <col min="10" max="11" width="12.85546875" style="150" customWidth="1"/>
    <col min="12" max="12" width="2.5703125" style="151" customWidth="1"/>
    <col min="13" max="256" width="11.42578125" style="151"/>
    <col min="257" max="257" width="17.7109375" style="151" customWidth="1"/>
    <col min="258" max="258" width="18.85546875" style="151" bestFit="1" customWidth="1"/>
    <col min="259" max="259" width="12.85546875" style="151" bestFit="1" customWidth="1"/>
    <col min="260" max="260" width="18.85546875" style="151" bestFit="1" customWidth="1"/>
    <col min="261" max="261" width="16" style="151" bestFit="1" customWidth="1"/>
    <col min="262" max="265" width="18.85546875" style="151" bestFit="1" customWidth="1"/>
    <col min="266" max="267" width="12.85546875" style="151" customWidth="1"/>
    <col min="268" max="268" width="2.5703125" style="151" customWidth="1"/>
    <col min="269" max="512" width="11.42578125" style="151"/>
    <col min="513" max="513" width="17.7109375" style="151" customWidth="1"/>
    <col min="514" max="514" width="18.85546875" style="151" bestFit="1" customWidth="1"/>
    <col min="515" max="515" width="12.85546875" style="151" bestFit="1" customWidth="1"/>
    <col min="516" max="516" width="18.85546875" style="151" bestFit="1" customWidth="1"/>
    <col min="517" max="517" width="16" style="151" bestFit="1" customWidth="1"/>
    <col min="518" max="521" width="18.85546875" style="151" bestFit="1" customWidth="1"/>
    <col min="522" max="523" width="12.85546875" style="151" customWidth="1"/>
    <col min="524" max="524" width="2.5703125" style="151" customWidth="1"/>
    <col min="525" max="768" width="11.42578125" style="151"/>
    <col min="769" max="769" width="17.7109375" style="151" customWidth="1"/>
    <col min="770" max="770" width="18.85546875" style="151" bestFit="1" customWidth="1"/>
    <col min="771" max="771" width="12.85546875" style="151" bestFit="1" customWidth="1"/>
    <col min="772" max="772" width="18.85546875" style="151" bestFit="1" customWidth="1"/>
    <col min="773" max="773" width="16" style="151" bestFit="1" customWidth="1"/>
    <col min="774" max="777" width="18.85546875" style="151" bestFit="1" customWidth="1"/>
    <col min="778" max="779" width="12.85546875" style="151" customWidth="1"/>
    <col min="780" max="780" width="2.5703125" style="151" customWidth="1"/>
    <col min="781" max="1024" width="11.42578125" style="151"/>
    <col min="1025" max="1025" width="17.7109375" style="151" customWidth="1"/>
    <col min="1026" max="1026" width="18.85546875" style="151" bestFit="1" customWidth="1"/>
    <col min="1027" max="1027" width="12.85546875" style="151" bestFit="1" customWidth="1"/>
    <col min="1028" max="1028" width="18.85546875" style="151" bestFit="1" customWidth="1"/>
    <col min="1029" max="1029" width="16" style="151" bestFit="1" customWidth="1"/>
    <col min="1030" max="1033" width="18.85546875" style="151" bestFit="1" customWidth="1"/>
    <col min="1034" max="1035" width="12.85546875" style="151" customWidth="1"/>
    <col min="1036" max="1036" width="2.5703125" style="151" customWidth="1"/>
    <col min="1037" max="1280" width="11.42578125" style="151"/>
    <col min="1281" max="1281" width="17.7109375" style="151" customWidth="1"/>
    <col min="1282" max="1282" width="18.85546875" style="151" bestFit="1" customWidth="1"/>
    <col min="1283" max="1283" width="12.85546875" style="151" bestFit="1" customWidth="1"/>
    <col min="1284" max="1284" width="18.85546875" style="151" bestFit="1" customWidth="1"/>
    <col min="1285" max="1285" width="16" style="151" bestFit="1" customWidth="1"/>
    <col min="1286" max="1289" width="18.85546875" style="151" bestFit="1" customWidth="1"/>
    <col min="1290" max="1291" width="12.85546875" style="151" customWidth="1"/>
    <col min="1292" max="1292" width="2.5703125" style="151" customWidth="1"/>
    <col min="1293" max="1536" width="11.42578125" style="151"/>
    <col min="1537" max="1537" width="17.7109375" style="151" customWidth="1"/>
    <col min="1538" max="1538" width="18.85546875" style="151" bestFit="1" customWidth="1"/>
    <col min="1539" max="1539" width="12.85546875" style="151" bestFit="1" customWidth="1"/>
    <col min="1540" max="1540" width="18.85546875" style="151" bestFit="1" customWidth="1"/>
    <col min="1541" max="1541" width="16" style="151" bestFit="1" customWidth="1"/>
    <col min="1542" max="1545" width="18.85546875" style="151" bestFit="1" customWidth="1"/>
    <col min="1546" max="1547" width="12.85546875" style="151" customWidth="1"/>
    <col min="1548" max="1548" width="2.5703125" style="151" customWidth="1"/>
    <col min="1549" max="1792" width="11.42578125" style="151"/>
    <col min="1793" max="1793" width="17.7109375" style="151" customWidth="1"/>
    <col min="1794" max="1794" width="18.85546875" style="151" bestFit="1" customWidth="1"/>
    <col min="1795" max="1795" width="12.85546875" style="151" bestFit="1" customWidth="1"/>
    <col min="1796" max="1796" width="18.85546875" style="151" bestFit="1" customWidth="1"/>
    <col min="1797" max="1797" width="16" style="151" bestFit="1" customWidth="1"/>
    <col min="1798" max="1801" width="18.85546875" style="151" bestFit="1" customWidth="1"/>
    <col min="1802" max="1803" width="12.85546875" style="151" customWidth="1"/>
    <col min="1804" max="1804" width="2.5703125" style="151" customWidth="1"/>
    <col min="1805" max="2048" width="11.42578125" style="151"/>
    <col min="2049" max="2049" width="17.7109375" style="151" customWidth="1"/>
    <col min="2050" max="2050" width="18.85546875" style="151" bestFit="1" customWidth="1"/>
    <col min="2051" max="2051" width="12.85546875" style="151" bestFit="1" customWidth="1"/>
    <col min="2052" max="2052" width="18.85546875" style="151" bestFit="1" customWidth="1"/>
    <col min="2053" max="2053" width="16" style="151" bestFit="1" customWidth="1"/>
    <col min="2054" max="2057" width="18.85546875" style="151" bestFit="1" customWidth="1"/>
    <col min="2058" max="2059" width="12.85546875" style="151" customWidth="1"/>
    <col min="2060" max="2060" width="2.5703125" style="151" customWidth="1"/>
    <col min="2061" max="2304" width="11.42578125" style="151"/>
    <col min="2305" max="2305" width="17.7109375" style="151" customWidth="1"/>
    <col min="2306" max="2306" width="18.85546875" style="151" bestFit="1" customWidth="1"/>
    <col min="2307" max="2307" width="12.85546875" style="151" bestFit="1" customWidth="1"/>
    <col min="2308" max="2308" width="18.85546875" style="151" bestFit="1" customWidth="1"/>
    <col min="2309" max="2309" width="16" style="151" bestFit="1" customWidth="1"/>
    <col min="2310" max="2313" width="18.85546875" style="151" bestFit="1" customWidth="1"/>
    <col min="2314" max="2315" width="12.85546875" style="151" customWidth="1"/>
    <col min="2316" max="2316" width="2.5703125" style="151" customWidth="1"/>
    <col min="2317" max="2560" width="11.42578125" style="151"/>
    <col min="2561" max="2561" width="17.7109375" style="151" customWidth="1"/>
    <col min="2562" max="2562" width="18.85546875" style="151" bestFit="1" customWidth="1"/>
    <col min="2563" max="2563" width="12.85546875" style="151" bestFit="1" customWidth="1"/>
    <col min="2564" max="2564" width="18.85546875" style="151" bestFit="1" customWidth="1"/>
    <col min="2565" max="2565" width="16" style="151" bestFit="1" customWidth="1"/>
    <col min="2566" max="2569" width="18.85546875" style="151" bestFit="1" customWidth="1"/>
    <col min="2570" max="2571" width="12.85546875" style="151" customWidth="1"/>
    <col min="2572" max="2572" width="2.5703125" style="151" customWidth="1"/>
    <col min="2573" max="2816" width="11.42578125" style="151"/>
    <col min="2817" max="2817" width="17.7109375" style="151" customWidth="1"/>
    <col min="2818" max="2818" width="18.85546875" style="151" bestFit="1" customWidth="1"/>
    <col min="2819" max="2819" width="12.85546875" style="151" bestFit="1" customWidth="1"/>
    <col min="2820" max="2820" width="18.85546875" style="151" bestFit="1" customWidth="1"/>
    <col min="2821" max="2821" width="16" style="151" bestFit="1" customWidth="1"/>
    <col min="2822" max="2825" width="18.85546875" style="151" bestFit="1" customWidth="1"/>
    <col min="2826" max="2827" width="12.85546875" style="151" customWidth="1"/>
    <col min="2828" max="2828" width="2.5703125" style="151" customWidth="1"/>
    <col min="2829" max="3072" width="11.42578125" style="151"/>
    <col min="3073" max="3073" width="17.7109375" style="151" customWidth="1"/>
    <col min="3074" max="3074" width="18.85546875" style="151" bestFit="1" customWidth="1"/>
    <col min="3075" max="3075" width="12.85546875" style="151" bestFit="1" customWidth="1"/>
    <col min="3076" max="3076" width="18.85546875" style="151" bestFit="1" customWidth="1"/>
    <col min="3077" max="3077" width="16" style="151" bestFit="1" customWidth="1"/>
    <col min="3078" max="3081" width="18.85546875" style="151" bestFit="1" customWidth="1"/>
    <col min="3082" max="3083" width="12.85546875" style="151" customWidth="1"/>
    <col min="3084" max="3084" width="2.5703125" style="151" customWidth="1"/>
    <col min="3085" max="3328" width="11.42578125" style="151"/>
    <col min="3329" max="3329" width="17.7109375" style="151" customWidth="1"/>
    <col min="3330" max="3330" width="18.85546875" style="151" bestFit="1" customWidth="1"/>
    <col min="3331" max="3331" width="12.85546875" style="151" bestFit="1" customWidth="1"/>
    <col min="3332" max="3332" width="18.85546875" style="151" bestFit="1" customWidth="1"/>
    <col min="3333" max="3333" width="16" style="151" bestFit="1" customWidth="1"/>
    <col min="3334" max="3337" width="18.85546875" style="151" bestFit="1" customWidth="1"/>
    <col min="3338" max="3339" width="12.85546875" style="151" customWidth="1"/>
    <col min="3340" max="3340" width="2.5703125" style="151" customWidth="1"/>
    <col min="3341" max="3584" width="11.42578125" style="151"/>
    <col min="3585" max="3585" width="17.7109375" style="151" customWidth="1"/>
    <col min="3586" max="3586" width="18.85546875" style="151" bestFit="1" customWidth="1"/>
    <col min="3587" max="3587" width="12.85546875" style="151" bestFit="1" customWidth="1"/>
    <col min="3588" max="3588" width="18.85546875" style="151" bestFit="1" customWidth="1"/>
    <col min="3589" max="3589" width="16" style="151" bestFit="1" customWidth="1"/>
    <col min="3590" max="3593" width="18.85546875" style="151" bestFit="1" customWidth="1"/>
    <col min="3594" max="3595" width="12.85546875" style="151" customWidth="1"/>
    <col min="3596" max="3596" width="2.5703125" style="151" customWidth="1"/>
    <col min="3597" max="3840" width="11.42578125" style="151"/>
    <col min="3841" max="3841" width="17.7109375" style="151" customWidth="1"/>
    <col min="3842" max="3842" width="18.85546875" style="151" bestFit="1" customWidth="1"/>
    <col min="3843" max="3843" width="12.85546875" style="151" bestFit="1" customWidth="1"/>
    <col min="3844" max="3844" width="18.85546875" style="151" bestFit="1" customWidth="1"/>
    <col min="3845" max="3845" width="16" style="151" bestFit="1" customWidth="1"/>
    <col min="3846" max="3849" width="18.85546875" style="151" bestFit="1" customWidth="1"/>
    <col min="3850" max="3851" width="12.85546875" style="151" customWidth="1"/>
    <col min="3852" max="3852" width="2.5703125" style="151" customWidth="1"/>
    <col min="3853" max="4096" width="11.42578125" style="151"/>
    <col min="4097" max="4097" width="17.7109375" style="151" customWidth="1"/>
    <col min="4098" max="4098" width="18.85546875" style="151" bestFit="1" customWidth="1"/>
    <col min="4099" max="4099" width="12.85546875" style="151" bestFit="1" customWidth="1"/>
    <col min="4100" max="4100" width="18.85546875" style="151" bestFit="1" customWidth="1"/>
    <col min="4101" max="4101" width="16" style="151" bestFit="1" customWidth="1"/>
    <col min="4102" max="4105" width="18.85546875" style="151" bestFit="1" customWidth="1"/>
    <col min="4106" max="4107" width="12.85546875" style="151" customWidth="1"/>
    <col min="4108" max="4108" width="2.5703125" style="151" customWidth="1"/>
    <col min="4109" max="4352" width="11.42578125" style="151"/>
    <col min="4353" max="4353" width="17.7109375" style="151" customWidth="1"/>
    <col min="4354" max="4354" width="18.85546875" style="151" bestFit="1" customWidth="1"/>
    <col min="4355" max="4355" width="12.85546875" style="151" bestFit="1" customWidth="1"/>
    <col min="4356" max="4356" width="18.85546875" style="151" bestFit="1" customWidth="1"/>
    <col min="4357" max="4357" width="16" style="151" bestFit="1" customWidth="1"/>
    <col min="4358" max="4361" width="18.85546875" style="151" bestFit="1" customWidth="1"/>
    <col min="4362" max="4363" width="12.85546875" style="151" customWidth="1"/>
    <col min="4364" max="4364" width="2.5703125" style="151" customWidth="1"/>
    <col min="4365" max="4608" width="11.42578125" style="151"/>
    <col min="4609" max="4609" width="17.7109375" style="151" customWidth="1"/>
    <col min="4610" max="4610" width="18.85546875" style="151" bestFit="1" customWidth="1"/>
    <col min="4611" max="4611" width="12.85546875" style="151" bestFit="1" customWidth="1"/>
    <col min="4612" max="4612" width="18.85546875" style="151" bestFit="1" customWidth="1"/>
    <col min="4613" max="4613" width="16" style="151" bestFit="1" customWidth="1"/>
    <col min="4614" max="4617" width="18.85546875" style="151" bestFit="1" customWidth="1"/>
    <col min="4618" max="4619" width="12.85546875" style="151" customWidth="1"/>
    <col min="4620" max="4620" width="2.5703125" style="151" customWidth="1"/>
    <col min="4621" max="4864" width="11.42578125" style="151"/>
    <col min="4865" max="4865" width="17.7109375" style="151" customWidth="1"/>
    <col min="4866" max="4866" width="18.85546875" style="151" bestFit="1" customWidth="1"/>
    <col min="4867" max="4867" width="12.85546875" style="151" bestFit="1" customWidth="1"/>
    <col min="4868" max="4868" width="18.85546875" style="151" bestFit="1" customWidth="1"/>
    <col min="4869" max="4869" width="16" style="151" bestFit="1" customWidth="1"/>
    <col min="4870" max="4873" width="18.85546875" style="151" bestFit="1" customWidth="1"/>
    <col min="4874" max="4875" width="12.85546875" style="151" customWidth="1"/>
    <col min="4876" max="4876" width="2.5703125" style="151" customWidth="1"/>
    <col min="4877" max="5120" width="11.42578125" style="151"/>
    <col min="5121" max="5121" width="17.7109375" style="151" customWidth="1"/>
    <col min="5122" max="5122" width="18.85546875" style="151" bestFit="1" customWidth="1"/>
    <col min="5123" max="5123" width="12.85546875" style="151" bestFit="1" customWidth="1"/>
    <col min="5124" max="5124" width="18.85546875" style="151" bestFit="1" customWidth="1"/>
    <col min="5125" max="5125" width="16" style="151" bestFit="1" customWidth="1"/>
    <col min="5126" max="5129" width="18.85546875" style="151" bestFit="1" customWidth="1"/>
    <col min="5130" max="5131" width="12.85546875" style="151" customWidth="1"/>
    <col min="5132" max="5132" width="2.5703125" style="151" customWidth="1"/>
    <col min="5133" max="5376" width="11.42578125" style="151"/>
    <col min="5377" max="5377" width="17.7109375" style="151" customWidth="1"/>
    <col min="5378" max="5378" width="18.85546875" style="151" bestFit="1" customWidth="1"/>
    <col min="5379" max="5379" width="12.85546875" style="151" bestFit="1" customWidth="1"/>
    <col min="5380" max="5380" width="18.85546875" style="151" bestFit="1" customWidth="1"/>
    <col min="5381" max="5381" width="16" style="151" bestFit="1" customWidth="1"/>
    <col min="5382" max="5385" width="18.85546875" style="151" bestFit="1" customWidth="1"/>
    <col min="5386" max="5387" width="12.85546875" style="151" customWidth="1"/>
    <col min="5388" max="5388" width="2.5703125" style="151" customWidth="1"/>
    <col min="5389" max="5632" width="11.42578125" style="151"/>
    <col min="5633" max="5633" width="17.7109375" style="151" customWidth="1"/>
    <col min="5634" max="5634" width="18.85546875" style="151" bestFit="1" customWidth="1"/>
    <col min="5635" max="5635" width="12.85546875" style="151" bestFit="1" customWidth="1"/>
    <col min="5636" max="5636" width="18.85546875" style="151" bestFit="1" customWidth="1"/>
    <col min="5637" max="5637" width="16" style="151" bestFit="1" customWidth="1"/>
    <col min="5638" max="5641" width="18.85546875" style="151" bestFit="1" customWidth="1"/>
    <col min="5642" max="5643" width="12.85546875" style="151" customWidth="1"/>
    <col min="5644" max="5644" width="2.5703125" style="151" customWidth="1"/>
    <col min="5645" max="5888" width="11.42578125" style="151"/>
    <col min="5889" max="5889" width="17.7109375" style="151" customWidth="1"/>
    <col min="5890" max="5890" width="18.85546875" style="151" bestFit="1" customWidth="1"/>
    <col min="5891" max="5891" width="12.85546875" style="151" bestFit="1" customWidth="1"/>
    <col min="5892" max="5892" width="18.85546875" style="151" bestFit="1" customWidth="1"/>
    <col min="5893" max="5893" width="16" style="151" bestFit="1" customWidth="1"/>
    <col min="5894" max="5897" width="18.85546875" style="151" bestFit="1" customWidth="1"/>
    <col min="5898" max="5899" width="12.85546875" style="151" customWidth="1"/>
    <col min="5900" max="5900" width="2.5703125" style="151" customWidth="1"/>
    <col min="5901" max="6144" width="11.42578125" style="151"/>
    <col min="6145" max="6145" width="17.7109375" style="151" customWidth="1"/>
    <col min="6146" max="6146" width="18.85546875" style="151" bestFit="1" customWidth="1"/>
    <col min="6147" max="6147" width="12.85546875" style="151" bestFit="1" customWidth="1"/>
    <col min="6148" max="6148" width="18.85546875" style="151" bestFit="1" customWidth="1"/>
    <col min="6149" max="6149" width="16" style="151" bestFit="1" customWidth="1"/>
    <col min="6150" max="6153" width="18.85546875" style="151" bestFit="1" customWidth="1"/>
    <col min="6154" max="6155" width="12.85546875" style="151" customWidth="1"/>
    <col min="6156" max="6156" width="2.5703125" style="151" customWidth="1"/>
    <col min="6157" max="6400" width="11.42578125" style="151"/>
    <col min="6401" max="6401" width="17.7109375" style="151" customWidth="1"/>
    <col min="6402" max="6402" width="18.85546875" style="151" bestFit="1" customWidth="1"/>
    <col min="6403" max="6403" width="12.85546875" style="151" bestFit="1" customWidth="1"/>
    <col min="6404" max="6404" width="18.85546875" style="151" bestFit="1" customWidth="1"/>
    <col min="6405" max="6405" width="16" style="151" bestFit="1" customWidth="1"/>
    <col min="6406" max="6409" width="18.85546875" style="151" bestFit="1" customWidth="1"/>
    <col min="6410" max="6411" width="12.85546875" style="151" customWidth="1"/>
    <col min="6412" max="6412" width="2.5703125" style="151" customWidth="1"/>
    <col min="6413" max="6656" width="11.42578125" style="151"/>
    <col min="6657" max="6657" width="17.7109375" style="151" customWidth="1"/>
    <col min="6658" max="6658" width="18.85546875" style="151" bestFit="1" customWidth="1"/>
    <col min="6659" max="6659" width="12.85546875" style="151" bestFit="1" customWidth="1"/>
    <col min="6660" max="6660" width="18.85546875" style="151" bestFit="1" customWidth="1"/>
    <col min="6661" max="6661" width="16" style="151" bestFit="1" customWidth="1"/>
    <col min="6662" max="6665" width="18.85546875" style="151" bestFit="1" customWidth="1"/>
    <col min="6666" max="6667" width="12.85546875" style="151" customWidth="1"/>
    <col min="6668" max="6668" width="2.5703125" style="151" customWidth="1"/>
    <col min="6669" max="6912" width="11.42578125" style="151"/>
    <col min="6913" max="6913" width="17.7109375" style="151" customWidth="1"/>
    <col min="6914" max="6914" width="18.85546875" style="151" bestFit="1" customWidth="1"/>
    <col min="6915" max="6915" width="12.85546875" style="151" bestFit="1" customWidth="1"/>
    <col min="6916" max="6916" width="18.85546875" style="151" bestFit="1" customWidth="1"/>
    <col min="6917" max="6917" width="16" style="151" bestFit="1" customWidth="1"/>
    <col min="6918" max="6921" width="18.85546875" style="151" bestFit="1" customWidth="1"/>
    <col min="6922" max="6923" width="12.85546875" style="151" customWidth="1"/>
    <col min="6924" max="6924" width="2.5703125" style="151" customWidth="1"/>
    <col min="6925" max="7168" width="11.42578125" style="151"/>
    <col min="7169" max="7169" width="17.7109375" style="151" customWidth="1"/>
    <col min="7170" max="7170" width="18.85546875" style="151" bestFit="1" customWidth="1"/>
    <col min="7171" max="7171" width="12.85546875" style="151" bestFit="1" customWidth="1"/>
    <col min="7172" max="7172" width="18.85546875" style="151" bestFit="1" customWidth="1"/>
    <col min="7173" max="7173" width="16" style="151" bestFit="1" customWidth="1"/>
    <col min="7174" max="7177" width="18.85546875" style="151" bestFit="1" customWidth="1"/>
    <col min="7178" max="7179" width="12.85546875" style="151" customWidth="1"/>
    <col min="7180" max="7180" width="2.5703125" style="151" customWidth="1"/>
    <col min="7181" max="7424" width="11.42578125" style="151"/>
    <col min="7425" max="7425" width="17.7109375" style="151" customWidth="1"/>
    <col min="7426" max="7426" width="18.85546875" style="151" bestFit="1" customWidth="1"/>
    <col min="7427" max="7427" width="12.85546875" style="151" bestFit="1" customWidth="1"/>
    <col min="7428" max="7428" width="18.85546875" style="151" bestFit="1" customWidth="1"/>
    <col min="7429" max="7429" width="16" style="151" bestFit="1" customWidth="1"/>
    <col min="7430" max="7433" width="18.85546875" style="151" bestFit="1" customWidth="1"/>
    <col min="7434" max="7435" width="12.85546875" style="151" customWidth="1"/>
    <col min="7436" max="7436" width="2.5703125" style="151" customWidth="1"/>
    <col min="7437" max="7680" width="11.42578125" style="151"/>
    <col min="7681" max="7681" width="17.7109375" style="151" customWidth="1"/>
    <col min="7682" max="7682" width="18.85546875" style="151" bestFit="1" customWidth="1"/>
    <col min="7683" max="7683" width="12.85546875" style="151" bestFit="1" customWidth="1"/>
    <col min="7684" max="7684" width="18.85546875" style="151" bestFit="1" customWidth="1"/>
    <col min="7685" max="7685" width="16" style="151" bestFit="1" customWidth="1"/>
    <col min="7686" max="7689" width="18.85546875" style="151" bestFit="1" customWidth="1"/>
    <col min="7690" max="7691" width="12.85546875" style="151" customWidth="1"/>
    <col min="7692" max="7692" width="2.5703125" style="151" customWidth="1"/>
    <col min="7693" max="7936" width="11.42578125" style="151"/>
    <col min="7937" max="7937" width="17.7109375" style="151" customWidth="1"/>
    <col min="7938" max="7938" width="18.85546875" style="151" bestFit="1" customWidth="1"/>
    <col min="7939" max="7939" width="12.85546875" style="151" bestFit="1" customWidth="1"/>
    <col min="7940" max="7940" width="18.85546875" style="151" bestFit="1" customWidth="1"/>
    <col min="7941" max="7941" width="16" style="151" bestFit="1" customWidth="1"/>
    <col min="7942" max="7945" width="18.85546875" style="151" bestFit="1" customWidth="1"/>
    <col min="7946" max="7947" width="12.85546875" style="151" customWidth="1"/>
    <col min="7948" max="7948" width="2.5703125" style="151" customWidth="1"/>
    <col min="7949" max="8192" width="11.42578125" style="151"/>
    <col min="8193" max="8193" width="17.7109375" style="151" customWidth="1"/>
    <col min="8194" max="8194" width="18.85546875" style="151" bestFit="1" customWidth="1"/>
    <col min="8195" max="8195" width="12.85546875" style="151" bestFit="1" customWidth="1"/>
    <col min="8196" max="8196" width="18.85546875" style="151" bestFit="1" customWidth="1"/>
    <col min="8197" max="8197" width="16" style="151" bestFit="1" customWidth="1"/>
    <col min="8198" max="8201" width="18.85546875" style="151" bestFit="1" customWidth="1"/>
    <col min="8202" max="8203" width="12.85546875" style="151" customWidth="1"/>
    <col min="8204" max="8204" width="2.5703125" style="151" customWidth="1"/>
    <col min="8205" max="8448" width="11.42578125" style="151"/>
    <col min="8449" max="8449" width="17.7109375" style="151" customWidth="1"/>
    <col min="8450" max="8450" width="18.85546875" style="151" bestFit="1" customWidth="1"/>
    <col min="8451" max="8451" width="12.85546875" style="151" bestFit="1" customWidth="1"/>
    <col min="8452" max="8452" width="18.85546875" style="151" bestFit="1" customWidth="1"/>
    <col min="8453" max="8453" width="16" style="151" bestFit="1" customWidth="1"/>
    <col min="8454" max="8457" width="18.85546875" style="151" bestFit="1" customWidth="1"/>
    <col min="8458" max="8459" width="12.85546875" style="151" customWidth="1"/>
    <col min="8460" max="8460" width="2.5703125" style="151" customWidth="1"/>
    <col min="8461" max="8704" width="11.42578125" style="151"/>
    <col min="8705" max="8705" width="17.7109375" style="151" customWidth="1"/>
    <col min="8706" max="8706" width="18.85546875" style="151" bestFit="1" customWidth="1"/>
    <col min="8707" max="8707" width="12.85546875" style="151" bestFit="1" customWidth="1"/>
    <col min="8708" max="8708" width="18.85546875" style="151" bestFit="1" customWidth="1"/>
    <col min="8709" max="8709" width="16" style="151" bestFit="1" customWidth="1"/>
    <col min="8710" max="8713" width="18.85546875" style="151" bestFit="1" customWidth="1"/>
    <col min="8714" max="8715" width="12.85546875" style="151" customWidth="1"/>
    <col min="8716" max="8716" width="2.5703125" style="151" customWidth="1"/>
    <col min="8717" max="8960" width="11.42578125" style="151"/>
    <col min="8961" max="8961" width="17.7109375" style="151" customWidth="1"/>
    <col min="8962" max="8962" width="18.85546875" style="151" bestFit="1" customWidth="1"/>
    <col min="8963" max="8963" width="12.85546875" style="151" bestFit="1" customWidth="1"/>
    <col min="8964" max="8964" width="18.85546875" style="151" bestFit="1" customWidth="1"/>
    <col min="8965" max="8965" width="16" style="151" bestFit="1" customWidth="1"/>
    <col min="8966" max="8969" width="18.85546875" style="151" bestFit="1" customWidth="1"/>
    <col min="8970" max="8971" width="12.85546875" style="151" customWidth="1"/>
    <col min="8972" max="8972" width="2.5703125" style="151" customWidth="1"/>
    <col min="8973" max="9216" width="11.42578125" style="151"/>
    <col min="9217" max="9217" width="17.7109375" style="151" customWidth="1"/>
    <col min="9218" max="9218" width="18.85546875" style="151" bestFit="1" customWidth="1"/>
    <col min="9219" max="9219" width="12.85546875" style="151" bestFit="1" customWidth="1"/>
    <col min="9220" max="9220" width="18.85546875" style="151" bestFit="1" customWidth="1"/>
    <col min="9221" max="9221" width="16" style="151" bestFit="1" customWidth="1"/>
    <col min="9222" max="9225" width="18.85546875" style="151" bestFit="1" customWidth="1"/>
    <col min="9226" max="9227" width="12.85546875" style="151" customWidth="1"/>
    <col min="9228" max="9228" width="2.5703125" style="151" customWidth="1"/>
    <col min="9229" max="9472" width="11.42578125" style="151"/>
    <col min="9473" max="9473" width="17.7109375" style="151" customWidth="1"/>
    <col min="9474" max="9474" width="18.85546875" style="151" bestFit="1" customWidth="1"/>
    <col min="9475" max="9475" width="12.85546875" style="151" bestFit="1" customWidth="1"/>
    <col min="9476" max="9476" width="18.85546875" style="151" bestFit="1" customWidth="1"/>
    <col min="9477" max="9477" width="16" style="151" bestFit="1" customWidth="1"/>
    <col min="9478" max="9481" width="18.85546875" style="151" bestFit="1" customWidth="1"/>
    <col min="9482" max="9483" width="12.85546875" style="151" customWidth="1"/>
    <col min="9484" max="9484" width="2.5703125" style="151" customWidth="1"/>
    <col min="9485" max="9728" width="11.42578125" style="151"/>
    <col min="9729" max="9729" width="17.7109375" style="151" customWidth="1"/>
    <col min="9730" max="9730" width="18.85546875" style="151" bestFit="1" customWidth="1"/>
    <col min="9731" max="9731" width="12.85546875" style="151" bestFit="1" customWidth="1"/>
    <col min="9732" max="9732" width="18.85546875" style="151" bestFit="1" customWidth="1"/>
    <col min="9733" max="9733" width="16" style="151" bestFit="1" customWidth="1"/>
    <col min="9734" max="9737" width="18.85546875" style="151" bestFit="1" customWidth="1"/>
    <col min="9738" max="9739" width="12.85546875" style="151" customWidth="1"/>
    <col min="9740" max="9740" width="2.5703125" style="151" customWidth="1"/>
    <col min="9741" max="9984" width="11.42578125" style="151"/>
    <col min="9985" max="9985" width="17.7109375" style="151" customWidth="1"/>
    <col min="9986" max="9986" width="18.85546875" style="151" bestFit="1" customWidth="1"/>
    <col min="9987" max="9987" width="12.85546875" style="151" bestFit="1" customWidth="1"/>
    <col min="9988" max="9988" width="18.85546875" style="151" bestFit="1" customWidth="1"/>
    <col min="9989" max="9989" width="16" style="151" bestFit="1" customWidth="1"/>
    <col min="9990" max="9993" width="18.85546875" style="151" bestFit="1" customWidth="1"/>
    <col min="9994" max="9995" width="12.85546875" style="151" customWidth="1"/>
    <col min="9996" max="9996" width="2.5703125" style="151" customWidth="1"/>
    <col min="9997" max="10240" width="11.42578125" style="151"/>
    <col min="10241" max="10241" width="17.7109375" style="151" customWidth="1"/>
    <col min="10242" max="10242" width="18.85546875" style="151" bestFit="1" customWidth="1"/>
    <col min="10243" max="10243" width="12.85546875" style="151" bestFit="1" customWidth="1"/>
    <col min="10244" max="10244" width="18.85546875" style="151" bestFit="1" customWidth="1"/>
    <col min="10245" max="10245" width="16" style="151" bestFit="1" customWidth="1"/>
    <col min="10246" max="10249" width="18.85546875" style="151" bestFit="1" customWidth="1"/>
    <col min="10250" max="10251" width="12.85546875" style="151" customWidth="1"/>
    <col min="10252" max="10252" width="2.5703125" style="151" customWidth="1"/>
    <col min="10253" max="10496" width="11.42578125" style="151"/>
    <col min="10497" max="10497" width="17.7109375" style="151" customWidth="1"/>
    <col min="10498" max="10498" width="18.85546875" style="151" bestFit="1" customWidth="1"/>
    <col min="10499" max="10499" width="12.85546875" style="151" bestFit="1" customWidth="1"/>
    <col min="10500" max="10500" width="18.85546875" style="151" bestFit="1" customWidth="1"/>
    <col min="10501" max="10501" width="16" style="151" bestFit="1" customWidth="1"/>
    <col min="10502" max="10505" width="18.85546875" style="151" bestFit="1" customWidth="1"/>
    <col min="10506" max="10507" width="12.85546875" style="151" customWidth="1"/>
    <col min="10508" max="10508" width="2.5703125" style="151" customWidth="1"/>
    <col min="10509" max="10752" width="11.42578125" style="151"/>
    <col min="10753" max="10753" width="17.7109375" style="151" customWidth="1"/>
    <col min="10754" max="10754" width="18.85546875" style="151" bestFit="1" customWidth="1"/>
    <col min="10755" max="10755" width="12.85546875" style="151" bestFit="1" customWidth="1"/>
    <col min="10756" max="10756" width="18.85546875" style="151" bestFit="1" customWidth="1"/>
    <col min="10757" max="10757" width="16" style="151" bestFit="1" customWidth="1"/>
    <col min="10758" max="10761" width="18.85546875" style="151" bestFit="1" customWidth="1"/>
    <col min="10762" max="10763" width="12.85546875" style="151" customWidth="1"/>
    <col min="10764" max="10764" width="2.5703125" style="151" customWidth="1"/>
    <col min="10765" max="11008" width="11.42578125" style="151"/>
    <col min="11009" max="11009" width="17.7109375" style="151" customWidth="1"/>
    <col min="11010" max="11010" width="18.85546875" style="151" bestFit="1" customWidth="1"/>
    <col min="11011" max="11011" width="12.85546875" style="151" bestFit="1" customWidth="1"/>
    <col min="11012" max="11012" width="18.85546875" style="151" bestFit="1" customWidth="1"/>
    <col min="11013" max="11013" width="16" style="151" bestFit="1" customWidth="1"/>
    <col min="11014" max="11017" width="18.85546875" style="151" bestFit="1" customWidth="1"/>
    <col min="11018" max="11019" width="12.85546875" style="151" customWidth="1"/>
    <col min="11020" max="11020" width="2.5703125" style="151" customWidth="1"/>
    <col min="11021" max="11264" width="11.42578125" style="151"/>
    <col min="11265" max="11265" width="17.7109375" style="151" customWidth="1"/>
    <col min="11266" max="11266" width="18.85546875" style="151" bestFit="1" customWidth="1"/>
    <col min="11267" max="11267" width="12.85546875" style="151" bestFit="1" customWidth="1"/>
    <col min="11268" max="11268" width="18.85546875" style="151" bestFit="1" customWidth="1"/>
    <col min="11269" max="11269" width="16" style="151" bestFit="1" customWidth="1"/>
    <col min="11270" max="11273" width="18.85546875" style="151" bestFit="1" customWidth="1"/>
    <col min="11274" max="11275" width="12.85546875" style="151" customWidth="1"/>
    <col min="11276" max="11276" width="2.5703125" style="151" customWidth="1"/>
    <col min="11277" max="11520" width="11.42578125" style="151"/>
    <col min="11521" max="11521" width="17.7109375" style="151" customWidth="1"/>
    <col min="11522" max="11522" width="18.85546875" style="151" bestFit="1" customWidth="1"/>
    <col min="11523" max="11523" width="12.85546875" style="151" bestFit="1" customWidth="1"/>
    <col min="11524" max="11524" width="18.85546875" style="151" bestFit="1" customWidth="1"/>
    <col min="11525" max="11525" width="16" style="151" bestFit="1" customWidth="1"/>
    <col min="11526" max="11529" width="18.85546875" style="151" bestFit="1" customWidth="1"/>
    <col min="11530" max="11531" width="12.85546875" style="151" customWidth="1"/>
    <col min="11532" max="11532" width="2.5703125" style="151" customWidth="1"/>
    <col min="11533" max="11776" width="11.42578125" style="151"/>
    <col min="11777" max="11777" width="17.7109375" style="151" customWidth="1"/>
    <col min="11778" max="11778" width="18.85546875" style="151" bestFit="1" customWidth="1"/>
    <col min="11779" max="11779" width="12.85546875" style="151" bestFit="1" customWidth="1"/>
    <col min="11780" max="11780" width="18.85546875" style="151" bestFit="1" customWidth="1"/>
    <col min="11781" max="11781" width="16" style="151" bestFit="1" customWidth="1"/>
    <col min="11782" max="11785" width="18.85546875" style="151" bestFit="1" customWidth="1"/>
    <col min="11786" max="11787" width="12.85546875" style="151" customWidth="1"/>
    <col min="11788" max="11788" width="2.5703125" style="151" customWidth="1"/>
    <col min="11789" max="12032" width="11.42578125" style="151"/>
    <col min="12033" max="12033" width="17.7109375" style="151" customWidth="1"/>
    <col min="12034" max="12034" width="18.85546875" style="151" bestFit="1" customWidth="1"/>
    <col min="12035" max="12035" width="12.85546875" style="151" bestFit="1" customWidth="1"/>
    <col min="12036" max="12036" width="18.85546875" style="151" bestFit="1" customWidth="1"/>
    <col min="12037" max="12037" width="16" style="151" bestFit="1" customWidth="1"/>
    <col min="12038" max="12041" width="18.85546875" style="151" bestFit="1" customWidth="1"/>
    <col min="12042" max="12043" width="12.85546875" style="151" customWidth="1"/>
    <col min="12044" max="12044" width="2.5703125" style="151" customWidth="1"/>
    <col min="12045" max="12288" width="11.42578125" style="151"/>
    <col min="12289" max="12289" width="17.7109375" style="151" customWidth="1"/>
    <col min="12290" max="12290" width="18.85546875" style="151" bestFit="1" customWidth="1"/>
    <col min="12291" max="12291" width="12.85546875" style="151" bestFit="1" customWidth="1"/>
    <col min="12292" max="12292" width="18.85546875" style="151" bestFit="1" customWidth="1"/>
    <col min="12293" max="12293" width="16" style="151" bestFit="1" customWidth="1"/>
    <col min="12294" max="12297" width="18.85546875" style="151" bestFit="1" customWidth="1"/>
    <col min="12298" max="12299" width="12.85546875" style="151" customWidth="1"/>
    <col min="12300" max="12300" width="2.5703125" style="151" customWidth="1"/>
    <col min="12301" max="12544" width="11.42578125" style="151"/>
    <col min="12545" max="12545" width="17.7109375" style="151" customWidth="1"/>
    <col min="12546" max="12546" width="18.85546875" style="151" bestFit="1" customWidth="1"/>
    <col min="12547" max="12547" width="12.85546875" style="151" bestFit="1" customWidth="1"/>
    <col min="12548" max="12548" width="18.85546875" style="151" bestFit="1" customWidth="1"/>
    <col min="12549" max="12549" width="16" style="151" bestFit="1" customWidth="1"/>
    <col min="12550" max="12553" width="18.85546875" style="151" bestFit="1" customWidth="1"/>
    <col min="12554" max="12555" width="12.85546875" style="151" customWidth="1"/>
    <col min="12556" max="12556" width="2.5703125" style="151" customWidth="1"/>
    <col min="12557" max="12800" width="11.42578125" style="151"/>
    <col min="12801" max="12801" width="17.7109375" style="151" customWidth="1"/>
    <col min="12802" max="12802" width="18.85546875" style="151" bestFit="1" customWidth="1"/>
    <col min="12803" max="12803" width="12.85546875" style="151" bestFit="1" customWidth="1"/>
    <col min="12804" max="12804" width="18.85546875" style="151" bestFit="1" customWidth="1"/>
    <col min="12805" max="12805" width="16" style="151" bestFit="1" customWidth="1"/>
    <col min="12806" max="12809" width="18.85546875" style="151" bestFit="1" customWidth="1"/>
    <col min="12810" max="12811" width="12.85546875" style="151" customWidth="1"/>
    <col min="12812" max="12812" width="2.5703125" style="151" customWidth="1"/>
    <col min="12813" max="13056" width="11.42578125" style="151"/>
    <col min="13057" max="13057" width="17.7109375" style="151" customWidth="1"/>
    <col min="13058" max="13058" width="18.85546875" style="151" bestFit="1" customWidth="1"/>
    <col min="13059" max="13059" width="12.85546875" style="151" bestFit="1" customWidth="1"/>
    <col min="13060" max="13060" width="18.85546875" style="151" bestFit="1" customWidth="1"/>
    <col min="13061" max="13061" width="16" style="151" bestFit="1" customWidth="1"/>
    <col min="13062" max="13065" width="18.85546875" style="151" bestFit="1" customWidth="1"/>
    <col min="13066" max="13067" width="12.85546875" style="151" customWidth="1"/>
    <col min="13068" max="13068" width="2.5703125" style="151" customWidth="1"/>
    <col min="13069" max="13312" width="11.42578125" style="151"/>
    <col min="13313" max="13313" width="17.7109375" style="151" customWidth="1"/>
    <col min="13314" max="13314" width="18.85546875" style="151" bestFit="1" customWidth="1"/>
    <col min="13315" max="13315" width="12.85546875" style="151" bestFit="1" customWidth="1"/>
    <col min="13316" max="13316" width="18.85546875" style="151" bestFit="1" customWidth="1"/>
    <col min="13317" max="13317" width="16" style="151" bestFit="1" customWidth="1"/>
    <col min="13318" max="13321" width="18.85546875" style="151" bestFit="1" customWidth="1"/>
    <col min="13322" max="13323" width="12.85546875" style="151" customWidth="1"/>
    <col min="13324" max="13324" width="2.5703125" style="151" customWidth="1"/>
    <col min="13325" max="13568" width="11.42578125" style="151"/>
    <col min="13569" max="13569" width="17.7109375" style="151" customWidth="1"/>
    <col min="13570" max="13570" width="18.85546875" style="151" bestFit="1" customWidth="1"/>
    <col min="13571" max="13571" width="12.85546875" style="151" bestFit="1" customWidth="1"/>
    <col min="13572" max="13572" width="18.85546875" style="151" bestFit="1" customWidth="1"/>
    <col min="13573" max="13573" width="16" style="151" bestFit="1" customWidth="1"/>
    <col min="13574" max="13577" width="18.85546875" style="151" bestFit="1" customWidth="1"/>
    <col min="13578" max="13579" width="12.85546875" style="151" customWidth="1"/>
    <col min="13580" max="13580" width="2.5703125" style="151" customWidth="1"/>
    <col min="13581" max="13824" width="11.42578125" style="151"/>
    <col min="13825" max="13825" width="17.7109375" style="151" customWidth="1"/>
    <col min="13826" max="13826" width="18.85546875" style="151" bestFit="1" customWidth="1"/>
    <col min="13827" max="13827" width="12.85546875" style="151" bestFit="1" customWidth="1"/>
    <col min="13828" max="13828" width="18.85546875" style="151" bestFit="1" customWidth="1"/>
    <col min="13829" max="13829" width="16" style="151" bestFit="1" customWidth="1"/>
    <col min="13830" max="13833" width="18.85546875" style="151" bestFit="1" customWidth="1"/>
    <col min="13834" max="13835" width="12.85546875" style="151" customWidth="1"/>
    <col min="13836" max="13836" width="2.5703125" style="151" customWidth="1"/>
    <col min="13837" max="14080" width="11.42578125" style="151"/>
    <col min="14081" max="14081" width="17.7109375" style="151" customWidth="1"/>
    <col min="14082" max="14082" width="18.85546875" style="151" bestFit="1" customWidth="1"/>
    <col min="14083" max="14083" width="12.85546875" style="151" bestFit="1" customWidth="1"/>
    <col min="14084" max="14084" width="18.85546875" style="151" bestFit="1" customWidth="1"/>
    <col min="14085" max="14085" width="16" style="151" bestFit="1" customWidth="1"/>
    <col min="14086" max="14089" width="18.85546875" style="151" bestFit="1" customWidth="1"/>
    <col min="14090" max="14091" width="12.85546875" style="151" customWidth="1"/>
    <col min="14092" max="14092" width="2.5703125" style="151" customWidth="1"/>
    <col min="14093" max="14336" width="11.42578125" style="151"/>
    <col min="14337" max="14337" width="17.7109375" style="151" customWidth="1"/>
    <col min="14338" max="14338" width="18.85546875" style="151" bestFit="1" customWidth="1"/>
    <col min="14339" max="14339" width="12.85546875" style="151" bestFit="1" customWidth="1"/>
    <col min="14340" max="14340" width="18.85546875" style="151" bestFit="1" customWidth="1"/>
    <col min="14341" max="14341" width="16" style="151" bestFit="1" customWidth="1"/>
    <col min="14342" max="14345" width="18.85546875" style="151" bestFit="1" customWidth="1"/>
    <col min="14346" max="14347" width="12.85546875" style="151" customWidth="1"/>
    <col min="14348" max="14348" width="2.5703125" style="151" customWidth="1"/>
    <col min="14349" max="14592" width="11.42578125" style="151"/>
    <col min="14593" max="14593" width="17.7109375" style="151" customWidth="1"/>
    <col min="14594" max="14594" width="18.85546875" style="151" bestFit="1" customWidth="1"/>
    <col min="14595" max="14595" width="12.85546875" style="151" bestFit="1" customWidth="1"/>
    <col min="14596" max="14596" width="18.85546875" style="151" bestFit="1" customWidth="1"/>
    <col min="14597" max="14597" width="16" style="151" bestFit="1" customWidth="1"/>
    <col min="14598" max="14601" width="18.85546875" style="151" bestFit="1" customWidth="1"/>
    <col min="14602" max="14603" width="12.85546875" style="151" customWidth="1"/>
    <col min="14604" max="14604" width="2.5703125" style="151" customWidth="1"/>
    <col min="14605" max="14848" width="11.42578125" style="151"/>
    <col min="14849" max="14849" width="17.7109375" style="151" customWidth="1"/>
    <col min="14850" max="14850" width="18.85546875" style="151" bestFit="1" customWidth="1"/>
    <col min="14851" max="14851" width="12.85546875" style="151" bestFit="1" customWidth="1"/>
    <col min="14852" max="14852" width="18.85546875" style="151" bestFit="1" customWidth="1"/>
    <col min="14853" max="14853" width="16" style="151" bestFit="1" customWidth="1"/>
    <col min="14854" max="14857" width="18.85546875" style="151" bestFit="1" customWidth="1"/>
    <col min="14858" max="14859" width="12.85546875" style="151" customWidth="1"/>
    <col min="14860" max="14860" width="2.5703125" style="151" customWidth="1"/>
    <col min="14861" max="15104" width="11.42578125" style="151"/>
    <col min="15105" max="15105" width="17.7109375" style="151" customWidth="1"/>
    <col min="15106" max="15106" width="18.85546875" style="151" bestFit="1" customWidth="1"/>
    <col min="15107" max="15107" width="12.85546875" style="151" bestFit="1" customWidth="1"/>
    <col min="15108" max="15108" width="18.85546875" style="151" bestFit="1" customWidth="1"/>
    <col min="15109" max="15109" width="16" style="151" bestFit="1" customWidth="1"/>
    <col min="15110" max="15113" width="18.85546875" style="151" bestFit="1" customWidth="1"/>
    <col min="15114" max="15115" width="12.85546875" style="151" customWidth="1"/>
    <col min="15116" max="15116" width="2.5703125" style="151" customWidth="1"/>
    <col min="15117" max="15360" width="11.42578125" style="151"/>
    <col min="15361" max="15361" width="17.7109375" style="151" customWidth="1"/>
    <col min="15362" max="15362" width="18.85546875" style="151" bestFit="1" customWidth="1"/>
    <col min="15363" max="15363" width="12.85546875" style="151" bestFit="1" customWidth="1"/>
    <col min="15364" max="15364" width="18.85546875" style="151" bestFit="1" customWidth="1"/>
    <col min="15365" max="15365" width="16" style="151" bestFit="1" customWidth="1"/>
    <col min="15366" max="15369" width="18.85546875" style="151" bestFit="1" customWidth="1"/>
    <col min="15370" max="15371" width="12.85546875" style="151" customWidth="1"/>
    <col min="15372" max="15372" width="2.5703125" style="151" customWidth="1"/>
    <col min="15373" max="15616" width="11.42578125" style="151"/>
    <col min="15617" max="15617" width="17.7109375" style="151" customWidth="1"/>
    <col min="15618" max="15618" width="18.85546875" style="151" bestFit="1" customWidth="1"/>
    <col min="15619" max="15619" width="12.85546875" style="151" bestFit="1" customWidth="1"/>
    <col min="15620" max="15620" width="18.85546875" style="151" bestFit="1" customWidth="1"/>
    <col min="15621" max="15621" width="16" style="151" bestFit="1" customWidth="1"/>
    <col min="15622" max="15625" width="18.85546875" style="151" bestFit="1" customWidth="1"/>
    <col min="15626" max="15627" width="12.85546875" style="151" customWidth="1"/>
    <col min="15628" max="15628" width="2.5703125" style="151" customWidth="1"/>
    <col min="15629" max="15872" width="11.42578125" style="151"/>
    <col min="15873" max="15873" width="17.7109375" style="151" customWidth="1"/>
    <col min="15874" max="15874" width="18.85546875" style="151" bestFit="1" customWidth="1"/>
    <col min="15875" max="15875" width="12.85546875" style="151" bestFit="1" customWidth="1"/>
    <col min="15876" max="15876" width="18.85546875" style="151" bestFit="1" customWidth="1"/>
    <col min="15877" max="15877" width="16" style="151" bestFit="1" customWidth="1"/>
    <col min="15878" max="15881" width="18.85546875" style="151" bestFit="1" customWidth="1"/>
    <col min="15882" max="15883" width="12.85546875" style="151" customWidth="1"/>
    <col min="15884" max="15884" width="2.5703125" style="151" customWidth="1"/>
    <col min="15885" max="16128" width="11.42578125" style="151"/>
    <col min="16129" max="16129" width="17.7109375" style="151" customWidth="1"/>
    <col min="16130" max="16130" width="18.85546875" style="151" bestFit="1" customWidth="1"/>
    <col min="16131" max="16131" width="12.85546875" style="151" bestFit="1" customWidth="1"/>
    <col min="16132" max="16132" width="18.85546875" style="151" bestFit="1" customWidth="1"/>
    <col min="16133" max="16133" width="16" style="151" bestFit="1" customWidth="1"/>
    <col min="16134" max="16137" width="18.85546875" style="151" bestFit="1" customWidth="1"/>
    <col min="16138" max="16139" width="12.85546875" style="151" customWidth="1"/>
    <col min="16140" max="16140" width="2.5703125" style="151" customWidth="1"/>
    <col min="16141" max="16384" width="11.42578125" style="151"/>
  </cols>
  <sheetData>
    <row r="1" spans="1:26">
      <c r="A1" s="215" t="s">
        <v>251</v>
      </c>
    </row>
    <row r="2" spans="1:26" ht="15.75">
      <c r="A2" s="138" t="s">
        <v>252</v>
      </c>
    </row>
    <row r="3" spans="1:26" ht="15.75">
      <c r="A3" s="138"/>
    </row>
    <row r="4" spans="1:26">
      <c r="A4" s="8" t="s">
        <v>399</v>
      </c>
    </row>
    <row r="5" spans="1:26">
      <c r="A5" s="161" t="s">
        <v>248</v>
      </c>
      <c r="B5" s="326" t="s">
        <v>198</v>
      </c>
      <c r="C5" s="326" t="s">
        <v>199</v>
      </c>
      <c r="D5" s="326" t="s">
        <v>200</v>
      </c>
      <c r="E5" s="326" t="s">
        <v>201</v>
      </c>
      <c r="F5" s="326" t="s">
        <v>202</v>
      </c>
      <c r="G5" s="326" t="s">
        <v>204</v>
      </c>
      <c r="H5" s="326" t="s">
        <v>203</v>
      </c>
      <c r="I5" s="326" t="s">
        <v>205</v>
      </c>
      <c r="J5" s="326" t="s">
        <v>26</v>
      </c>
      <c r="K5" s="326" t="s">
        <v>55</v>
      </c>
    </row>
    <row r="6" spans="1:26">
      <c r="A6" s="154">
        <v>2010</v>
      </c>
      <c r="B6" s="155">
        <v>8879</v>
      </c>
      <c r="C6" s="155">
        <v>7745</v>
      </c>
      <c r="D6" s="155">
        <v>1696</v>
      </c>
      <c r="E6" s="150">
        <v>118</v>
      </c>
      <c r="F6" s="155">
        <v>1579</v>
      </c>
      <c r="G6" s="150">
        <v>842</v>
      </c>
      <c r="H6" s="150">
        <v>523</v>
      </c>
      <c r="I6" s="150">
        <v>492</v>
      </c>
      <c r="J6" s="150">
        <v>29</v>
      </c>
      <c r="K6" s="155">
        <f>SUM(B6:J6)</f>
        <v>21903</v>
      </c>
    </row>
    <row r="7" spans="1:26">
      <c r="A7" s="154">
        <v>2011</v>
      </c>
      <c r="B7" s="155">
        <v>10721</v>
      </c>
      <c r="C7" s="155">
        <v>10235</v>
      </c>
      <c r="D7" s="155">
        <v>1523</v>
      </c>
      <c r="E7" s="150">
        <v>219</v>
      </c>
      <c r="F7" s="155">
        <v>2427</v>
      </c>
      <c r="G7" s="150">
        <v>776</v>
      </c>
      <c r="H7" s="155">
        <v>1030</v>
      </c>
      <c r="I7" s="150">
        <v>564</v>
      </c>
      <c r="J7" s="150">
        <v>31</v>
      </c>
      <c r="K7" s="155">
        <f t="shared" ref="K7:K12" si="0">SUM(B7:J7)</f>
        <v>27526</v>
      </c>
    </row>
    <row r="8" spans="1:26">
      <c r="A8" s="154">
        <v>2012</v>
      </c>
      <c r="B8" s="155">
        <v>10731</v>
      </c>
      <c r="C8" s="155">
        <v>10746</v>
      </c>
      <c r="D8" s="155">
        <v>1352</v>
      </c>
      <c r="E8" s="150">
        <v>210</v>
      </c>
      <c r="F8" s="155">
        <v>2575</v>
      </c>
      <c r="G8" s="150">
        <v>558</v>
      </c>
      <c r="H8" s="150">
        <v>845</v>
      </c>
      <c r="I8" s="150">
        <v>428</v>
      </c>
      <c r="J8" s="150">
        <v>22</v>
      </c>
      <c r="K8" s="155">
        <f t="shared" si="0"/>
        <v>27467</v>
      </c>
    </row>
    <row r="9" spans="1:26">
      <c r="A9" s="154">
        <v>2013</v>
      </c>
      <c r="B9" s="155">
        <v>9821</v>
      </c>
      <c r="C9" s="155">
        <v>8536</v>
      </c>
      <c r="D9" s="155">
        <v>1414</v>
      </c>
      <c r="E9" s="150">
        <v>479</v>
      </c>
      <c r="F9" s="155">
        <v>1776</v>
      </c>
      <c r="G9" s="150">
        <v>528</v>
      </c>
      <c r="H9" s="150">
        <v>857</v>
      </c>
      <c r="I9" s="150">
        <v>356</v>
      </c>
      <c r="J9" s="150">
        <v>23</v>
      </c>
      <c r="K9" s="155">
        <f t="shared" si="0"/>
        <v>23790</v>
      </c>
    </row>
    <row r="10" spans="1:26">
      <c r="A10" s="154">
        <v>2014</v>
      </c>
      <c r="B10" s="155">
        <v>8875</v>
      </c>
      <c r="C10" s="155">
        <v>6729</v>
      </c>
      <c r="D10" s="155">
        <v>1504</v>
      </c>
      <c r="E10" s="150">
        <v>331</v>
      </c>
      <c r="F10" s="155">
        <v>1523</v>
      </c>
      <c r="G10" s="150">
        <v>540</v>
      </c>
      <c r="H10" s="150">
        <v>647</v>
      </c>
      <c r="I10" s="150">
        <v>360</v>
      </c>
      <c r="J10" s="150">
        <v>38</v>
      </c>
      <c r="K10" s="155">
        <f t="shared" si="0"/>
        <v>20547</v>
      </c>
    </row>
    <row r="11" spans="1:26">
      <c r="A11" s="154">
        <v>2015</v>
      </c>
      <c r="B11" s="155">
        <v>8167.541312653776</v>
      </c>
      <c r="C11" s="155">
        <v>6650.5953646963681</v>
      </c>
      <c r="D11" s="155">
        <v>1507.6585311955087</v>
      </c>
      <c r="E11" s="155">
        <v>137.79635297098301</v>
      </c>
      <c r="F11" s="155">
        <v>1548.2696011111268</v>
      </c>
      <c r="G11" s="155">
        <v>341.685340655076</v>
      </c>
      <c r="H11" s="155">
        <v>350.00259655641497</v>
      </c>
      <c r="I11" s="155">
        <v>219.63469285986599</v>
      </c>
      <c r="J11" s="155">
        <v>26.956227140133979</v>
      </c>
      <c r="K11" s="155">
        <f t="shared" si="0"/>
        <v>18950.140019839251</v>
      </c>
    </row>
    <row r="12" spans="1:26">
      <c r="A12" s="154">
        <v>2016</v>
      </c>
      <c r="B12" s="155">
        <v>10171.202800494437</v>
      </c>
      <c r="C12" s="155">
        <v>7385.9574342377318</v>
      </c>
      <c r="D12" s="155">
        <v>1465.4520841719275</v>
      </c>
      <c r="E12" s="155">
        <v>120.45621156886003</v>
      </c>
      <c r="F12" s="155">
        <v>1657.8745242177492</v>
      </c>
      <c r="G12" s="155">
        <v>344.26226528241506</v>
      </c>
      <c r="H12" s="155">
        <v>343.76033679517201</v>
      </c>
      <c r="I12" s="155">
        <v>272.67154160154439</v>
      </c>
      <c r="J12" s="155">
        <v>14.999100398455615</v>
      </c>
      <c r="K12" s="155">
        <f t="shared" si="0"/>
        <v>21776.636298768288</v>
      </c>
      <c r="M12" s="512"/>
      <c r="N12" s="512"/>
      <c r="O12" s="512"/>
      <c r="P12" s="512"/>
      <c r="Q12" s="512"/>
      <c r="R12" s="512"/>
      <c r="S12" s="512"/>
      <c r="T12" s="512"/>
    </row>
    <row r="13" spans="1:26">
      <c r="A13" s="154">
        <v>2017</v>
      </c>
      <c r="B13" s="155">
        <v>13773.190209452818</v>
      </c>
      <c r="C13" s="155">
        <v>7979.3150062432387</v>
      </c>
      <c r="D13" s="155">
        <v>2376.2998861161777</v>
      </c>
      <c r="E13" s="155">
        <v>118.029144359499</v>
      </c>
      <c r="F13" s="155">
        <v>1707.403931179932</v>
      </c>
      <c r="G13" s="155">
        <v>370.47615447265599</v>
      </c>
      <c r="H13" s="155">
        <v>426.70590445394396</v>
      </c>
      <c r="I13" s="155">
        <v>363.09769384747193</v>
      </c>
      <c r="J13" s="155">
        <v>44.063618152527965</v>
      </c>
      <c r="K13" s="155">
        <f>SUM(B13:J13)</f>
        <v>27158.581548278267</v>
      </c>
      <c r="M13" s="512"/>
      <c r="N13" s="512"/>
      <c r="O13" s="512"/>
      <c r="P13" s="512"/>
      <c r="Q13" s="512"/>
      <c r="R13" s="512"/>
      <c r="S13" s="512"/>
      <c r="T13" s="512"/>
    </row>
    <row r="14" spans="1:26">
      <c r="A14" s="154">
        <v>2018</v>
      </c>
      <c r="B14" s="155">
        <v>14925.368</v>
      </c>
      <c r="C14" s="155">
        <v>8239.1402999999991</v>
      </c>
      <c r="D14" s="155">
        <v>2563.0485999999996</v>
      </c>
      <c r="E14" s="155">
        <v>122.68863399999999</v>
      </c>
      <c r="F14" s="155">
        <v>1529.75296</v>
      </c>
      <c r="G14" s="155">
        <v>335.10894999999999</v>
      </c>
      <c r="H14" s="155">
        <v>485.82618000000002</v>
      </c>
      <c r="I14" s="155">
        <v>611.64472999999987</v>
      </c>
      <c r="J14" s="155">
        <v>10.907793754372005</v>
      </c>
      <c r="K14" s="155">
        <f>SUM(B14:J14)</f>
        <v>28823.486147754375</v>
      </c>
      <c r="M14" s="512"/>
      <c r="N14" s="512"/>
      <c r="O14" s="512"/>
      <c r="P14" s="512"/>
      <c r="Q14" s="512"/>
      <c r="R14" s="512"/>
      <c r="S14" s="512"/>
      <c r="T14" s="512"/>
    </row>
    <row r="15" spans="1:26">
      <c r="A15" s="152" t="s">
        <v>591</v>
      </c>
      <c r="B15" s="160">
        <f>SUM(B16:B17)</f>
        <v>1083.35043443738</v>
      </c>
      <c r="C15" s="160">
        <f t="shared" ref="C15:K15" si="1">SUM(C16:C17)</f>
        <v>630.16058774887802</v>
      </c>
      <c r="D15" s="160">
        <f t="shared" si="1"/>
        <v>129.79555504913</v>
      </c>
      <c r="E15" s="160">
        <f t="shared" si="1"/>
        <v>4.2344534870950001</v>
      </c>
      <c r="F15" s="160">
        <f t="shared" si="1"/>
        <v>101.775788747245</v>
      </c>
      <c r="G15" s="160">
        <f t="shared" si="1"/>
        <v>21.932548852698801</v>
      </c>
      <c r="H15" s="160">
        <f t="shared" si="1"/>
        <v>67.515001309956006</v>
      </c>
      <c r="I15" s="160">
        <f t="shared" si="1"/>
        <v>68.151244913958607</v>
      </c>
      <c r="J15" s="344">
        <f t="shared" si="1"/>
        <v>0.12729208604145001</v>
      </c>
      <c r="K15" s="160">
        <f t="shared" si="1"/>
        <v>2107.0429066323827</v>
      </c>
      <c r="M15" s="512"/>
      <c r="N15" s="512"/>
      <c r="O15" s="512"/>
      <c r="P15" s="512"/>
      <c r="Q15" s="512"/>
      <c r="R15" s="512"/>
      <c r="S15" s="512"/>
      <c r="T15" s="512"/>
    </row>
    <row r="16" spans="1:26">
      <c r="A16" s="314" t="s">
        <v>137</v>
      </c>
      <c r="B16" s="155">
        <v>1083.35043443738</v>
      </c>
      <c r="C16" s="531">
        <v>630.16058774887802</v>
      </c>
      <c r="D16" s="155">
        <v>129.79555504913</v>
      </c>
      <c r="E16" s="155">
        <v>4.2344534870950001</v>
      </c>
      <c r="F16" s="155">
        <v>101.775788747245</v>
      </c>
      <c r="G16" s="155">
        <v>21.932548852698801</v>
      </c>
      <c r="H16" s="155">
        <v>67.515001309956006</v>
      </c>
      <c r="I16" s="155">
        <v>68.151244913958607</v>
      </c>
      <c r="J16" s="717">
        <v>0.12729208604145001</v>
      </c>
      <c r="K16" s="155">
        <f>SUM(B16:J16)</f>
        <v>2107.0429066323827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>
      <c r="A17" s="314"/>
      <c r="B17" s="155"/>
      <c r="C17" s="531"/>
      <c r="D17" s="155"/>
      <c r="E17" s="155"/>
      <c r="F17" s="155"/>
      <c r="G17" s="155"/>
      <c r="H17" s="155"/>
      <c r="I17" s="155"/>
      <c r="J17" s="594"/>
      <c r="K17" s="155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>
      <c r="A18" s="314"/>
      <c r="B18" s="155"/>
      <c r="C18" s="531"/>
      <c r="D18" s="155"/>
      <c r="E18" s="155"/>
      <c r="F18" s="155"/>
      <c r="G18" s="155"/>
      <c r="H18" s="155"/>
      <c r="I18" s="155"/>
      <c r="J18" s="594"/>
      <c r="K18" s="155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15.75">
      <c r="A19" s="157" t="s">
        <v>592</v>
      </c>
    </row>
    <row r="20" spans="1:26">
      <c r="A20" s="314" t="s">
        <v>525</v>
      </c>
      <c r="B20" s="155">
        <v>1225.759</v>
      </c>
      <c r="C20" s="155">
        <v>769.19839999999999</v>
      </c>
      <c r="D20" s="155">
        <v>211.54740000000001</v>
      </c>
      <c r="E20" s="155">
        <v>10.810269999999999</v>
      </c>
      <c r="F20" s="155">
        <v>128.93879999999999</v>
      </c>
      <c r="G20" s="155">
        <v>33.117240000000002</v>
      </c>
      <c r="H20" s="155">
        <v>47.794400000000003</v>
      </c>
      <c r="I20" s="155">
        <v>32.504860000000001</v>
      </c>
      <c r="J20" s="156">
        <v>2.1235230518625601</v>
      </c>
      <c r="K20" s="155">
        <f>SUM(B20:J20)</f>
        <v>2461.7938930518631</v>
      </c>
    </row>
    <row r="21" spans="1:26">
      <c r="A21" s="314" t="s">
        <v>526</v>
      </c>
      <c r="B21" s="155">
        <f>B15</f>
        <v>1083.35043443738</v>
      </c>
      <c r="C21" s="155">
        <f t="shared" ref="C21:J21" si="2">C15</f>
        <v>630.16058774887802</v>
      </c>
      <c r="D21" s="155">
        <f t="shared" si="2"/>
        <v>129.79555504913</v>
      </c>
      <c r="E21" s="155">
        <f t="shared" si="2"/>
        <v>4.2344534870950001</v>
      </c>
      <c r="F21" s="155">
        <f t="shared" si="2"/>
        <v>101.775788747245</v>
      </c>
      <c r="G21" s="155">
        <f t="shared" si="2"/>
        <v>21.932548852698801</v>
      </c>
      <c r="H21" s="155">
        <f t="shared" si="2"/>
        <v>67.515001309956006</v>
      </c>
      <c r="I21" s="155">
        <f t="shared" si="2"/>
        <v>68.151244913958607</v>
      </c>
      <c r="J21" s="156">
        <f t="shared" si="2"/>
        <v>0.12729208604145001</v>
      </c>
      <c r="K21" s="155">
        <f>SUM(B21:J21)</f>
        <v>2107.0429066323827</v>
      </c>
    </row>
    <row r="22" spans="1:26">
      <c r="A22" s="158" t="s">
        <v>249</v>
      </c>
      <c r="B22" s="159">
        <f>B21/B20-1</f>
        <v>-0.11617990613376694</v>
      </c>
      <c r="C22" s="159">
        <f t="shared" ref="C22:J22" si="3">C21/C20-1</f>
        <v>-0.18075676217101078</v>
      </c>
      <c r="D22" s="159">
        <f t="shared" si="3"/>
        <v>-0.38644693790077311</v>
      </c>
      <c r="E22" s="159">
        <f t="shared" si="3"/>
        <v>-0.60829345732391515</v>
      </c>
      <c r="F22" s="159">
        <f t="shared" si="3"/>
        <v>-0.21066592253654437</v>
      </c>
      <c r="G22" s="159">
        <f t="shared" si="3"/>
        <v>-0.33773017157532448</v>
      </c>
      <c r="H22" s="159">
        <f t="shared" si="3"/>
        <v>0.41261322058559169</v>
      </c>
      <c r="I22" s="159">
        <f t="shared" si="3"/>
        <v>1.0966478524737102</v>
      </c>
      <c r="J22" s="159">
        <f t="shared" si="3"/>
        <v>-0.94005617884402004</v>
      </c>
      <c r="K22" s="159">
        <f>K21/K20-1</f>
        <v>-0.14410263483905994</v>
      </c>
    </row>
    <row r="23" spans="1:26">
      <c r="B23" s="512"/>
      <c r="C23" s="512"/>
      <c r="D23" s="512"/>
      <c r="E23" s="512"/>
      <c r="F23" s="512"/>
      <c r="G23" s="512"/>
      <c r="H23" s="512"/>
      <c r="I23" s="512"/>
      <c r="J23" s="512"/>
    </row>
    <row r="24" spans="1:26"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</row>
    <row r="26" spans="1:26">
      <c r="A26" s="792" t="s">
        <v>250</v>
      </c>
      <c r="B26" s="792"/>
      <c r="C26" s="792"/>
      <c r="D26" s="792"/>
      <c r="E26" s="792"/>
      <c r="F26" s="792"/>
      <c r="G26" s="792"/>
      <c r="H26" s="792"/>
      <c r="I26" s="792"/>
      <c r="J26" s="792"/>
      <c r="K26" s="792"/>
    </row>
    <row r="42" spans="1:26" s="150" customFormat="1">
      <c r="A42" s="8" t="s">
        <v>256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</row>
    <row r="43" spans="1:26" s="150" customFormat="1">
      <c r="A43" s="152" t="s">
        <v>248</v>
      </c>
      <c r="B43" s="153" t="s">
        <v>198</v>
      </c>
      <c r="C43" s="153" t="s">
        <v>199</v>
      </c>
      <c r="D43" s="153" t="s">
        <v>200</v>
      </c>
      <c r="E43" s="153" t="s">
        <v>201</v>
      </c>
      <c r="F43" s="153" t="s">
        <v>202</v>
      </c>
      <c r="G43" s="153" t="s">
        <v>204</v>
      </c>
      <c r="H43" s="153" t="s">
        <v>203</v>
      </c>
      <c r="I43" s="153" t="s">
        <v>205</v>
      </c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s="150" customFormat="1">
      <c r="A44" s="154"/>
      <c r="B44" s="150" t="s">
        <v>253</v>
      </c>
      <c r="C44" s="150" t="s">
        <v>257</v>
      </c>
      <c r="D44" s="150" t="s">
        <v>253</v>
      </c>
      <c r="E44" s="150" t="s">
        <v>254</v>
      </c>
      <c r="F44" s="150" t="s">
        <v>253</v>
      </c>
      <c r="G44" s="150" t="s">
        <v>253</v>
      </c>
      <c r="H44" s="150" t="s">
        <v>253</v>
      </c>
      <c r="I44" s="150" t="s">
        <v>253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</row>
    <row r="45" spans="1:26" s="150" customFormat="1">
      <c r="A45" s="154">
        <v>2010</v>
      </c>
      <c r="B45" s="155">
        <v>1256</v>
      </c>
      <c r="C45" s="155">
        <v>6335</v>
      </c>
      <c r="D45" s="155">
        <v>1314</v>
      </c>
      <c r="E45" s="150">
        <v>6</v>
      </c>
      <c r="F45" s="155">
        <v>770</v>
      </c>
      <c r="G45" s="150">
        <v>39</v>
      </c>
      <c r="H45" s="150">
        <v>17</v>
      </c>
      <c r="I45" s="150">
        <v>17</v>
      </c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</row>
    <row r="46" spans="1:26" s="150" customFormat="1">
      <c r="A46" s="154">
        <v>2011</v>
      </c>
      <c r="B46" s="155">
        <v>1262</v>
      </c>
      <c r="C46" s="155">
        <v>6492</v>
      </c>
      <c r="D46" s="155">
        <v>1007</v>
      </c>
      <c r="E46" s="150">
        <v>7</v>
      </c>
      <c r="F46" s="155">
        <v>988</v>
      </c>
      <c r="G46" s="150">
        <v>32</v>
      </c>
      <c r="H46" s="155">
        <v>19</v>
      </c>
      <c r="I46" s="150">
        <v>19</v>
      </c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s="150" customFormat="1">
      <c r="A47" s="154">
        <v>2012</v>
      </c>
      <c r="B47" s="155">
        <v>1406</v>
      </c>
      <c r="C47" s="155">
        <v>6427</v>
      </c>
      <c r="D47" s="155">
        <v>1016</v>
      </c>
      <c r="E47" s="150">
        <v>7</v>
      </c>
      <c r="F47" s="155">
        <v>1170</v>
      </c>
      <c r="G47" s="150">
        <v>26</v>
      </c>
      <c r="H47" s="150">
        <v>18</v>
      </c>
      <c r="I47" s="150">
        <v>18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s="150" customFormat="1">
      <c r="A48" s="154">
        <v>2013</v>
      </c>
      <c r="B48" s="155">
        <v>1403.9670750000002</v>
      </c>
      <c r="C48" s="155">
        <v>6047.3659180000004</v>
      </c>
      <c r="D48" s="155">
        <v>1079.006396</v>
      </c>
      <c r="E48" s="155">
        <v>21.204193999999998</v>
      </c>
      <c r="F48" s="155">
        <v>855.15530999999999</v>
      </c>
      <c r="G48" s="155">
        <v>23.824697999999998</v>
      </c>
      <c r="H48" s="155">
        <v>10.373199999999999</v>
      </c>
      <c r="I48" s="155">
        <v>18.448508504000003</v>
      </c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</row>
    <row r="49" spans="1:26" s="150" customFormat="1">
      <c r="A49" s="154">
        <v>2014</v>
      </c>
      <c r="B49" s="155">
        <v>1402.417778</v>
      </c>
      <c r="C49" s="155">
        <v>5323.3804000000009</v>
      </c>
      <c r="D49" s="155">
        <v>1149.2442489999999</v>
      </c>
      <c r="E49" s="155">
        <v>17.144968000000002</v>
      </c>
      <c r="F49" s="155">
        <v>771.45482600000003</v>
      </c>
      <c r="G49" s="155">
        <v>24.640213999999997</v>
      </c>
      <c r="H49" s="155">
        <v>11.368120999999999</v>
      </c>
      <c r="I49" s="155">
        <v>16.477174284000004</v>
      </c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</row>
    <row r="50" spans="1:26" s="150" customFormat="1">
      <c r="A50" s="154">
        <v>2015</v>
      </c>
      <c r="B50" s="155">
        <v>1757.1664789999998</v>
      </c>
      <c r="C50" s="155">
        <v>5743.7721409999986</v>
      </c>
      <c r="D50" s="155">
        <v>1217.4060959999999</v>
      </c>
      <c r="E50" s="155">
        <v>8.9059539999999995</v>
      </c>
      <c r="F50" s="155">
        <v>938.35960200000011</v>
      </c>
      <c r="G50" s="155">
        <v>20.111056000000001</v>
      </c>
      <c r="H50" s="155">
        <v>11.646831000000001</v>
      </c>
      <c r="I50" s="155">
        <v>17.754669809999999</v>
      </c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</row>
    <row r="51" spans="1:26" s="150" customFormat="1">
      <c r="A51" s="154">
        <v>2016</v>
      </c>
      <c r="B51" s="155">
        <v>2492.5097820000001</v>
      </c>
      <c r="C51" s="155">
        <v>5915.3714909999999</v>
      </c>
      <c r="D51" s="155">
        <v>1113.5873849999998</v>
      </c>
      <c r="E51" s="155">
        <v>7.1565099999999982</v>
      </c>
      <c r="F51" s="155">
        <v>942.30815900000005</v>
      </c>
      <c r="G51" s="155">
        <v>19.371681000000002</v>
      </c>
      <c r="H51" s="155">
        <v>11.050374</v>
      </c>
      <c r="I51" s="155">
        <v>24.406133279999999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</row>
    <row r="52" spans="1:26" s="150" customFormat="1">
      <c r="A52" s="154">
        <v>2017</v>
      </c>
      <c r="B52" s="155">
        <v>2608.8056520000005</v>
      </c>
      <c r="C52" s="155">
        <v>6336.3753339999994</v>
      </c>
      <c r="D52" s="155">
        <v>1240.033964</v>
      </c>
      <c r="E52" s="155">
        <v>6.9465319999999995</v>
      </c>
      <c r="F52" s="155">
        <v>856.21164399999998</v>
      </c>
      <c r="G52" s="155">
        <v>18.695043000000002</v>
      </c>
      <c r="H52" s="155">
        <v>11.463353000000001</v>
      </c>
      <c r="I52" s="155">
        <v>25.183071454</v>
      </c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</row>
    <row r="53" spans="1:26" s="150" customFormat="1">
      <c r="A53" s="154">
        <v>2018</v>
      </c>
      <c r="B53" s="155">
        <v>2473.0142000000001</v>
      </c>
      <c r="C53" s="155">
        <v>6498.2091000000009</v>
      </c>
      <c r="D53" s="155">
        <v>1203.1239599999999</v>
      </c>
      <c r="E53" s="155">
        <v>7.8107290000000003</v>
      </c>
      <c r="F53" s="155">
        <v>784.97401000000002</v>
      </c>
      <c r="G53" s="155">
        <v>16.259595999999998</v>
      </c>
      <c r="H53" s="155">
        <v>14.756273</v>
      </c>
      <c r="I53" s="155">
        <v>27.098257999999998</v>
      </c>
      <c r="J53" s="156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</row>
    <row r="54" spans="1:26" s="150" customFormat="1">
      <c r="A54" s="161">
        <v>2019</v>
      </c>
      <c r="B54" s="344">
        <f>SUM(B55:B56)</f>
        <v>192.71014099999999</v>
      </c>
      <c r="C54" s="344">
        <f t="shared" ref="C54:H54" si="4">SUM(C55:C56)</f>
        <v>488.00232899999997</v>
      </c>
      <c r="D54" s="344">
        <f t="shared" si="4"/>
        <v>68.605890000000002</v>
      </c>
      <c r="E54" s="344">
        <f t="shared" si="4"/>
        <v>0.283993</v>
      </c>
      <c r="F54" s="344">
        <f t="shared" si="4"/>
        <v>55.822412999999997</v>
      </c>
      <c r="G54" s="344">
        <f t="shared" si="4"/>
        <v>1.0565260000000001</v>
      </c>
      <c r="H54" s="344">
        <f t="shared" si="4"/>
        <v>1.4287080000000001</v>
      </c>
      <c r="I54" s="344">
        <f>SUM(I55:I56)</f>
        <v>2.9234270419345401</v>
      </c>
      <c r="J54" s="156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</row>
    <row r="55" spans="1:26" s="150" customFormat="1">
      <c r="A55" s="314" t="s">
        <v>137</v>
      </c>
      <c r="B55" s="156">
        <v>192.71014099999999</v>
      </c>
      <c r="C55" s="156">
        <v>488.00232899999997</v>
      </c>
      <c r="D55" s="156">
        <v>68.605890000000002</v>
      </c>
      <c r="E55" s="156">
        <v>0.283993</v>
      </c>
      <c r="F55" s="156">
        <v>55.822412999999997</v>
      </c>
      <c r="G55" s="156">
        <v>1.0565260000000001</v>
      </c>
      <c r="H55" s="156">
        <v>1.4287080000000001</v>
      </c>
      <c r="I55" s="156">
        <v>2.9234270419345401</v>
      </c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</row>
    <row r="56" spans="1:26" s="150" customFormat="1">
      <c r="A56" s="314"/>
      <c r="B56" s="156"/>
      <c r="C56" s="156"/>
      <c r="D56" s="156"/>
      <c r="E56" s="156"/>
      <c r="F56" s="156"/>
      <c r="G56" s="156"/>
      <c r="H56" s="156"/>
      <c r="I56" s="156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</row>
    <row r="57" spans="1:26" s="150" customFormat="1">
      <c r="A57" s="314"/>
      <c r="B57" s="156"/>
      <c r="C57" s="156"/>
      <c r="D57" s="156"/>
      <c r="E57" s="156"/>
      <c r="F57" s="156"/>
      <c r="G57" s="156"/>
      <c r="H57" s="156"/>
      <c r="I57" s="156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</row>
    <row r="58" spans="1:26" s="150" customFormat="1" ht="15.75">
      <c r="A58" s="157" t="s">
        <v>539</v>
      </c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</row>
    <row r="59" spans="1:26" s="150" customFormat="1">
      <c r="A59" s="314" t="s">
        <v>525</v>
      </c>
      <c r="B59" s="156">
        <v>184.77860000000001</v>
      </c>
      <c r="C59" s="156">
        <v>578.27919999999995</v>
      </c>
      <c r="D59" s="156">
        <v>92.273210000000006</v>
      </c>
      <c r="E59" s="156">
        <v>0.65115500000000004</v>
      </c>
      <c r="F59" s="156">
        <v>58.870930000000001</v>
      </c>
      <c r="G59" s="156">
        <v>1.6121780000000001</v>
      </c>
      <c r="H59" s="156">
        <v>1.5377130000000001</v>
      </c>
      <c r="I59" s="156">
        <v>1.6314390000000001</v>
      </c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</row>
    <row r="60" spans="1:26" s="150" customFormat="1">
      <c r="A60" s="314" t="s">
        <v>526</v>
      </c>
      <c r="B60" s="156">
        <f>B55</f>
        <v>192.71014099999999</v>
      </c>
      <c r="C60" s="156">
        <f t="shared" ref="C60:H60" si="5">C55</f>
        <v>488.00232899999997</v>
      </c>
      <c r="D60" s="156">
        <f t="shared" si="5"/>
        <v>68.605890000000002</v>
      </c>
      <c r="E60" s="156">
        <f t="shared" si="5"/>
        <v>0.283993</v>
      </c>
      <c r="F60" s="156">
        <f t="shared" si="5"/>
        <v>55.822412999999997</v>
      </c>
      <c r="G60" s="156">
        <f t="shared" si="5"/>
        <v>1.0565260000000001</v>
      </c>
      <c r="H60" s="156">
        <f t="shared" si="5"/>
        <v>1.4287080000000001</v>
      </c>
      <c r="I60" s="156">
        <f>I55</f>
        <v>2.9234270419345401</v>
      </c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</row>
    <row r="61" spans="1:26" s="150" customFormat="1">
      <c r="A61" s="158" t="s">
        <v>249</v>
      </c>
      <c r="B61" s="159">
        <f>B60/B59-1</f>
        <v>4.2924564857618641E-2</v>
      </c>
      <c r="C61" s="159">
        <f>C60/C59-1</f>
        <v>-0.15611294855495406</v>
      </c>
      <c r="D61" s="159">
        <f t="shared" ref="D61:H61" si="6">D60/D59-1</f>
        <v>-0.25649178130900618</v>
      </c>
      <c r="E61" s="159">
        <f t="shared" si="6"/>
        <v>-0.56386267478557328</v>
      </c>
      <c r="F61" s="159">
        <f t="shared" si="6"/>
        <v>-5.178306169105884E-2</v>
      </c>
      <c r="G61" s="159">
        <f t="shared" si="6"/>
        <v>-0.3446592125683392</v>
      </c>
      <c r="H61" s="159">
        <f t="shared" si="6"/>
        <v>-7.0887740430106261E-2</v>
      </c>
      <c r="I61" s="159">
        <f>I60/I59-1</f>
        <v>0.79193156589645097</v>
      </c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</row>
    <row r="65" spans="1:26" s="150" customFormat="1">
      <c r="A65" s="792" t="s">
        <v>255</v>
      </c>
      <c r="B65" s="792"/>
      <c r="C65" s="792"/>
      <c r="D65" s="792"/>
      <c r="E65" s="792"/>
      <c r="F65" s="792"/>
      <c r="G65" s="792"/>
      <c r="H65" s="792"/>
      <c r="I65" s="792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</row>
    <row r="83" spans="1:11">
      <c r="A83" s="788" t="s">
        <v>593</v>
      </c>
      <c r="B83" s="788"/>
      <c r="C83" s="788"/>
      <c r="D83" s="788"/>
      <c r="E83" s="788"/>
      <c r="F83" s="788"/>
      <c r="G83" s="788"/>
      <c r="H83" s="788"/>
      <c r="I83" s="788"/>
      <c r="J83" s="600"/>
      <c r="K83" s="600"/>
    </row>
    <row r="101" spans="1:11" ht="165.75" customHeight="1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</row>
  </sheetData>
  <mergeCells count="3">
    <mergeCell ref="A83:I83"/>
    <mergeCell ref="A26:K26"/>
    <mergeCell ref="A65:I65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7" tint="0.39997558519241921"/>
    <pageSetUpPr fitToPage="1"/>
  </sheetPr>
  <dimension ref="A1:P51"/>
  <sheetViews>
    <sheetView showGridLines="0" view="pageBreakPreview" zoomScaleNormal="110" zoomScaleSheetLayoutView="100" workbookViewId="0">
      <selection activeCell="A25" sqref="A25:M25"/>
    </sheetView>
  </sheetViews>
  <sheetFormatPr baseColWidth="10" defaultColWidth="28.7109375" defaultRowHeight="12"/>
  <cols>
    <col min="1" max="1" width="28.7109375" style="143"/>
    <col min="2" max="11" width="7.7109375" style="143" customWidth="1"/>
    <col min="12" max="12" width="9.7109375" style="143" customWidth="1"/>
    <col min="13" max="13" width="7.7109375" style="143" customWidth="1"/>
    <col min="14" max="15" width="7.7109375" style="144" customWidth="1"/>
    <col min="16" max="16" width="10.5703125" style="144" customWidth="1"/>
    <col min="17" max="17" width="13.7109375" style="144" customWidth="1"/>
    <col min="18" max="244" width="28.7109375" style="144"/>
    <col min="245" max="246" width="0" style="144" hidden="1" customWidth="1"/>
    <col min="247" max="262" width="7.7109375" style="144" customWidth="1"/>
    <col min="263" max="263" width="8.85546875" style="144" customWidth="1"/>
    <col min="264" max="265" width="7.7109375" style="144" customWidth="1"/>
    <col min="266" max="266" width="5.42578125" style="144" customWidth="1"/>
    <col min="267" max="267" width="5.7109375" style="144" customWidth="1"/>
    <col min="268" max="268" width="9.7109375" style="144" customWidth="1"/>
    <col min="269" max="271" width="7.7109375" style="144" customWidth="1"/>
    <col min="272" max="272" width="10.5703125" style="144" customWidth="1"/>
    <col min="273" max="273" width="13.7109375" style="144" customWidth="1"/>
    <col min="274" max="500" width="28.7109375" style="144"/>
    <col min="501" max="502" width="0" style="144" hidden="1" customWidth="1"/>
    <col min="503" max="518" width="7.7109375" style="144" customWidth="1"/>
    <col min="519" max="519" width="8.85546875" style="144" customWidth="1"/>
    <col min="520" max="521" width="7.7109375" style="144" customWidth="1"/>
    <col min="522" max="522" width="5.42578125" style="144" customWidth="1"/>
    <col min="523" max="523" width="5.7109375" style="144" customWidth="1"/>
    <col min="524" max="524" width="9.7109375" style="144" customWidth="1"/>
    <col min="525" max="527" width="7.7109375" style="144" customWidth="1"/>
    <col min="528" max="528" width="10.5703125" style="144" customWidth="1"/>
    <col min="529" max="529" width="13.7109375" style="144" customWidth="1"/>
    <col min="530" max="756" width="28.7109375" style="144"/>
    <col min="757" max="758" width="0" style="144" hidden="1" customWidth="1"/>
    <col min="759" max="774" width="7.7109375" style="144" customWidth="1"/>
    <col min="775" max="775" width="8.85546875" style="144" customWidth="1"/>
    <col min="776" max="777" width="7.7109375" style="144" customWidth="1"/>
    <col min="778" max="778" width="5.42578125" style="144" customWidth="1"/>
    <col min="779" max="779" width="5.7109375" style="144" customWidth="1"/>
    <col min="780" max="780" width="9.7109375" style="144" customWidth="1"/>
    <col min="781" max="783" width="7.7109375" style="144" customWidth="1"/>
    <col min="784" max="784" width="10.5703125" style="144" customWidth="1"/>
    <col min="785" max="785" width="13.7109375" style="144" customWidth="1"/>
    <col min="786" max="1012" width="28.7109375" style="144"/>
    <col min="1013" max="1014" width="0" style="144" hidden="1" customWidth="1"/>
    <col min="1015" max="1030" width="7.7109375" style="144" customWidth="1"/>
    <col min="1031" max="1031" width="8.85546875" style="144" customWidth="1"/>
    <col min="1032" max="1033" width="7.7109375" style="144" customWidth="1"/>
    <col min="1034" max="1034" width="5.42578125" style="144" customWidth="1"/>
    <col min="1035" max="1035" width="5.7109375" style="144" customWidth="1"/>
    <col min="1036" max="1036" width="9.7109375" style="144" customWidth="1"/>
    <col min="1037" max="1039" width="7.7109375" style="144" customWidth="1"/>
    <col min="1040" max="1040" width="10.5703125" style="144" customWidth="1"/>
    <col min="1041" max="1041" width="13.7109375" style="144" customWidth="1"/>
    <col min="1042" max="1268" width="28.7109375" style="144"/>
    <col min="1269" max="1270" width="0" style="144" hidden="1" customWidth="1"/>
    <col min="1271" max="1286" width="7.7109375" style="144" customWidth="1"/>
    <col min="1287" max="1287" width="8.85546875" style="144" customWidth="1"/>
    <col min="1288" max="1289" width="7.7109375" style="144" customWidth="1"/>
    <col min="1290" max="1290" width="5.42578125" style="144" customWidth="1"/>
    <col min="1291" max="1291" width="5.7109375" style="144" customWidth="1"/>
    <col min="1292" max="1292" width="9.7109375" style="144" customWidth="1"/>
    <col min="1293" max="1295" width="7.7109375" style="144" customWidth="1"/>
    <col min="1296" max="1296" width="10.5703125" style="144" customWidth="1"/>
    <col min="1297" max="1297" width="13.7109375" style="144" customWidth="1"/>
    <col min="1298" max="1524" width="28.7109375" style="144"/>
    <col min="1525" max="1526" width="0" style="144" hidden="1" customWidth="1"/>
    <col min="1527" max="1542" width="7.7109375" style="144" customWidth="1"/>
    <col min="1543" max="1543" width="8.85546875" style="144" customWidth="1"/>
    <col min="1544" max="1545" width="7.7109375" style="144" customWidth="1"/>
    <col min="1546" max="1546" width="5.42578125" style="144" customWidth="1"/>
    <col min="1547" max="1547" width="5.7109375" style="144" customWidth="1"/>
    <col min="1548" max="1548" width="9.7109375" style="144" customWidth="1"/>
    <col min="1549" max="1551" width="7.7109375" style="144" customWidth="1"/>
    <col min="1552" max="1552" width="10.5703125" style="144" customWidth="1"/>
    <col min="1553" max="1553" width="13.7109375" style="144" customWidth="1"/>
    <col min="1554" max="1780" width="28.7109375" style="144"/>
    <col min="1781" max="1782" width="0" style="144" hidden="1" customWidth="1"/>
    <col min="1783" max="1798" width="7.7109375" style="144" customWidth="1"/>
    <col min="1799" max="1799" width="8.85546875" style="144" customWidth="1"/>
    <col min="1800" max="1801" width="7.7109375" style="144" customWidth="1"/>
    <col min="1802" max="1802" width="5.42578125" style="144" customWidth="1"/>
    <col min="1803" max="1803" width="5.7109375" style="144" customWidth="1"/>
    <col min="1804" max="1804" width="9.7109375" style="144" customWidth="1"/>
    <col min="1805" max="1807" width="7.7109375" style="144" customWidth="1"/>
    <col min="1808" max="1808" width="10.5703125" style="144" customWidth="1"/>
    <col min="1809" max="1809" width="13.7109375" style="144" customWidth="1"/>
    <col min="1810" max="2036" width="28.7109375" style="144"/>
    <col min="2037" max="2038" width="0" style="144" hidden="1" customWidth="1"/>
    <col min="2039" max="2054" width="7.7109375" style="144" customWidth="1"/>
    <col min="2055" max="2055" width="8.85546875" style="144" customWidth="1"/>
    <col min="2056" max="2057" width="7.7109375" style="144" customWidth="1"/>
    <col min="2058" max="2058" width="5.42578125" style="144" customWidth="1"/>
    <col min="2059" max="2059" width="5.7109375" style="144" customWidth="1"/>
    <col min="2060" max="2060" width="9.7109375" style="144" customWidth="1"/>
    <col min="2061" max="2063" width="7.7109375" style="144" customWidth="1"/>
    <col min="2064" max="2064" width="10.5703125" style="144" customWidth="1"/>
    <col min="2065" max="2065" width="13.7109375" style="144" customWidth="1"/>
    <col min="2066" max="2292" width="28.7109375" style="144"/>
    <col min="2293" max="2294" width="0" style="144" hidden="1" customWidth="1"/>
    <col min="2295" max="2310" width="7.7109375" style="144" customWidth="1"/>
    <col min="2311" max="2311" width="8.85546875" style="144" customWidth="1"/>
    <col min="2312" max="2313" width="7.7109375" style="144" customWidth="1"/>
    <col min="2314" max="2314" width="5.42578125" style="144" customWidth="1"/>
    <col min="2315" max="2315" width="5.7109375" style="144" customWidth="1"/>
    <col min="2316" max="2316" width="9.7109375" style="144" customWidth="1"/>
    <col min="2317" max="2319" width="7.7109375" style="144" customWidth="1"/>
    <col min="2320" max="2320" width="10.5703125" style="144" customWidth="1"/>
    <col min="2321" max="2321" width="13.7109375" style="144" customWidth="1"/>
    <col min="2322" max="2548" width="28.7109375" style="144"/>
    <col min="2549" max="2550" width="0" style="144" hidden="1" customWidth="1"/>
    <col min="2551" max="2566" width="7.7109375" style="144" customWidth="1"/>
    <col min="2567" max="2567" width="8.85546875" style="144" customWidth="1"/>
    <col min="2568" max="2569" width="7.7109375" style="144" customWidth="1"/>
    <col min="2570" max="2570" width="5.42578125" style="144" customWidth="1"/>
    <col min="2571" max="2571" width="5.7109375" style="144" customWidth="1"/>
    <col min="2572" max="2572" width="9.7109375" style="144" customWidth="1"/>
    <col min="2573" max="2575" width="7.7109375" style="144" customWidth="1"/>
    <col min="2576" max="2576" width="10.5703125" style="144" customWidth="1"/>
    <col min="2577" max="2577" width="13.7109375" style="144" customWidth="1"/>
    <col min="2578" max="2804" width="28.7109375" style="144"/>
    <col min="2805" max="2806" width="0" style="144" hidden="1" customWidth="1"/>
    <col min="2807" max="2822" width="7.7109375" style="144" customWidth="1"/>
    <col min="2823" max="2823" width="8.85546875" style="144" customWidth="1"/>
    <col min="2824" max="2825" width="7.7109375" style="144" customWidth="1"/>
    <col min="2826" max="2826" width="5.42578125" style="144" customWidth="1"/>
    <col min="2827" max="2827" width="5.7109375" style="144" customWidth="1"/>
    <col min="2828" max="2828" width="9.7109375" style="144" customWidth="1"/>
    <col min="2829" max="2831" width="7.7109375" style="144" customWidth="1"/>
    <col min="2832" max="2832" width="10.5703125" style="144" customWidth="1"/>
    <col min="2833" max="2833" width="13.7109375" style="144" customWidth="1"/>
    <col min="2834" max="3060" width="28.7109375" style="144"/>
    <col min="3061" max="3062" width="0" style="144" hidden="1" customWidth="1"/>
    <col min="3063" max="3078" width="7.7109375" style="144" customWidth="1"/>
    <col min="3079" max="3079" width="8.85546875" style="144" customWidth="1"/>
    <col min="3080" max="3081" width="7.7109375" style="144" customWidth="1"/>
    <col min="3082" max="3082" width="5.42578125" style="144" customWidth="1"/>
    <col min="3083" max="3083" width="5.7109375" style="144" customWidth="1"/>
    <col min="3084" max="3084" width="9.7109375" style="144" customWidth="1"/>
    <col min="3085" max="3087" width="7.7109375" style="144" customWidth="1"/>
    <col min="3088" max="3088" width="10.5703125" style="144" customWidth="1"/>
    <col min="3089" max="3089" width="13.7109375" style="144" customWidth="1"/>
    <col min="3090" max="3316" width="28.7109375" style="144"/>
    <col min="3317" max="3318" width="0" style="144" hidden="1" customWidth="1"/>
    <col min="3319" max="3334" width="7.7109375" style="144" customWidth="1"/>
    <col min="3335" max="3335" width="8.85546875" style="144" customWidth="1"/>
    <col min="3336" max="3337" width="7.7109375" style="144" customWidth="1"/>
    <col min="3338" max="3338" width="5.42578125" style="144" customWidth="1"/>
    <col min="3339" max="3339" width="5.7109375" style="144" customWidth="1"/>
    <col min="3340" max="3340" width="9.7109375" style="144" customWidth="1"/>
    <col min="3341" max="3343" width="7.7109375" style="144" customWidth="1"/>
    <col min="3344" max="3344" width="10.5703125" style="144" customWidth="1"/>
    <col min="3345" max="3345" width="13.7109375" style="144" customWidth="1"/>
    <col min="3346" max="3572" width="28.7109375" style="144"/>
    <col min="3573" max="3574" width="0" style="144" hidden="1" customWidth="1"/>
    <col min="3575" max="3590" width="7.7109375" style="144" customWidth="1"/>
    <col min="3591" max="3591" width="8.85546875" style="144" customWidth="1"/>
    <col min="3592" max="3593" width="7.7109375" style="144" customWidth="1"/>
    <col min="3594" max="3594" width="5.42578125" style="144" customWidth="1"/>
    <col min="3595" max="3595" width="5.7109375" style="144" customWidth="1"/>
    <col min="3596" max="3596" width="9.7109375" style="144" customWidth="1"/>
    <col min="3597" max="3599" width="7.7109375" style="144" customWidth="1"/>
    <col min="3600" max="3600" width="10.5703125" style="144" customWidth="1"/>
    <col min="3601" max="3601" width="13.7109375" style="144" customWidth="1"/>
    <col min="3602" max="3828" width="28.7109375" style="144"/>
    <col min="3829" max="3830" width="0" style="144" hidden="1" customWidth="1"/>
    <col min="3831" max="3846" width="7.7109375" style="144" customWidth="1"/>
    <col min="3847" max="3847" width="8.85546875" style="144" customWidth="1"/>
    <col min="3848" max="3849" width="7.7109375" style="144" customWidth="1"/>
    <col min="3850" max="3850" width="5.42578125" style="144" customWidth="1"/>
    <col min="3851" max="3851" width="5.7109375" style="144" customWidth="1"/>
    <col min="3852" max="3852" width="9.7109375" style="144" customWidth="1"/>
    <col min="3853" max="3855" width="7.7109375" style="144" customWidth="1"/>
    <col min="3856" max="3856" width="10.5703125" style="144" customWidth="1"/>
    <col min="3857" max="3857" width="13.7109375" style="144" customWidth="1"/>
    <col min="3858" max="4084" width="28.7109375" style="144"/>
    <col min="4085" max="4086" width="0" style="144" hidden="1" customWidth="1"/>
    <col min="4087" max="4102" width="7.7109375" style="144" customWidth="1"/>
    <col min="4103" max="4103" width="8.85546875" style="144" customWidth="1"/>
    <col min="4104" max="4105" width="7.7109375" style="144" customWidth="1"/>
    <col min="4106" max="4106" width="5.42578125" style="144" customWidth="1"/>
    <col min="4107" max="4107" width="5.7109375" style="144" customWidth="1"/>
    <col min="4108" max="4108" width="9.7109375" style="144" customWidth="1"/>
    <col min="4109" max="4111" width="7.7109375" style="144" customWidth="1"/>
    <col min="4112" max="4112" width="10.5703125" style="144" customWidth="1"/>
    <col min="4113" max="4113" width="13.7109375" style="144" customWidth="1"/>
    <col min="4114" max="4340" width="28.7109375" style="144"/>
    <col min="4341" max="4342" width="0" style="144" hidden="1" customWidth="1"/>
    <col min="4343" max="4358" width="7.7109375" style="144" customWidth="1"/>
    <col min="4359" max="4359" width="8.85546875" style="144" customWidth="1"/>
    <col min="4360" max="4361" width="7.7109375" style="144" customWidth="1"/>
    <col min="4362" max="4362" width="5.42578125" style="144" customWidth="1"/>
    <col min="4363" max="4363" width="5.7109375" style="144" customWidth="1"/>
    <col min="4364" max="4364" width="9.7109375" style="144" customWidth="1"/>
    <col min="4365" max="4367" width="7.7109375" style="144" customWidth="1"/>
    <col min="4368" max="4368" width="10.5703125" style="144" customWidth="1"/>
    <col min="4369" max="4369" width="13.7109375" style="144" customWidth="1"/>
    <col min="4370" max="4596" width="28.7109375" style="144"/>
    <col min="4597" max="4598" width="0" style="144" hidden="1" customWidth="1"/>
    <col min="4599" max="4614" width="7.7109375" style="144" customWidth="1"/>
    <col min="4615" max="4615" width="8.85546875" style="144" customWidth="1"/>
    <col min="4616" max="4617" width="7.7109375" style="144" customWidth="1"/>
    <col min="4618" max="4618" width="5.42578125" style="144" customWidth="1"/>
    <col min="4619" max="4619" width="5.7109375" style="144" customWidth="1"/>
    <col min="4620" max="4620" width="9.7109375" style="144" customWidth="1"/>
    <col min="4621" max="4623" width="7.7109375" style="144" customWidth="1"/>
    <col min="4624" max="4624" width="10.5703125" style="144" customWidth="1"/>
    <col min="4625" max="4625" width="13.7109375" style="144" customWidth="1"/>
    <col min="4626" max="4852" width="28.7109375" style="144"/>
    <col min="4853" max="4854" width="0" style="144" hidden="1" customWidth="1"/>
    <col min="4855" max="4870" width="7.7109375" style="144" customWidth="1"/>
    <col min="4871" max="4871" width="8.85546875" style="144" customWidth="1"/>
    <col min="4872" max="4873" width="7.7109375" style="144" customWidth="1"/>
    <col min="4874" max="4874" width="5.42578125" style="144" customWidth="1"/>
    <col min="4875" max="4875" width="5.7109375" style="144" customWidth="1"/>
    <col min="4876" max="4876" width="9.7109375" style="144" customWidth="1"/>
    <col min="4877" max="4879" width="7.7109375" style="144" customWidth="1"/>
    <col min="4880" max="4880" width="10.5703125" style="144" customWidth="1"/>
    <col min="4881" max="4881" width="13.7109375" style="144" customWidth="1"/>
    <col min="4882" max="5108" width="28.7109375" style="144"/>
    <col min="5109" max="5110" width="0" style="144" hidden="1" customWidth="1"/>
    <col min="5111" max="5126" width="7.7109375" style="144" customWidth="1"/>
    <col min="5127" max="5127" width="8.85546875" style="144" customWidth="1"/>
    <col min="5128" max="5129" width="7.7109375" style="144" customWidth="1"/>
    <col min="5130" max="5130" width="5.42578125" style="144" customWidth="1"/>
    <col min="5131" max="5131" width="5.7109375" style="144" customWidth="1"/>
    <col min="5132" max="5132" width="9.7109375" style="144" customWidth="1"/>
    <col min="5133" max="5135" width="7.7109375" style="144" customWidth="1"/>
    <col min="5136" max="5136" width="10.5703125" style="144" customWidth="1"/>
    <col min="5137" max="5137" width="13.7109375" style="144" customWidth="1"/>
    <col min="5138" max="5364" width="28.7109375" style="144"/>
    <col min="5365" max="5366" width="0" style="144" hidden="1" customWidth="1"/>
    <col min="5367" max="5382" width="7.7109375" style="144" customWidth="1"/>
    <col min="5383" max="5383" width="8.85546875" style="144" customWidth="1"/>
    <col min="5384" max="5385" width="7.7109375" style="144" customWidth="1"/>
    <col min="5386" max="5386" width="5.42578125" style="144" customWidth="1"/>
    <col min="5387" max="5387" width="5.7109375" style="144" customWidth="1"/>
    <col min="5388" max="5388" width="9.7109375" style="144" customWidth="1"/>
    <col min="5389" max="5391" width="7.7109375" style="144" customWidth="1"/>
    <col min="5392" max="5392" width="10.5703125" style="144" customWidth="1"/>
    <col min="5393" max="5393" width="13.7109375" style="144" customWidth="1"/>
    <col min="5394" max="5620" width="28.7109375" style="144"/>
    <col min="5621" max="5622" width="0" style="144" hidden="1" customWidth="1"/>
    <col min="5623" max="5638" width="7.7109375" style="144" customWidth="1"/>
    <col min="5639" max="5639" width="8.85546875" style="144" customWidth="1"/>
    <col min="5640" max="5641" width="7.7109375" style="144" customWidth="1"/>
    <col min="5642" max="5642" width="5.42578125" style="144" customWidth="1"/>
    <col min="5643" max="5643" width="5.7109375" style="144" customWidth="1"/>
    <col min="5644" max="5644" width="9.7109375" style="144" customWidth="1"/>
    <col min="5645" max="5647" width="7.7109375" style="144" customWidth="1"/>
    <col min="5648" max="5648" width="10.5703125" style="144" customWidth="1"/>
    <col min="5649" max="5649" width="13.7109375" style="144" customWidth="1"/>
    <col min="5650" max="5876" width="28.7109375" style="144"/>
    <col min="5877" max="5878" width="0" style="144" hidden="1" customWidth="1"/>
    <col min="5879" max="5894" width="7.7109375" style="144" customWidth="1"/>
    <col min="5895" max="5895" width="8.85546875" style="144" customWidth="1"/>
    <col min="5896" max="5897" width="7.7109375" style="144" customWidth="1"/>
    <col min="5898" max="5898" width="5.42578125" style="144" customWidth="1"/>
    <col min="5899" max="5899" width="5.7109375" style="144" customWidth="1"/>
    <col min="5900" max="5900" width="9.7109375" style="144" customWidth="1"/>
    <col min="5901" max="5903" width="7.7109375" style="144" customWidth="1"/>
    <col min="5904" max="5904" width="10.5703125" style="144" customWidth="1"/>
    <col min="5905" max="5905" width="13.7109375" style="144" customWidth="1"/>
    <col min="5906" max="6132" width="28.7109375" style="144"/>
    <col min="6133" max="6134" width="0" style="144" hidden="1" customWidth="1"/>
    <col min="6135" max="6150" width="7.7109375" style="144" customWidth="1"/>
    <col min="6151" max="6151" width="8.85546875" style="144" customWidth="1"/>
    <col min="6152" max="6153" width="7.7109375" style="144" customWidth="1"/>
    <col min="6154" max="6154" width="5.42578125" style="144" customWidth="1"/>
    <col min="6155" max="6155" width="5.7109375" style="144" customWidth="1"/>
    <col min="6156" max="6156" width="9.7109375" style="144" customWidth="1"/>
    <col min="6157" max="6159" width="7.7109375" style="144" customWidth="1"/>
    <col min="6160" max="6160" width="10.5703125" style="144" customWidth="1"/>
    <col min="6161" max="6161" width="13.7109375" style="144" customWidth="1"/>
    <col min="6162" max="6388" width="28.7109375" style="144"/>
    <col min="6389" max="6390" width="0" style="144" hidden="1" customWidth="1"/>
    <col min="6391" max="6406" width="7.7109375" style="144" customWidth="1"/>
    <col min="6407" max="6407" width="8.85546875" style="144" customWidth="1"/>
    <col min="6408" max="6409" width="7.7109375" style="144" customWidth="1"/>
    <col min="6410" max="6410" width="5.42578125" style="144" customWidth="1"/>
    <col min="6411" max="6411" width="5.7109375" style="144" customWidth="1"/>
    <col min="6412" max="6412" width="9.7109375" style="144" customWidth="1"/>
    <col min="6413" max="6415" width="7.7109375" style="144" customWidth="1"/>
    <col min="6416" max="6416" width="10.5703125" style="144" customWidth="1"/>
    <col min="6417" max="6417" width="13.7109375" style="144" customWidth="1"/>
    <col min="6418" max="6644" width="28.7109375" style="144"/>
    <col min="6645" max="6646" width="0" style="144" hidden="1" customWidth="1"/>
    <col min="6647" max="6662" width="7.7109375" style="144" customWidth="1"/>
    <col min="6663" max="6663" width="8.85546875" style="144" customWidth="1"/>
    <col min="6664" max="6665" width="7.7109375" style="144" customWidth="1"/>
    <col min="6666" max="6666" width="5.42578125" style="144" customWidth="1"/>
    <col min="6667" max="6667" width="5.7109375" style="144" customWidth="1"/>
    <col min="6668" max="6668" width="9.7109375" style="144" customWidth="1"/>
    <col min="6669" max="6671" width="7.7109375" style="144" customWidth="1"/>
    <col min="6672" max="6672" width="10.5703125" style="144" customWidth="1"/>
    <col min="6673" max="6673" width="13.7109375" style="144" customWidth="1"/>
    <col min="6674" max="6900" width="28.7109375" style="144"/>
    <col min="6901" max="6902" width="0" style="144" hidden="1" customWidth="1"/>
    <col min="6903" max="6918" width="7.7109375" style="144" customWidth="1"/>
    <col min="6919" max="6919" width="8.85546875" style="144" customWidth="1"/>
    <col min="6920" max="6921" width="7.7109375" style="144" customWidth="1"/>
    <col min="6922" max="6922" width="5.42578125" style="144" customWidth="1"/>
    <col min="6923" max="6923" width="5.7109375" style="144" customWidth="1"/>
    <col min="6924" max="6924" width="9.7109375" style="144" customWidth="1"/>
    <col min="6925" max="6927" width="7.7109375" style="144" customWidth="1"/>
    <col min="6928" max="6928" width="10.5703125" style="144" customWidth="1"/>
    <col min="6929" max="6929" width="13.7109375" style="144" customWidth="1"/>
    <col min="6930" max="7156" width="28.7109375" style="144"/>
    <col min="7157" max="7158" width="0" style="144" hidden="1" customWidth="1"/>
    <col min="7159" max="7174" width="7.7109375" style="144" customWidth="1"/>
    <col min="7175" max="7175" width="8.85546875" style="144" customWidth="1"/>
    <col min="7176" max="7177" width="7.7109375" style="144" customWidth="1"/>
    <col min="7178" max="7178" width="5.42578125" style="144" customWidth="1"/>
    <col min="7179" max="7179" width="5.7109375" style="144" customWidth="1"/>
    <col min="7180" max="7180" width="9.7109375" style="144" customWidth="1"/>
    <col min="7181" max="7183" width="7.7109375" style="144" customWidth="1"/>
    <col min="7184" max="7184" width="10.5703125" style="144" customWidth="1"/>
    <col min="7185" max="7185" width="13.7109375" style="144" customWidth="1"/>
    <col min="7186" max="7412" width="28.7109375" style="144"/>
    <col min="7413" max="7414" width="0" style="144" hidden="1" customWidth="1"/>
    <col min="7415" max="7430" width="7.7109375" style="144" customWidth="1"/>
    <col min="7431" max="7431" width="8.85546875" style="144" customWidth="1"/>
    <col min="7432" max="7433" width="7.7109375" style="144" customWidth="1"/>
    <col min="7434" max="7434" width="5.42578125" style="144" customWidth="1"/>
    <col min="7435" max="7435" width="5.7109375" style="144" customWidth="1"/>
    <col min="7436" max="7436" width="9.7109375" style="144" customWidth="1"/>
    <col min="7437" max="7439" width="7.7109375" style="144" customWidth="1"/>
    <col min="7440" max="7440" width="10.5703125" style="144" customWidth="1"/>
    <col min="7441" max="7441" width="13.7109375" style="144" customWidth="1"/>
    <col min="7442" max="7668" width="28.7109375" style="144"/>
    <col min="7669" max="7670" width="0" style="144" hidden="1" customWidth="1"/>
    <col min="7671" max="7686" width="7.7109375" style="144" customWidth="1"/>
    <col min="7687" max="7687" width="8.85546875" style="144" customWidth="1"/>
    <col min="7688" max="7689" width="7.7109375" style="144" customWidth="1"/>
    <col min="7690" max="7690" width="5.42578125" style="144" customWidth="1"/>
    <col min="7691" max="7691" width="5.7109375" style="144" customWidth="1"/>
    <col min="7692" max="7692" width="9.7109375" style="144" customWidth="1"/>
    <col min="7693" max="7695" width="7.7109375" style="144" customWidth="1"/>
    <col min="7696" max="7696" width="10.5703125" style="144" customWidth="1"/>
    <col min="7697" max="7697" width="13.7109375" style="144" customWidth="1"/>
    <col min="7698" max="7924" width="28.7109375" style="144"/>
    <col min="7925" max="7926" width="0" style="144" hidden="1" customWidth="1"/>
    <col min="7927" max="7942" width="7.7109375" style="144" customWidth="1"/>
    <col min="7943" max="7943" width="8.85546875" style="144" customWidth="1"/>
    <col min="7944" max="7945" width="7.7109375" style="144" customWidth="1"/>
    <col min="7946" max="7946" width="5.42578125" style="144" customWidth="1"/>
    <col min="7947" max="7947" width="5.7109375" style="144" customWidth="1"/>
    <col min="7948" max="7948" width="9.7109375" style="144" customWidth="1"/>
    <col min="7949" max="7951" width="7.7109375" style="144" customWidth="1"/>
    <col min="7952" max="7952" width="10.5703125" style="144" customWidth="1"/>
    <col min="7953" max="7953" width="13.7109375" style="144" customWidth="1"/>
    <col min="7954" max="8180" width="28.7109375" style="144"/>
    <col min="8181" max="8182" width="0" style="144" hidden="1" customWidth="1"/>
    <col min="8183" max="8198" width="7.7109375" style="144" customWidth="1"/>
    <col min="8199" max="8199" width="8.85546875" style="144" customWidth="1"/>
    <col min="8200" max="8201" width="7.7109375" style="144" customWidth="1"/>
    <col min="8202" max="8202" width="5.42578125" style="144" customWidth="1"/>
    <col min="8203" max="8203" width="5.7109375" style="144" customWidth="1"/>
    <col min="8204" max="8204" width="9.7109375" style="144" customWidth="1"/>
    <col min="8205" max="8207" width="7.7109375" style="144" customWidth="1"/>
    <col min="8208" max="8208" width="10.5703125" style="144" customWidth="1"/>
    <col min="8209" max="8209" width="13.7109375" style="144" customWidth="1"/>
    <col min="8210" max="8436" width="28.7109375" style="144"/>
    <col min="8437" max="8438" width="0" style="144" hidden="1" customWidth="1"/>
    <col min="8439" max="8454" width="7.7109375" style="144" customWidth="1"/>
    <col min="8455" max="8455" width="8.85546875" style="144" customWidth="1"/>
    <col min="8456" max="8457" width="7.7109375" style="144" customWidth="1"/>
    <col min="8458" max="8458" width="5.42578125" style="144" customWidth="1"/>
    <col min="8459" max="8459" width="5.7109375" style="144" customWidth="1"/>
    <col min="8460" max="8460" width="9.7109375" style="144" customWidth="1"/>
    <col min="8461" max="8463" width="7.7109375" style="144" customWidth="1"/>
    <col min="8464" max="8464" width="10.5703125" style="144" customWidth="1"/>
    <col min="8465" max="8465" width="13.7109375" style="144" customWidth="1"/>
    <col min="8466" max="8692" width="28.7109375" style="144"/>
    <col min="8693" max="8694" width="0" style="144" hidden="1" customWidth="1"/>
    <col min="8695" max="8710" width="7.7109375" style="144" customWidth="1"/>
    <col min="8711" max="8711" width="8.85546875" style="144" customWidth="1"/>
    <col min="8712" max="8713" width="7.7109375" style="144" customWidth="1"/>
    <col min="8714" max="8714" width="5.42578125" style="144" customWidth="1"/>
    <col min="8715" max="8715" width="5.7109375" style="144" customWidth="1"/>
    <col min="8716" max="8716" width="9.7109375" style="144" customWidth="1"/>
    <col min="8717" max="8719" width="7.7109375" style="144" customWidth="1"/>
    <col min="8720" max="8720" width="10.5703125" style="144" customWidth="1"/>
    <col min="8721" max="8721" width="13.7109375" style="144" customWidth="1"/>
    <col min="8722" max="8948" width="28.7109375" style="144"/>
    <col min="8949" max="8950" width="0" style="144" hidden="1" customWidth="1"/>
    <col min="8951" max="8966" width="7.7109375" style="144" customWidth="1"/>
    <col min="8967" max="8967" width="8.85546875" style="144" customWidth="1"/>
    <col min="8968" max="8969" width="7.7109375" style="144" customWidth="1"/>
    <col min="8970" max="8970" width="5.42578125" style="144" customWidth="1"/>
    <col min="8971" max="8971" width="5.7109375" style="144" customWidth="1"/>
    <col min="8972" max="8972" width="9.7109375" style="144" customWidth="1"/>
    <col min="8973" max="8975" width="7.7109375" style="144" customWidth="1"/>
    <col min="8976" max="8976" width="10.5703125" style="144" customWidth="1"/>
    <col min="8977" max="8977" width="13.7109375" style="144" customWidth="1"/>
    <col min="8978" max="9204" width="28.7109375" style="144"/>
    <col min="9205" max="9206" width="0" style="144" hidden="1" customWidth="1"/>
    <col min="9207" max="9222" width="7.7109375" style="144" customWidth="1"/>
    <col min="9223" max="9223" width="8.85546875" style="144" customWidth="1"/>
    <col min="9224" max="9225" width="7.7109375" style="144" customWidth="1"/>
    <col min="9226" max="9226" width="5.42578125" style="144" customWidth="1"/>
    <col min="9227" max="9227" width="5.7109375" style="144" customWidth="1"/>
    <col min="9228" max="9228" width="9.7109375" style="144" customWidth="1"/>
    <col min="9229" max="9231" width="7.7109375" style="144" customWidth="1"/>
    <col min="9232" max="9232" width="10.5703125" style="144" customWidth="1"/>
    <col min="9233" max="9233" width="13.7109375" style="144" customWidth="1"/>
    <col min="9234" max="9460" width="28.7109375" style="144"/>
    <col min="9461" max="9462" width="0" style="144" hidden="1" customWidth="1"/>
    <col min="9463" max="9478" width="7.7109375" style="144" customWidth="1"/>
    <col min="9479" max="9479" width="8.85546875" style="144" customWidth="1"/>
    <col min="9480" max="9481" width="7.7109375" style="144" customWidth="1"/>
    <col min="9482" max="9482" width="5.42578125" style="144" customWidth="1"/>
    <col min="9483" max="9483" width="5.7109375" style="144" customWidth="1"/>
    <col min="9484" max="9484" width="9.7109375" style="144" customWidth="1"/>
    <col min="9485" max="9487" width="7.7109375" style="144" customWidth="1"/>
    <col min="9488" max="9488" width="10.5703125" style="144" customWidth="1"/>
    <col min="9489" max="9489" width="13.7109375" style="144" customWidth="1"/>
    <col min="9490" max="9716" width="28.7109375" style="144"/>
    <col min="9717" max="9718" width="0" style="144" hidden="1" customWidth="1"/>
    <col min="9719" max="9734" width="7.7109375" style="144" customWidth="1"/>
    <col min="9735" max="9735" width="8.85546875" style="144" customWidth="1"/>
    <col min="9736" max="9737" width="7.7109375" style="144" customWidth="1"/>
    <col min="9738" max="9738" width="5.42578125" style="144" customWidth="1"/>
    <col min="9739" max="9739" width="5.7109375" style="144" customWidth="1"/>
    <col min="9740" max="9740" width="9.7109375" style="144" customWidth="1"/>
    <col min="9741" max="9743" width="7.7109375" style="144" customWidth="1"/>
    <col min="9744" max="9744" width="10.5703125" style="144" customWidth="1"/>
    <col min="9745" max="9745" width="13.7109375" style="144" customWidth="1"/>
    <col min="9746" max="9972" width="28.7109375" style="144"/>
    <col min="9973" max="9974" width="0" style="144" hidden="1" customWidth="1"/>
    <col min="9975" max="9990" width="7.7109375" style="144" customWidth="1"/>
    <col min="9991" max="9991" width="8.85546875" style="144" customWidth="1"/>
    <col min="9992" max="9993" width="7.7109375" style="144" customWidth="1"/>
    <col min="9994" max="9994" width="5.42578125" style="144" customWidth="1"/>
    <col min="9995" max="9995" width="5.7109375" style="144" customWidth="1"/>
    <col min="9996" max="9996" width="9.7109375" style="144" customWidth="1"/>
    <col min="9997" max="9999" width="7.7109375" style="144" customWidth="1"/>
    <col min="10000" max="10000" width="10.5703125" style="144" customWidth="1"/>
    <col min="10001" max="10001" width="13.7109375" style="144" customWidth="1"/>
    <col min="10002" max="10228" width="28.7109375" style="144"/>
    <col min="10229" max="10230" width="0" style="144" hidden="1" customWidth="1"/>
    <col min="10231" max="10246" width="7.7109375" style="144" customWidth="1"/>
    <col min="10247" max="10247" width="8.85546875" style="144" customWidth="1"/>
    <col min="10248" max="10249" width="7.7109375" style="144" customWidth="1"/>
    <col min="10250" max="10250" width="5.42578125" style="144" customWidth="1"/>
    <col min="10251" max="10251" width="5.7109375" style="144" customWidth="1"/>
    <col min="10252" max="10252" width="9.7109375" style="144" customWidth="1"/>
    <col min="10253" max="10255" width="7.7109375" style="144" customWidth="1"/>
    <col min="10256" max="10256" width="10.5703125" style="144" customWidth="1"/>
    <col min="10257" max="10257" width="13.7109375" style="144" customWidth="1"/>
    <col min="10258" max="10484" width="28.7109375" style="144"/>
    <col min="10485" max="10486" width="0" style="144" hidden="1" customWidth="1"/>
    <col min="10487" max="10502" width="7.7109375" style="144" customWidth="1"/>
    <col min="10503" max="10503" width="8.85546875" style="144" customWidth="1"/>
    <col min="10504" max="10505" width="7.7109375" style="144" customWidth="1"/>
    <col min="10506" max="10506" width="5.42578125" style="144" customWidth="1"/>
    <col min="10507" max="10507" width="5.7109375" style="144" customWidth="1"/>
    <col min="10508" max="10508" width="9.7109375" style="144" customWidth="1"/>
    <col min="10509" max="10511" width="7.7109375" style="144" customWidth="1"/>
    <col min="10512" max="10512" width="10.5703125" style="144" customWidth="1"/>
    <col min="10513" max="10513" width="13.7109375" style="144" customWidth="1"/>
    <col min="10514" max="10740" width="28.7109375" style="144"/>
    <col min="10741" max="10742" width="0" style="144" hidden="1" customWidth="1"/>
    <col min="10743" max="10758" width="7.7109375" style="144" customWidth="1"/>
    <col min="10759" max="10759" width="8.85546875" style="144" customWidth="1"/>
    <col min="10760" max="10761" width="7.7109375" style="144" customWidth="1"/>
    <col min="10762" max="10762" width="5.42578125" style="144" customWidth="1"/>
    <col min="10763" max="10763" width="5.7109375" style="144" customWidth="1"/>
    <col min="10764" max="10764" width="9.7109375" style="144" customWidth="1"/>
    <col min="10765" max="10767" width="7.7109375" style="144" customWidth="1"/>
    <col min="10768" max="10768" width="10.5703125" style="144" customWidth="1"/>
    <col min="10769" max="10769" width="13.7109375" style="144" customWidth="1"/>
    <col min="10770" max="10996" width="28.7109375" style="144"/>
    <col min="10997" max="10998" width="0" style="144" hidden="1" customWidth="1"/>
    <col min="10999" max="11014" width="7.7109375" style="144" customWidth="1"/>
    <col min="11015" max="11015" width="8.85546875" style="144" customWidth="1"/>
    <col min="11016" max="11017" width="7.7109375" style="144" customWidth="1"/>
    <col min="11018" max="11018" width="5.42578125" style="144" customWidth="1"/>
    <col min="11019" max="11019" width="5.7109375" style="144" customWidth="1"/>
    <col min="11020" max="11020" width="9.7109375" style="144" customWidth="1"/>
    <col min="11021" max="11023" width="7.7109375" style="144" customWidth="1"/>
    <col min="11024" max="11024" width="10.5703125" style="144" customWidth="1"/>
    <col min="11025" max="11025" width="13.7109375" style="144" customWidth="1"/>
    <col min="11026" max="11252" width="28.7109375" style="144"/>
    <col min="11253" max="11254" width="0" style="144" hidden="1" customWidth="1"/>
    <col min="11255" max="11270" width="7.7109375" style="144" customWidth="1"/>
    <col min="11271" max="11271" width="8.85546875" style="144" customWidth="1"/>
    <col min="11272" max="11273" width="7.7109375" style="144" customWidth="1"/>
    <col min="11274" max="11274" width="5.42578125" style="144" customWidth="1"/>
    <col min="11275" max="11275" width="5.7109375" style="144" customWidth="1"/>
    <col min="11276" max="11276" width="9.7109375" style="144" customWidth="1"/>
    <col min="11277" max="11279" width="7.7109375" style="144" customWidth="1"/>
    <col min="11280" max="11280" width="10.5703125" style="144" customWidth="1"/>
    <col min="11281" max="11281" width="13.7109375" style="144" customWidth="1"/>
    <col min="11282" max="11508" width="28.7109375" style="144"/>
    <col min="11509" max="11510" width="0" style="144" hidden="1" customWidth="1"/>
    <col min="11511" max="11526" width="7.7109375" style="144" customWidth="1"/>
    <col min="11527" max="11527" width="8.85546875" style="144" customWidth="1"/>
    <col min="11528" max="11529" width="7.7109375" style="144" customWidth="1"/>
    <col min="11530" max="11530" width="5.42578125" style="144" customWidth="1"/>
    <col min="11531" max="11531" width="5.7109375" style="144" customWidth="1"/>
    <col min="11532" max="11532" width="9.7109375" style="144" customWidth="1"/>
    <col min="11533" max="11535" width="7.7109375" style="144" customWidth="1"/>
    <col min="11536" max="11536" width="10.5703125" style="144" customWidth="1"/>
    <col min="11537" max="11537" width="13.7109375" style="144" customWidth="1"/>
    <col min="11538" max="11764" width="28.7109375" style="144"/>
    <col min="11765" max="11766" width="0" style="144" hidden="1" customWidth="1"/>
    <col min="11767" max="11782" width="7.7109375" style="144" customWidth="1"/>
    <col min="11783" max="11783" width="8.85546875" style="144" customWidth="1"/>
    <col min="11784" max="11785" width="7.7109375" style="144" customWidth="1"/>
    <col min="11786" max="11786" width="5.42578125" style="144" customWidth="1"/>
    <col min="11787" max="11787" width="5.7109375" style="144" customWidth="1"/>
    <col min="11788" max="11788" width="9.7109375" style="144" customWidth="1"/>
    <col min="11789" max="11791" width="7.7109375" style="144" customWidth="1"/>
    <col min="11792" max="11792" width="10.5703125" style="144" customWidth="1"/>
    <col min="11793" max="11793" width="13.7109375" style="144" customWidth="1"/>
    <col min="11794" max="12020" width="28.7109375" style="144"/>
    <col min="12021" max="12022" width="0" style="144" hidden="1" customWidth="1"/>
    <col min="12023" max="12038" width="7.7109375" style="144" customWidth="1"/>
    <col min="12039" max="12039" width="8.85546875" style="144" customWidth="1"/>
    <col min="12040" max="12041" width="7.7109375" style="144" customWidth="1"/>
    <col min="12042" max="12042" width="5.42578125" style="144" customWidth="1"/>
    <col min="12043" max="12043" width="5.7109375" style="144" customWidth="1"/>
    <col min="12044" max="12044" width="9.7109375" style="144" customWidth="1"/>
    <col min="12045" max="12047" width="7.7109375" style="144" customWidth="1"/>
    <col min="12048" max="12048" width="10.5703125" style="144" customWidth="1"/>
    <col min="12049" max="12049" width="13.7109375" style="144" customWidth="1"/>
    <col min="12050" max="12276" width="28.7109375" style="144"/>
    <col min="12277" max="12278" width="0" style="144" hidden="1" customWidth="1"/>
    <col min="12279" max="12294" width="7.7109375" style="144" customWidth="1"/>
    <col min="12295" max="12295" width="8.85546875" style="144" customWidth="1"/>
    <col min="12296" max="12297" width="7.7109375" style="144" customWidth="1"/>
    <col min="12298" max="12298" width="5.42578125" style="144" customWidth="1"/>
    <col min="12299" max="12299" width="5.7109375" style="144" customWidth="1"/>
    <col min="12300" max="12300" width="9.7109375" style="144" customWidth="1"/>
    <col min="12301" max="12303" width="7.7109375" style="144" customWidth="1"/>
    <col min="12304" max="12304" width="10.5703125" style="144" customWidth="1"/>
    <col min="12305" max="12305" width="13.7109375" style="144" customWidth="1"/>
    <col min="12306" max="12532" width="28.7109375" style="144"/>
    <col min="12533" max="12534" width="0" style="144" hidden="1" customWidth="1"/>
    <col min="12535" max="12550" width="7.7109375" style="144" customWidth="1"/>
    <col min="12551" max="12551" width="8.85546875" style="144" customWidth="1"/>
    <col min="12552" max="12553" width="7.7109375" style="144" customWidth="1"/>
    <col min="12554" max="12554" width="5.42578125" style="144" customWidth="1"/>
    <col min="12555" max="12555" width="5.7109375" style="144" customWidth="1"/>
    <col min="12556" max="12556" width="9.7109375" style="144" customWidth="1"/>
    <col min="12557" max="12559" width="7.7109375" style="144" customWidth="1"/>
    <col min="12560" max="12560" width="10.5703125" style="144" customWidth="1"/>
    <col min="12561" max="12561" width="13.7109375" style="144" customWidth="1"/>
    <col min="12562" max="12788" width="28.7109375" style="144"/>
    <col min="12789" max="12790" width="0" style="144" hidden="1" customWidth="1"/>
    <col min="12791" max="12806" width="7.7109375" style="144" customWidth="1"/>
    <col min="12807" max="12807" width="8.85546875" style="144" customWidth="1"/>
    <col min="12808" max="12809" width="7.7109375" style="144" customWidth="1"/>
    <col min="12810" max="12810" width="5.42578125" style="144" customWidth="1"/>
    <col min="12811" max="12811" width="5.7109375" style="144" customWidth="1"/>
    <col min="12812" max="12812" width="9.7109375" style="144" customWidth="1"/>
    <col min="12813" max="12815" width="7.7109375" style="144" customWidth="1"/>
    <col min="12816" max="12816" width="10.5703125" style="144" customWidth="1"/>
    <col min="12817" max="12817" width="13.7109375" style="144" customWidth="1"/>
    <col min="12818" max="13044" width="28.7109375" style="144"/>
    <col min="13045" max="13046" width="0" style="144" hidden="1" customWidth="1"/>
    <col min="13047" max="13062" width="7.7109375" style="144" customWidth="1"/>
    <col min="13063" max="13063" width="8.85546875" style="144" customWidth="1"/>
    <col min="13064" max="13065" width="7.7109375" style="144" customWidth="1"/>
    <col min="13066" max="13066" width="5.42578125" style="144" customWidth="1"/>
    <col min="13067" max="13067" width="5.7109375" style="144" customWidth="1"/>
    <col min="13068" max="13068" width="9.7109375" style="144" customWidth="1"/>
    <col min="13069" max="13071" width="7.7109375" style="144" customWidth="1"/>
    <col min="13072" max="13072" width="10.5703125" style="144" customWidth="1"/>
    <col min="13073" max="13073" width="13.7109375" style="144" customWidth="1"/>
    <col min="13074" max="13300" width="28.7109375" style="144"/>
    <col min="13301" max="13302" width="0" style="144" hidden="1" customWidth="1"/>
    <col min="13303" max="13318" width="7.7109375" style="144" customWidth="1"/>
    <col min="13319" max="13319" width="8.85546875" style="144" customWidth="1"/>
    <col min="13320" max="13321" width="7.7109375" style="144" customWidth="1"/>
    <col min="13322" max="13322" width="5.42578125" style="144" customWidth="1"/>
    <col min="13323" max="13323" width="5.7109375" style="144" customWidth="1"/>
    <col min="13324" max="13324" width="9.7109375" style="144" customWidth="1"/>
    <col min="13325" max="13327" width="7.7109375" style="144" customWidth="1"/>
    <col min="13328" max="13328" width="10.5703125" style="144" customWidth="1"/>
    <col min="13329" max="13329" width="13.7109375" style="144" customWidth="1"/>
    <col min="13330" max="13556" width="28.7109375" style="144"/>
    <col min="13557" max="13558" width="0" style="144" hidden="1" customWidth="1"/>
    <col min="13559" max="13574" width="7.7109375" style="144" customWidth="1"/>
    <col min="13575" max="13575" width="8.85546875" style="144" customWidth="1"/>
    <col min="13576" max="13577" width="7.7109375" style="144" customWidth="1"/>
    <col min="13578" max="13578" width="5.42578125" style="144" customWidth="1"/>
    <col min="13579" max="13579" width="5.7109375" style="144" customWidth="1"/>
    <col min="13580" max="13580" width="9.7109375" style="144" customWidth="1"/>
    <col min="13581" max="13583" width="7.7109375" style="144" customWidth="1"/>
    <col min="13584" max="13584" width="10.5703125" style="144" customWidth="1"/>
    <col min="13585" max="13585" width="13.7109375" style="144" customWidth="1"/>
    <col min="13586" max="13812" width="28.7109375" style="144"/>
    <col min="13813" max="13814" width="0" style="144" hidden="1" customWidth="1"/>
    <col min="13815" max="13830" width="7.7109375" style="144" customWidth="1"/>
    <col min="13831" max="13831" width="8.85546875" style="144" customWidth="1"/>
    <col min="13832" max="13833" width="7.7109375" style="144" customWidth="1"/>
    <col min="13834" max="13834" width="5.42578125" style="144" customWidth="1"/>
    <col min="13835" max="13835" width="5.7109375" style="144" customWidth="1"/>
    <col min="13836" max="13836" width="9.7109375" style="144" customWidth="1"/>
    <col min="13837" max="13839" width="7.7109375" style="144" customWidth="1"/>
    <col min="13840" max="13840" width="10.5703125" style="144" customWidth="1"/>
    <col min="13841" max="13841" width="13.7109375" style="144" customWidth="1"/>
    <col min="13842" max="14068" width="28.7109375" style="144"/>
    <col min="14069" max="14070" width="0" style="144" hidden="1" customWidth="1"/>
    <col min="14071" max="14086" width="7.7109375" style="144" customWidth="1"/>
    <col min="14087" max="14087" width="8.85546875" style="144" customWidth="1"/>
    <col min="14088" max="14089" width="7.7109375" style="144" customWidth="1"/>
    <col min="14090" max="14090" width="5.42578125" style="144" customWidth="1"/>
    <col min="14091" max="14091" width="5.7109375" style="144" customWidth="1"/>
    <col min="14092" max="14092" width="9.7109375" style="144" customWidth="1"/>
    <col min="14093" max="14095" width="7.7109375" style="144" customWidth="1"/>
    <col min="14096" max="14096" width="10.5703125" style="144" customWidth="1"/>
    <col min="14097" max="14097" width="13.7109375" style="144" customWidth="1"/>
    <col min="14098" max="14324" width="28.7109375" style="144"/>
    <col min="14325" max="14326" width="0" style="144" hidden="1" customWidth="1"/>
    <col min="14327" max="14342" width="7.7109375" style="144" customWidth="1"/>
    <col min="14343" max="14343" width="8.85546875" style="144" customWidth="1"/>
    <col min="14344" max="14345" width="7.7109375" style="144" customWidth="1"/>
    <col min="14346" max="14346" width="5.42578125" style="144" customWidth="1"/>
    <col min="14347" max="14347" width="5.7109375" style="144" customWidth="1"/>
    <col min="14348" max="14348" width="9.7109375" style="144" customWidth="1"/>
    <col min="14349" max="14351" width="7.7109375" style="144" customWidth="1"/>
    <col min="14352" max="14352" width="10.5703125" style="144" customWidth="1"/>
    <col min="14353" max="14353" width="13.7109375" style="144" customWidth="1"/>
    <col min="14354" max="14580" width="28.7109375" style="144"/>
    <col min="14581" max="14582" width="0" style="144" hidden="1" customWidth="1"/>
    <col min="14583" max="14598" width="7.7109375" style="144" customWidth="1"/>
    <col min="14599" max="14599" width="8.85546875" style="144" customWidth="1"/>
    <col min="14600" max="14601" width="7.7109375" style="144" customWidth="1"/>
    <col min="14602" max="14602" width="5.42578125" style="144" customWidth="1"/>
    <col min="14603" max="14603" width="5.7109375" style="144" customWidth="1"/>
    <col min="14604" max="14604" width="9.7109375" style="144" customWidth="1"/>
    <col min="14605" max="14607" width="7.7109375" style="144" customWidth="1"/>
    <col min="14608" max="14608" width="10.5703125" style="144" customWidth="1"/>
    <col min="14609" max="14609" width="13.7109375" style="144" customWidth="1"/>
    <col min="14610" max="14836" width="28.7109375" style="144"/>
    <col min="14837" max="14838" width="0" style="144" hidden="1" customWidth="1"/>
    <col min="14839" max="14854" width="7.7109375" style="144" customWidth="1"/>
    <col min="14855" max="14855" width="8.85546875" style="144" customWidth="1"/>
    <col min="14856" max="14857" width="7.7109375" style="144" customWidth="1"/>
    <col min="14858" max="14858" width="5.42578125" style="144" customWidth="1"/>
    <col min="14859" max="14859" width="5.7109375" style="144" customWidth="1"/>
    <col min="14860" max="14860" width="9.7109375" style="144" customWidth="1"/>
    <col min="14861" max="14863" width="7.7109375" style="144" customWidth="1"/>
    <col min="14864" max="14864" width="10.5703125" style="144" customWidth="1"/>
    <col min="14865" max="14865" width="13.7109375" style="144" customWidth="1"/>
    <col min="14866" max="15092" width="28.7109375" style="144"/>
    <col min="15093" max="15094" width="0" style="144" hidden="1" customWidth="1"/>
    <col min="15095" max="15110" width="7.7109375" style="144" customWidth="1"/>
    <col min="15111" max="15111" width="8.85546875" style="144" customWidth="1"/>
    <col min="15112" max="15113" width="7.7109375" style="144" customWidth="1"/>
    <col min="15114" max="15114" width="5.42578125" style="144" customWidth="1"/>
    <col min="15115" max="15115" width="5.7109375" style="144" customWidth="1"/>
    <col min="15116" max="15116" width="9.7109375" style="144" customWidth="1"/>
    <col min="15117" max="15119" width="7.7109375" style="144" customWidth="1"/>
    <col min="15120" max="15120" width="10.5703125" style="144" customWidth="1"/>
    <col min="15121" max="15121" width="13.7109375" style="144" customWidth="1"/>
    <col min="15122" max="15348" width="28.7109375" style="144"/>
    <col min="15349" max="15350" width="0" style="144" hidden="1" customWidth="1"/>
    <col min="15351" max="15366" width="7.7109375" style="144" customWidth="1"/>
    <col min="15367" max="15367" width="8.85546875" style="144" customWidth="1"/>
    <col min="15368" max="15369" width="7.7109375" style="144" customWidth="1"/>
    <col min="15370" max="15370" width="5.42578125" style="144" customWidth="1"/>
    <col min="15371" max="15371" width="5.7109375" style="144" customWidth="1"/>
    <col min="15372" max="15372" width="9.7109375" style="144" customWidth="1"/>
    <col min="15373" max="15375" width="7.7109375" style="144" customWidth="1"/>
    <col min="15376" max="15376" width="10.5703125" style="144" customWidth="1"/>
    <col min="15377" max="15377" width="13.7109375" style="144" customWidth="1"/>
    <col min="15378" max="15604" width="28.7109375" style="144"/>
    <col min="15605" max="15606" width="0" style="144" hidden="1" customWidth="1"/>
    <col min="15607" max="15622" width="7.7109375" style="144" customWidth="1"/>
    <col min="15623" max="15623" width="8.85546875" style="144" customWidth="1"/>
    <col min="15624" max="15625" width="7.7109375" style="144" customWidth="1"/>
    <col min="15626" max="15626" width="5.42578125" style="144" customWidth="1"/>
    <col min="15627" max="15627" width="5.7109375" style="144" customWidth="1"/>
    <col min="15628" max="15628" width="9.7109375" style="144" customWidth="1"/>
    <col min="15629" max="15631" width="7.7109375" style="144" customWidth="1"/>
    <col min="15632" max="15632" width="10.5703125" style="144" customWidth="1"/>
    <col min="15633" max="15633" width="13.7109375" style="144" customWidth="1"/>
    <col min="15634" max="15860" width="28.7109375" style="144"/>
    <col min="15861" max="15862" width="0" style="144" hidden="1" customWidth="1"/>
    <col min="15863" max="15878" width="7.7109375" style="144" customWidth="1"/>
    <col min="15879" max="15879" width="8.85546875" style="144" customWidth="1"/>
    <col min="15880" max="15881" width="7.7109375" style="144" customWidth="1"/>
    <col min="15882" max="15882" width="5.42578125" style="144" customWidth="1"/>
    <col min="15883" max="15883" width="5.7109375" style="144" customWidth="1"/>
    <col min="15884" max="15884" width="9.7109375" style="144" customWidth="1"/>
    <col min="15885" max="15887" width="7.7109375" style="144" customWidth="1"/>
    <col min="15888" max="15888" width="10.5703125" style="144" customWidth="1"/>
    <col min="15889" max="15889" width="13.7109375" style="144" customWidth="1"/>
    <col min="15890" max="16116" width="28.7109375" style="144"/>
    <col min="16117" max="16118" width="0" style="144" hidden="1" customWidth="1"/>
    <col min="16119" max="16134" width="7.7109375" style="144" customWidth="1"/>
    <col min="16135" max="16135" width="8.85546875" style="144" customWidth="1"/>
    <col min="16136" max="16137" width="7.7109375" style="144" customWidth="1"/>
    <col min="16138" max="16138" width="5.42578125" style="144" customWidth="1"/>
    <col min="16139" max="16139" width="5.7109375" style="144" customWidth="1"/>
    <col min="16140" max="16140" width="9.7109375" style="144" customWidth="1"/>
    <col min="16141" max="16143" width="7.7109375" style="144" customWidth="1"/>
    <col min="16144" max="16144" width="10.5703125" style="144" customWidth="1"/>
    <col min="16145" max="16145" width="13.7109375" style="144" customWidth="1"/>
    <col min="16146" max="16384" width="28.7109375" style="144"/>
  </cols>
  <sheetData>
    <row r="1" spans="1:16" ht="15">
      <c r="A1" s="199" t="s">
        <v>415</v>
      </c>
      <c r="M1" s="144"/>
    </row>
    <row r="2" spans="1:16" ht="15.75">
      <c r="A2" s="138" t="s">
        <v>258</v>
      </c>
      <c r="M2" s="144"/>
    </row>
    <row r="3" spans="1:16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47"/>
    </row>
    <row r="4" spans="1:16" ht="24" customHeight="1">
      <c r="A4" s="306" t="s">
        <v>259</v>
      </c>
      <c r="B4" s="350">
        <v>2010</v>
      </c>
      <c r="C4" s="350">
        <v>2011</v>
      </c>
      <c r="D4" s="350">
        <v>2012</v>
      </c>
      <c r="E4" s="350">
        <v>2013</v>
      </c>
      <c r="F4" s="350">
        <v>2014</v>
      </c>
      <c r="G4" s="350">
        <v>2015</v>
      </c>
      <c r="H4" s="350">
        <v>2016</v>
      </c>
      <c r="I4" s="350">
        <v>2017</v>
      </c>
      <c r="J4" s="350">
        <v>2018</v>
      </c>
      <c r="K4" s="637">
        <v>2019</v>
      </c>
      <c r="L4" s="829"/>
      <c r="M4" s="350" t="s">
        <v>260</v>
      </c>
    </row>
    <row r="5" spans="1:16" ht="12.75" thickBot="1">
      <c r="A5" s="307"/>
      <c r="B5" s="308"/>
      <c r="C5" s="308"/>
      <c r="D5" s="308"/>
      <c r="E5" s="308"/>
      <c r="F5" s="308"/>
      <c r="G5" s="308"/>
      <c r="H5" s="308"/>
      <c r="I5" s="308"/>
      <c r="J5" s="308"/>
      <c r="K5" s="308" t="s">
        <v>405</v>
      </c>
      <c r="L5" s="350">
        <v>2019</v>
      </c>
      <c r="M5" s="308"/>
    </row>
    <row r="6" spans="1:16" ht="12.75" thickBot="1">
      <c r="A6" s="166" t="s">
        <v>261</v>
      </c>
      <c r="B6" s="167">
        <v>21902.831565768924</v>
      </c>
      <c r="C6" s="167">
        <v>27525.674834212732</v>
      </c>
      <c r="D6" s="167">
        <v>27466.673086776646</v>
      </c>
      <c r="E6" s="167">
        <v>23789.445416193055</v>
      </c>
      <c r="F6" s="167">
        <v>20545.413928408008</v>
      </c>
      <c r="G6" s="718">
        <v>18950.140019839255</v>
      </c>
      <c r="H6" s="167">
        <v>21776.636298768291</v>
      </c>
      <c r="I6" s="167">
        <v>27158.581548278267</v>
      </c>
      <c r="J6" s="167">
        <v>28823.486147754375</v>
      </c>
      <c r="K6" s="167">
        <v>2107.04290663238</v>
      </c>
      <c r="L6" s="167">
        <f>K6</f>
        <v>2107.04290663238</v>
      </c>
      <c r="M6" s="828">
        <f t="shared" ref="M6:M18" si="0">L6/$L$21</f>
        <v>0.54941560968483827</v>
      </c>
    </row>
    <row r="7" spans="1:16" ht="15">
      <c r="A7" s="168" t="s">
        <v>265</v>
      </c>
      <c r="B7" s="169">
        <v>3088.1233844173048</v>
      </c>
      <c r="C7" s="169">
        <v>4567.8024539648541</v>
      </c>
      <c r="D7" s="169">
        <v>4995.5372719897332</v>
      </c>
      <c r="E7" s="169">
        <v>5270.9630859503377</v>
      </c>
      <c r="F7" s="169">
        <v>4562.2725959757954</v>
      </c>
      <c r="G7" s="719">
        <v>2302.3120197518469</v>
      </c>
      <c r="H7" s="169">
        <v>2212.7446898617918</v>
      </c>
      <c r="I7" s="169">
        <v>3357.8398979472931</v>
      </c>
      <c r="J7" s="169">
        <v>4024.4851999999996</v>
      </c>
      <c r="K7" s="169">
        <v>283.60648983826002</v>
      </c>
      <c r="L7" s="827">
        <f t="shared" ref="L7:L18" si="1">K7</f>
        <v>283.60648983826002</v>
      </c>
      <c r="M7" s="148">
        <f t="shared" si="0"/>
        <v>7.3950953744033252E-2</v>
      </c>
      <c r="N7" s="512"/>
      <c r="O7" s="496"/>
      <c r="P7" s="496"/>
    </row>
    <row r="8" spans="1:16">
      <c r="A8" s="168" t="s">
        <v>266</v>
      </c>
      <c r="B8" s="169">
        <v>1884.2183061226253</v>
      </c>
      <c r="C8" s="169">
        <v>2113.5156486492629</v>
      </c>
      <c r="D8" s="169">
        <v>2311.7126019672733</v>
      </c>
      <c r="E8" s="169">
        <v>1706.6950634617754</v>
      </c>
      <c r="F8" s="169">
        <v>1730.5254660543083</v>
      </c>
      <c r="G8" s="719">
        <v>1456.9481829951926</v>
      </c>
      <c r="H8" s="169">
        <v>1269.0252173274621</v>
      </c>
      <c r="I8" s="169">
        <v>1787.8776365309534</v>
      </c>
      <c r="J8" s="169">
        <v>1937.1065700000001</v>
      </c>
      <c r="K8" s="169">
        <v>158.795223606549</v>
      </c>
      <c r="L8" s="827">
        <f t="shared" si="1"/>
        <v>158.795223606549</v>
      </c>
      <c r="M8" s="148">
        <f t="shared" si="0"/>
        <v>4.140616895755226E-2</v>
      </c>
    </row>
    <row r="9" spans="1:16">
      <c r="A9" s="168" t="s">
        <v>267</v>
      </c>
      <c r="B9" s="169">
        <v>975.09790797619473</v>
      </c>
      <c r="C9" s="169">
        <v>1689.3502871966998</v>
      </c>
      <c r="D9" s="169">
        <v>1094.8051389253683</v>
      </c>
      <c r="E9" s="169">
        <v>785.88057815767991</v>
      </c>
      <c r="F9" s="169">
        <v>847.43103959854761</v>
      </c>
      <c r="G9" s="719">
        <v>722.75179937486246</v>
      </c>
      <c r="H9" s="169">
        <v>878.49733521216012</v>
      </c>
      <c r="I9" s="169">
        <v>819.60230796417761</v>
      </c>
      <c r="J9" s="169">
        <v>755.23822999999993</v>
      </c>
      <c r="K9" s="169">
        <v>52.315917006733301</v>
      </c>
      <c r="L9" s="827">
        <f t="shared" si="1"/>
        <v>52.315917006733301</v>
      </c>
      <c r="M9" s="148">
        <f t="shared" si="0"/>
        <v>1.3641478940936752E-2</v>
      </c>
    </row>
    <row r="10" spans="1:16">
      <c r="A10" s="168" t="s">
        <v>268</v>
      </c>
      <c r="B10" s="169">
        <v>2202.5515999999998</v>
      </c>
      <c r="C10" s="169">
        <v>2835.5270999999998</v>
      </c>
      <c r="D10" s="169">
        <v>3082.7011000000002</v>
      </c>
      <c r="E10" s="169">
        <v>3444.3696</v>
      </c>
      <c r="F10" s="169">
        <v>4231.3062</v>
      </c>
      <c r="G10" s="719">
        <v>4408.6431000000002</v>
      </c>
      <c r="H10" s="169">
        <v>4701.7740000000003</v>
      </c>
      <c r="I10" s="169">
        <v>5114.1799000000001</v>
      </c>
      <c r="J10" s="169">
        <v>5908.6778000000004</v>
      </c>
      <c r="K10" s="169">
        <v>670.06100000000004</v>
      </c>
      <c r="L10" s="827">
        <f t="shared" si="1"/>
        <v>670.06100000000004</v>
      </c>
      <c r="M10" s="148">
        <f t="shared" si="0"/>
        <v>0.17471973241846417</v>
      </c>
    </row>
    <row r="11" spans="1:16">
      <c r="A11" s="168" t="s">
        <v>269</v>
      </c>
      <c r="B11" s="169">
        <v>643.65350000000001</v>
      </c>
      <c r="C11" s="169">
        <v>1049.4242000000002</v>
      </c>
      <c r="D11" s="169">
        <v>1016.9302</v>
      </c>
      <c r="E11" s="169">
        <v>1030.2617</v>
      </c>
      <c r="F11" s="169">
        <v>1155.346</v>
      </c>
      <c r="G11" s="719">
        <v>932.5921000000003</v>
      </c>
      <c r="H11" s="169">
        <v>908.68899999999996</v>
      </c>
      <c r="I11" s="169">
        <v>1044.8715999999999</v>
      </c>
      <c r="J11" s="169">
        <v>1323.1425000000002</v>
      </c>
      <c r="K11" s="169">
        <v>81.884200000000007</v>
      </c>
      <c r="L11" s="827">
        <f t="shared" si="1"/>
        <v>81.884200000000007</v>
      </c>
      <c r="M11" s="148">
        <f t="shared" si="0"/>
        <v>2.1351467274322793E-2</v>
      </c>
    </row>
    <row r="12" spans="1:16">
      <c r="A12" s="171" t="s">
        <v>270</v>
      </c>
      <c r="B12" s="146">
        <v>1560.8283999999999</v>
      </c>
      <c r="C12" s="146">
        <v>1989.8615</v>
      </c>
      <c r="D12" s="146">
        <v>2177.0586000000003</v>
      </c>
      <c r="E12" s="146">
        <v>1927.9707999999998</v>
      </c>
      <c r="F12" s="146">
        <v>1800.1976000000002</v>
      </c>
      <c r="G12" s="719">
        <v>1331.18</v>
      </c>
      <c r="H12" s="169">
        <v>1196.0629999999999</v>
      </c>
      <c r="I12" s="169">
        <v>1268.1784</v>
      </c>
      <c r="J12" s="169">
        <v>1399.9624000000001</v>
      </c>
      <c r="K12" s="169">
        <v>123.584</v>
      </c>
      <c r="L12" s="827">
        <f t="shared" si="1"/>
        <v>123.584</v>
      </c>
      <c r="M12" s="148">
        <f t="shared" si="0"/>
        <v>3.2224772686671031E-2</v>
      </c>
    </row>
    <row r="13" spans="1:16" ht="15">
      <c r="A13" s="171" t="s">
        <v>271</v>
      </c>
      <c r="B13" s="146">
        <v>359.17520000000002</v>
      </c>
      <c r="C13" s="146">
        <v>401.69369999999998</v>
      </c>
      <c r="D13" s="146">
        <v>438.08229999999998</v>
      </c>
      <c r="E13" s="146">
        <v>427.33410000000003</v>
      </c>
      <c r="F13" s="146">
        <v>416.25689999999997</v>
      </c>
      <c r="G13" s="719">
        <v>352.98030000000006</v>
      </c>
      <c r="H13" s="169">
        <v>322.0564</v>
      </c>
      <c r="I13" s="169">
        <v>339.57060000000007</v>
      </c>
      <c r="J13" s="169">
        <v>338.85339999999997</v>
      </c>
      <c r="K13" s="169">
        <v>27.0564</v>
      </c>
      <c r="L13" s="827">
        <f t="shared" si="1"/>
        <v>27.0564</v>
      </c>
      <c r="M13" s="148">
        <f t="shared" si="0"/>
        <v>7.0550098695595382E-3</v>
      </c>
      <c r="O13" s="512"/>
    </row>
    <row r="14" spans="1:16" ht="13.5" thickBot="1">
      <c r="A14" s="171" t="s">
        <v>272</v>
      </c>
      <c r="B14" s="146">
        <v>1228.2731999999999</v>
      </c>
      <c r="C14" s="146">
        <v>1654.8217</v>
      </c>
      <c r="D14" s="146">
        <v>1636.3205999999998</v>
      </c>
      <c r="E14" s="146">
        <v>1510.0326</v>
      </c>
      <c r="F14" s="146">
        <v>1514.9664</v>
      </c>
      <c r="G14" s="719">
        <v>1405.9457</v>
      </c>
      <c r="H14" s="169">
        <v>1341.5205000000001</v>
      </c>
      <c r="I14" s="169">
        <v>1379.6829</v>
      </c>
      <c r="J14" s="169">
        <v>1556.9158999999997</v>
      </c>
      <c r="K14" s="169">
        <v>117.2597</v>
      </c>
      <c r="L14" s="827">
        <f t="shared" si="1"/>
        <v>117.2597</v>
      </c>
      <c r="M14" s="533">
        <f t="shared" si="0"/>
        <v>3.0575698940050803E-2</v>
      </c>
      <c r="O14" s="496"/>
    </row>
    <row r="15" spans="1:16" ht="13.5" thickBot="1">
      <c r="A15" s="166" t="s">
        <v>262</v>
      </c>
      <c r="B15" s="167">
        <v>251.68170000000003</v>
      </c>
      <c r="C15" s="167">
        <v>491.9676</v>
      </c>
      <c r="D15" s="167">
        <v>722.2650000000001</v>
      </c>
      <c r="E15" s="167">
        <v>721.94380000000012</v>
      </c>
      <c r="F15" s="167">
        <v>663.60569999999996</v>
      </c>
      <c r="G15" s="718">
        <v>698.46230000000003</v>
      </c>
      <c r="H15" s="167">
        <v>640.32760000000007</v>
      </c>
      <c r="I15" s="167">
        <v>586.09349999999995</v>
      </c>
      <c r="J15" s="167">
        <v>627.81399999999996</v>
      </c>
      <c r="K15" s="167">
        <v>42.229500000000002</v>
      </c>
      <c r="L15" s="167">
        <f t="shared" si="1"/>
        <v>42.229500000000002</v>
      </c>
      <c r="M15" s="828">
        <f t="shared" si="0"/>
        <v>1.1011425736112881E-2</v>
      </c>
      <c r="O15" s="496"/>
    </row>
    <row r="16" spans="1:16">
      <c r="A16" s="171" t="s">
        <v>263</v>
      </c>
      <c r="B16" s="146">
        <v>949.29350000000011</v>
      </c>
      <c r="C16" s="146">
        <v>1129.5879</v>
      </c>
      <c r="D16" s="146">
        <v>1301.0628000000002</v>
      </c>
      <c r="E16" s="146">
        <v>1320.0777</v>
      </c>
      <c r="F16" s="146">
        <v>1148.5262999999998</v>
      </c>
      <c r="G16" s="719">
        <v>1080.6344000000001</v>
      </c>
      <c r="H16" s="146">
        <v>1084.1491999999998</v>
      </c>
      <c r="I16" s="719">
        <v>1270.1376</v>
      </c>
      <c r="J16" s="719">
        <v>1321.9860999999996</v>
      </c>
      <c r="K16" s="719">
        <v>102.8647</v>
      </c>
      <c r="L16" s="827">
        <f t="shared" si="1"/>
        <v>102.8647</v>
      </c>
      <c r="M16" s="148">
        <f t="shared" si="0"/>
        <v>2.6822174189074711E-2</v>
      </c>
      <c r="P16" s="720"/>
    </row>
    <row r="17" spans="1:13">
      <c r="A17" s="171" t="s">
        <v>264</v>
      </c>
      <c r="B17" s="146">
        <v>393.05259999999987</v>
      </c>
      <c r="C17" s="146">
        <v>475.91149999999999</v>
      </c>
      <c r="D17" s="146">
        <v>545.32429999999999</v>
      </c>
      <c r="E17" s="146">
        <v>544.48760000000016</v>
      </c>
      <c r="F17" s="146">
        <v>581.29720000000009</v>
      </c>
      <c r="G17" s="719">
        <v>533.19579999999996</v>
      </c>
      <c r="H17" s="146">
        <v>445.02069999999998</v>
      </c>
      <c r="I17" s="719">
        <v>510.73149999999998</v>
      </c>
      <c r="J17" s="719">
        <v>586.49290000000008</v>
      </c>
      <c r="K17" s="719">
        <v>44.819299999999998</v>
      </c>
      <c r="L17" s="827">
        <f t="shared" si="1"/>
        <v>44.819299999999998</v>
      </c>
      <c r="M17" s="148">
        <f t="shared" si="0"/>
        <v>1.1686721213714679E-2</v>
      </c>
    </row>
    <row r="18" spans="1:13">
      <c r="A18" s="168" t="s">
        <v>21</v>
      </c>
      <c r="B18" s="169">
        <v>364.29995030999999</v>
      </c>
      <c r="C18" s="169">
        <v>450.82314214999997</v>
      </c>
      <c r="D18" s="169">
        <v>622.13367848000007</v>
      </c>
      <c r="E18" s="169">
        <v>381.17453501</v>
      </c>
      <c r="F18" s="169">
        <v>335.53756860000004</v>
      </c>
      <c r="G18" s="719">
        <v>238.56881154000001</v>
      </c>
      <c r="H18" s="169">
        <v>243.27676936000003</v>
      </c>
      <c r="I18" s="719">
        <v>280.26976268999999</v>
      </c>
      <c r="J18" s="719">
        <v>338.224109</v>
      </c>
      <c r="K18" s="719">
        <v>23.542626009999999</v>
      </c>
      <c r="L18" s="827">
        <f t="shared" si="1"/>
        <v>23.542626009999999</v>
      </c>
      <c r="M18" s="148">
        <f t="shared" si="0"/>
        <v>6.1387863446688805E-3</v>
      </c>
    </row>
    <row r="19" spans="1:13" ht="15">
      <c r="A19" s="168"/>
      <c r="B19" s="169"/>
      <c r="C19" s="169"/>
      <c r="D19" s="169"/>
      <c r="E19" s="169"/>
      <c r="F19" s="169"/>
      <c r="H19" s="721"/>
      <c r="I19" s="512"/>
      <c r="J19" s="512"/>
      <c r="K19" s="512"/>
      <c r="L19" s="406"/>
      <c r="M19" s="148"/>
    </row>
    <row r="20" spans="1:13">
      <c r="A20" s="168"/>
      <c r="B20" s="145"/>
      <c r="C20" s="145"/>
      <c r="D20" s="145"/>
      <c r="E20" s="145"/>
      <c r="F20" s="145"/>
      <c r="L20" s="407"/>
      <c r="M20" s="12"/>
    </row>
    <row r="21" spans="1:13">
      <c r="A21" s="173" t="s">
        <v>273</v>
      </c>
      <c r="B21" s="174">
        <f t="shared" ref="B21:E21" si="2">SUM(B6:B20)</f>
        <v>35803.08081459505</v>
      </c>
      <c r="C21" s="174">
        <f t="shared" si="2"/>
        <v>46375.961566173559</v>
      </c>
      <c r="D21" s="174">
        <f t="shared" si="2"/>
        <v>47410.606678139025</v>
      </c>
      <c r="E21" s="174">
        <f t="shared" si="2"/>
        <v>42860.636578772857</v>
      </c>
      <c r="F21" s="174">
        <f>SUM(F6:F18)</f>
        <v>39532.682898636653</v>
      </c>
      <c r="G21" s="174">
        <f>SUM(G6:G18)</f>
        <v>34414.354533501159</v>
      </c>
      <c r="H21" s="174">
        <f>SUM(H6:H18)</f>
        <v>37019.780710529703</v>
      </c>
      <c r="I21" s="174">
        <f>SUM(I6:I18)</f>
        <v>44917.617153410691</v>
      </c>
      <c r="J21" s="174">
        <f>SUM(J6:J18)</f>
        <v>48942.38525675438</v>
      </c>
      <c r="K21" s="174">
        <f>SUM(K6:K19)</f>
        <v>3835.0619630939223</v>
      </c>
      <c r="L21" s="408">
        <f>SUM(L6:L19)</f>
        <v>3835.0619630939223</v>
      </c>
      <c r="M21" s="175">
        <v>1</v>
      </c>
    </row>
    <row r="22" spans="1:13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409"/>
      <c r="M22" s="144"/>
    </row>
    <row r="23" spans="1:13">
      <c r="A23" s="173" t="s">
        <v>274</v>
      </c>
      <c r="B23" s="174">
        <f t="shared" ref="B23:L23" si="3">B6+B15</f>
        <v>22154.513265768925</v>
      </c>
      <c r="C23" s="174">
        <f t="shared" si="3"/>
        <v>28017.642434212732</v>
      </c>
      <c r="D23" s="174">
        <f t="shared" si="3"/>
        <v>28188.938086776645</v>
      </c>
      <c r="E23" s="174">
        <f t="shared" si="3"/>
        <v>24511.389216193056</v>
      </c>
      <c r="F23" s="174">
        <f t="shared" si="3"/>
        <v>21209.019628408008</v>
      </c>
      <c r="G23" s="174">
        <f t="shared" si="3"/>
        <v>19648.602319839254</v>
      </c>
      <c r="H23" s="174">
        <f t="shared" si="3"/>
        <v>22416.963898768292</v>
      </c>
      <c r="I23" s="174">
        <f>I6+I15</f>
        <v>27744.675048278266</v>
      </c>
      <c r="J23" s="174">
        <f>J6+J15</f>
        <v>29451.300147754373</v>
      </c>
      <c r="K23" s="174">
        <f>K6+K15</f>
        <v>2149.2724066323799</v>
      </c>
      <c r="L23" s="174">
        <f t="shared" si="3"/>
        <v>2149.2724066323799</v>
      </c>
      <c r="M23" s="175">
        <f>L23/L21</f>
        <v>0.56042703542095107</v>
      </c>
    </row>
    <row r="24" spans="1:13">
      <c r="L24" s="410"/>
      <c r="M24" s="144"/>
    </row>
    <row r="25" spans="1:13" ht="33" customHeight="1">
      <c r="A25" s="793" t="s">
        <v>594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</row>
    <row r="26" spans="1:13">
      <c r="M26" s="144"/>
    </row>
    <row r="27" spans="1:13" s="512" customFormat="1" ht="15"/>
    <row r="28" spans="1:13" s="512" customFormat="1" ht="15">
      <c r="H28" s="493"/>
      <c r="I28" s="493"/>
      <c r="J28" s="493"/>
      <c r="K28" s="494"/>
    </row>
    <row r="29" spans="1:13" s="512" customFormat="1" ht="15">
      <c r="H29" s="493"/>
      <c r="I29" s="493"/>
      <c r="J29" s="493"/>
      <c r="K29" s="494"/>
    </row>
    <row r="30" spans="1:13" s="512" customFormat="1" ht="15">
      <c r="H30" s="493"/>
      <c r="I30" s="493"/>
      <c r="J30" s="493"/>
      <c r="K30" s="495"/>
    </row>
    <row r="31" spans="1:13" s="512" customFormat="1" ht="15">
      <c r="H31" s="493"/>
      <c r="I31" s="493"/>
      <c r="J31" s="493"/>
      <c r="K31" s="496"/>
    </row>
    <row r="32" spans="1:13" s="512" customFormat="1" ht="15">
      <c r="H32" s="493"/>
      <c r="I32" s="493"/>
      <c r="J32" s="493"/>
      <c r="K32" s="496"/>
    </row>
    <row r="33" spans="8:11" s="512" customFormat="1" ht="15">
      <c r="H33" s="493"/>
      <c r="I33" s="493"/>
      <c r="J33" s="493"/>
      <c r="K33" s="496"/>
    </row>
    <row r="34" spans="8:11" s="512" customFormat="1" ht="15">
      <c r="H34" s="493"/>
      <c r="I34" s="493"/>
      <c r="J34" s="493"/>
      <c r="K34" s="496"/>
    </row>
    <row r="35" spans="8:11" s="512" customFormat="1" ht="15"/>
    <row r="36" spans="8:11" s="512" customFormat="1" ht="15"/>
    <row r="37" spans="8:11" s="512" customFormat="1" ht="15"/>
    <row r="38" spans="8:11" s="512" customFormat="1" ht="15"/>
    <row r="39" spans="8:11" s="512" customFormat="1" ht="15"/>
    <row r="40" spans="8:11" s="512" customFormat="1" ht="15"/>
    <row r="41" spans="8:11" s="512" customFormat="1" ht="15"/>
    <row r="42" spans="8:11" s="512" customFormat="1" ht="15"/>
    <row r="43" spans="8:11" s="512" customFormat="1" ht="15"/>
    <row r="44" spans="8:11" s="512" customFormat="1" ht="15"/>
    <row r="45" spans="8:11" s="512" customFormat="1" ht="15"/>
    <row r="46" spans="8:11" s="512" customFormat="1" ht="15"/>
    <row r="47" spans="8:11" s="512" customFormat="1" ht="15"/>
    <row r="48" spans="8:11" s="512" customFormat="1" ht="15"/>
    <row r="49" spans="1:13" s="512" customFormat="1" ht="15"/>
    <row r="50" spans="1:13" s="512" customFormat="1" ht="15"/>
    <row r="51" spans="1:13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</row>
  </sheetData>
  <mergeCells count="1">
    <mergeCell ref="A25:M25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7" tint="0.39997558519241921"/>
  </sheetPr>
  <dimension ref="A1:AF64"/>
  <sheetViews>
    <sheetView showGridLines="0" view="pageBreakPreview" zoomScale="85" zoomScaleNormal="130" zoomScaleSheetLayoutView="85" workbookViewId="0">
      <selection activeCell="D25" sqref="D25"/>
    </sheetView>
  </sheetViews>
  <sheetFormatPr baseColWidth="10" defaultColWidth="11.5703125" defaultRowHeight="15"/>
  <cols>
    <col min="1" max="1" width="36.140625" style="143" customWidth="1"/>
    <col min="2" max="2" width="18.7109375" style="143" customWidth="1"/>
    <col min="3" max="3" width="41.42578125" style="144" customWidth="1"/>
    <col min="4" max="4" width="10.42578125" style="512" bestFit="1" customWidth="1"/>
    <col min="5" max="5" width="19.85546875" style="512" customWidth="1"/>
    <col min="6" max="6" width="6.7109375" style="512" customWidth="1"/>
    <col min="7" max="8" width="11.5703125" style="512" customWidth="1"/>
    <col min="9" max="9" width="11.5703125" style="512"/>
    <col min="10" max="10" width="15.5703125" style="512" customWidth="1"/>
    <col min="11" max="13" width="11.5703125" style="512"/>
    <col min="14" max="256" width="11.5703125" style="144"/>
    <col min="257" max="257" width="36.140625" style="144" customWidth="1"/>
    <col min="258" max="258" width="18.7109375" style="144" customWidth="1"/>
    <col min="259" max="259" width="41.42578125" style="144" customWidth="1"/>
    <col min="260" max="260" width="10.42578125" style="144" bestFit="1" customWidth="1"/>
    <col min="261" max="261" width="19.85546875" style="144" customWidth="1"/>
    <col min="262" max="262" width="6.7109375" style="144" customWidth="1"/>
    <col min="263" max="264" width="11.5703125" style="144" customWidth="1"/>
    <col min="265" max="265" width="11.5703125" style="144"/>
    <col min="266" max="266" width="15.5703125" style="144" customWidth="1"/>
    <col min="267" max="512" width="11.5703125" style="144"/>
    <col min="513" max="513" width="36.140625" style="144" customWidth="1"/>
    <col min="514" max="514" width="18.7109375" style="144" customWidth="1"/>
    <col min="515" max="515" width="41.42578125" style="144" customWidth="1"/>
    <col min="516" max="516" width="10.42578125" style="144" bestFit="1" customWidth="1"/>
    <col min="517" max="517" width="19.85546875" style="144" customWidth="1"/>
    <col min="518" max="518" width="6.7109375" style="144" customWidth="1"/>
    <col min="519" max="520" width="11.5703125" style="144" customWidth="1"/>
    <col min="521" max="521" width="11.5703125" style="144"/>
    <col min="522" max="522" width="15.5703125" style="144" customWidth="1"/>
    <col min="523" max="768" width="11.5703125" style="144"/>
    <col min="769" max="769" width="36.140625" style="144" customWidth="1"/>
    <col min="770" max="770" width="18.7109375" style="144" customWidth="1"/>
    <col min="771" max="771" width="41.42578125" style="144" customWidth="1"/>
    <col min="772" max="772" width="10.42578125" style="144" bestFit="1" customWidth="1"/>
    <col min="773" max="773" width="19.85546875" style="144" customWidth="1"/>
    <col min="774" max="774" width="6.7109375" style="144" customWidth="1"/>
    <col min="775" max="776" width="11.5703125" style="144" customWidth="1"/>
    <col min="777" max="777" width="11.5703125" style="144"/>
    <col min="778" max="778" width="15.5703125" style="144" customWidth="1"/>
    <col min="779" max="1024" width="11.5703125" style="144"/>
    <col min="1025" max="1025" width="36.140625" style="144" customWidth="1"/>
    <col min="1026" max="1026" width="18.7109375" style="144" customWidth="1"/>
    <col min="1027" max="1027" width="41.42578125" style="144" customWidth="1"/>
    <col min="1028" max="1028" width="10.42578125" style="144" bestFit="1" customWidth="1"/>
    <col min="1029" max="1029" width="19.85546875" style="144" customWidth="1"/>
    <col min="1030" max="1030" width="6.7109375" style="144" customWidth="1"/>
    <col min="1031" max="1032" width="11.5703125" style="144" customWidth="1"/>
    <col min="1033" max="1033" width="11.5703125" style="144"/>
    <col min="1034" max="1034" width="15.5703125" style="144" customWidth="1"/>
    <col min="1035" max="1280" width="11.5703125" style="144"/>
    <col min="1281" max="1281" width="36.140625" style="144" customWidth="1"/>
    <col min="1282" max="1282" width="18.7109375" style="144" customWidth="1"/>
    <col min="1283" max="1283" width="41.42578125" style="144" customWidth="1"/>
    <col min="1284" max="1284" width="10.42578125" style="144" bestFit="1" customWidth="1"/>
    <col min="1285" max="1285" width="19.85546875" style="144" customWidth="1"/>
    <col min="1286" max="1286" width="6.7109375" style="144" customWidth="1"/>
    <col min="1287" max="1288" width="11.5703125" style="144" customWidth="1"/>
    <col min="1289" max="1289" width="11.5703125" style="144"/>
    <col min="1290" max="1290" width="15.5703125" style="144" customWidth="1"/>
    <col min="1291" max="1536" width="11.5703125" style="144"/>
    <col min="1537" max="1537" width="36.140625" style="144" customWidth="1"/>
    <col min="1538" max="1538" width="18.7109375" style="144" customWidth="1"/>
    <col min="1539" max="1539" width="41.42578125" style="144" customWidth="1"/>
    <col min="1540" max="1540" width="10.42578125" style="144" bestFit="1" customWidth="1"/>
    <col min="1541" max="1541" width="19.85546875" style="144" customWidth="1"/>
    <col min="1542" max="1542" width="6.7109375" style="144" customWidth="1"/>
    <col min="1543" max="1544" width="11.5703125" style="144" customWidth="1"/>
    <col min="1545" max="1545" width="11.5703125" style="144"/>
    <col min="1546" max="1546" width="15.5703125" style="144" customWidth="1"/>
    <col min="1547" max="1792" width="11.5703125" style="144"/>
    <col min="1793" max="1793" width="36.140625" style="144" customWidth="1"/>
    <col min="1794" max="1794" width="18.7109375" style="144" customWidth="1"/>
    <col min="1795" max="1795" width="41.42578125" style="144" customWidth="1"/>
    <col min="1796" max="1796" width="10.42578125" style="144" bestFit="1" customWidth="1"/>
    <col min="1797" max="1797" width="19.85546875" style="144" customWidth="1"/>
    <col min="1798" max="1798" width="6.7109375" style="144" customWidth="1"/>
    <col min="1799" max="1800" width="11.5703125" style="144" customWidth="1"/>
    <col min="1801" max="1801" width="11.5703125" style="144"/>
    <col min="1802" max="1802" width="15.5703125" style="144" customWidth="1"/>
    <col min="1803" max="2048" width="11.5703125" style="144"/>
    <col min="2049" max="2049" width="36.140625" style="144" customWidth="1"/>
    <col min="2050" max="2050" width="18.7109375" style="144" customWidth="1"/>
    <col min="2051" max="2051" width="41.42578125" style="144" customWidth="1"/>
    <col min="2052" max="2052" width="10.42578125" style="144" bestFit="1" customWidth="1"/>
    <col min="2053" max="2053" width="19.85546875" style="144" customWidth="1"/>
    <col min="2054" max="2054" width="6.7109375" style="144" customWidth="1"/>
    <col min="2055" max="2056" width="11.5703125" style="144" customWidth="1"/>
    <col min="2057" max="2057" width="11.5703125" style="144"/>
    <col min="2058" max="2058" width="15.5703125" style="144" customWidth="1"/>
    <col min="2059" max="2304" width="11.5703125" style="144"/>
    <col min="2305" max="2305" width="36.140625" style="144" customWidth="1"/>
    <col min="2306" max="2306" width="18.7109375" style="144" customWidth="1"/>
    <col min="2307" max="2307" width="41.42578125" style="144" customWidth="1"/>
    <col min="2308" max="2308" width="10.42578125" style="144" bestFit="1" customWidth="1"/>
    <col min="2309" max="2309" width="19.85546875" style="144" customWidth="1"/>
    <col min="2310" max="2310" width="6.7109375" style="144" customWidth="1"/>
    <col min="2311" max="2312" width="11.5703125" style="144" customWidth="1"/>
    <col min="2313" max="2313" width="11.5703125" style="144"/>
    <col min="2314" max="2314" width="15.5703125" style="144" customWidth="1"/>
    <col min="2315" max="2560" width="11.5703125" style="144"/>
    <col min="2561" max="2561" width="36.140625" style="144" customWidth="1"/>
    <col min="2562" max="2562" width="18.7109375" style="144" customWidth="1"/>
    <col min="2563" max="2563" width="41.42578125" style="144" customWidth="1"/>
    <col min="2564" max="2564" width="10.42578125" style="144" bestFit="1" customWidth="1"/>
    <col min="2565" max="2565" width="19.85546875" style="144" customWidth="1"/>
    <col min="2566" max="2566" width="6.7109375" style="144" customWidth="1"/>
    <col min="2567" max="2568" width="11.5703125" style="144" customWidth="1"/>
    <col min="2569" max="2569" width="11.5703125" style="144"/>
    <col min="2570" max="2570" width="15.5703125" style="144" customWidth="1"/>
    <col min="2571" max="2816" width="11.5703125" style="144"/>
    <col min="2817" max="2817" width="36.140625" style="144" customWidth="1"/>
    <col min="2818" max="2818" width="18.7109375" style="144" customWidth="1"/>
    <col min="2819" max="2819" width="41.42578125" style="144" customWidth="1"/>
    <col min="2820" max="2820" width="10.42578125" style="144" bestFit="1" customWidth="1"/>
    <col min="2821" max="2821" width="19.85546875" style="144" customWidth="1"/>
    <col min="2822" max="2822" width="6.7109375" style="144" customWidth="1"/>
    <col min="2823" max="2824" width="11.5703125" style="144" customWidth="1"/>
    <col min="2825" max="2825" width="11.5703125" style="144"/>
    <col min="2826" max="2826" width="15.5703125" style="144" customWidth="1"/>
    <col min="2827" max="3072" width="11.5703125" style="144"/>
    <col min="3073" max="3073" width="36.140625" style="144" customWidth="1"/>
    <col min="3074" max="3074" width="18.7109375" style="144" customWidth="1"/>
    <col min="3075" max="3075" width="41.42578125" style="144" customWidth="1"/>
    <col min="3076" max="3076" width="10.42578125" style="144" bestFit="1" customWidth="1"/>
    <col min="3077" max="3077" width="19.85546875" style="144" customWidth="1"/>
    <col min="3078" max="3078" width="6.7109375" style="144" customWidth="1"/>
    <col min="3079" max="3080" width="11.5703125" style="144" customWidth="1"/>
    <col min="3081" max="3081" width="11.5703125" style="144"/>
    <col min="3082" max="3082" width="15.5703125" style="144" customWidth="1"/>
    <col min="3083" max="3328" width="11.5703125" style="144"/>
    <col min="3329" max="3329" width="36.140625" style="144" customWidth="1"/>
    <col min="3330" max="3330" width="18.7109375" style="144" customWidth="1"/>
    <col min="3331" max="3331" width="41.42578125" style="144" customWidth="1"/>
    <col min="3332" max="3332" width="10.42578125" style="144" bestFit="1" customWidth="1"/>
    <col min="3333" max="3333" width="19.85546875" style="144" customWidth="1"/>
    <col min="3334" max="3334" width="6.7109375" style="144" customWidth="1"/>
    <col min="3335" max="3336" width="11.5703125" style="144" customWidth="1"/>
    <col min="3337" max="3337" width="11.5703125" style="144"/>
    <col min="3338" max="3338" width="15.5703125" style="144" customWidth="1"/>
    <col min="3339" max="3584" width="11.5703125" style="144"/>
    <col min="3585" max="3585" width="36.140625" style="144" customWidth="1"/>
    <col min="3586" max="3586" width="18.7109375" style="144" customWidth="1"/>
    <col min="3587" max="3587" width="41.42578125" style="144" customWidth="1"/>
    <col min="3588" max="3588" width="10.42578125" style="144" bestFit="1" customWidth="1"/>
    <col min="3589" max="3589" width="19.85546875" style="144" customWidth="1"/>
    <col min="3590" max="3590" width="6.7109375" style="144" customWidth="1"/>
    <col min="3591" max="3592" width="11.5703125" style="144" customWidth="1"/>
    <col min="3593" max="3593" width="11.5703125" style="144"/>
    <col min="3594" max="3594" width="15.5703125" style="144" customWidth="1"/>
    <col min="3595" max="3840" width="11.5703125" style="144"/>
    <col min="3841" max="3841" width="36.140625" style="144" customWidth="1"/>
    <col min="3842" max="3842" width="18.7109375" style="144" customWidth="1"/>
    <col min="3843" max="3843" width="41.42578125" style="144" customWidth="1"/>
    <col min="3844" max="3844" width="10.42578125" style="144" bestFit="1" customWidth="1"/>
    <col min="3845" max="3845" width="19.85546875" style="144" customWidth="1"/>
    <col min="3846" max="3846" width="6.7109375" style="144" customWidth="1"/>
    <col min="3847" max="3848" width="11.5703125" style="144" customWidth="1"/>
    <col min="3849" max="3849" width="11.5703125" style="144"/>
    <col min="3850" max="3850" width="15.5703125" style="144" customWidth="1"/>
    <col min="3851" max="4096" width="11.5703125" style="144"/>
    <col min="4097" max="4097" width="36.140625" style="144" customWidth="1"/>
    <col min="4098" max="4098" width="18.7109375" style="144" customWidth="1"/>
    <col min="4099" max="4099" width="41.42578125" style="144" customWidth="1"/>
    <col min="4100" max="4100" width="10.42578125" style="144" bestFit="1" customWidth="1"/>
    <col min="4101" max="4101" width="19.85546875" style="144" customWidth="1"/>
    <col min="4102" max="4102" width="6.7109375" style="144" customWidth="1"/>
    <col min="4103" max="4104" width="11.5703125" style="144" customWidth="1"/>
    <col min="4105" max="4105" width="11.5703125" style="144"/>
    <col min="4106" max="4106" width="15.5703125" style="144" customWidth="1"/>
    <col min="4107" max="4352" width="11.5703125" style="144"/>
    <col min="4353" max="4353" width="36.140625" style="144" customWidth="1"/>
    <col min="4354" max="4354" width="18.7109375" style="144" customWidth="1"/>
    <col min="4355" max="4355" width="41.42578125" style="144" customWidth="1"/>
    <col min="4356" max="4356" width="10.42578125" style="144" bestFit="1" customWidth="1"/>
    <col min="4357" max="4357" width="19.85546875" style="144" customWidth="1"/>
    <col min="4358" max="4358" width="6.7109375" style="144" customWidth="1"/>
    <col min="4359" max="4360" width="11.5703125" style="144" customWidth="1"/>
    <col min="4361" max="4361" width="11.5703125" style="144"/>
    <col min="4362" max="4362" width="15.5703125" style="144" customWidth="1"/>
    <col min="4363" max="4608" width="11.5703125" style="144"/>
    <col min="4609" max="4609" width="36.140625" style="144" customWidth="1"/>
    <col min="4610" max="4610" width="18.7109375" style="144" customWidth="1"/>
    <col min="4611" max="4611" width="41.42578125" style="144" customWidth="1"/>
    <col min="4612" max="4612" width="10.42578125" style="144" bestFit="1" customWidth="1"/>
    <col min="4613" max="4613" width="19.85546875" style="144" customWidth="1"/>
    <col min="4614" max="4614" width="6.7109375" style="144" customWidth="1"/>
    <col min="4615" max="4616" width="11.5703125" style="144" customWidth="1"/>
    <col min="4617" max="4617" width="11.5703125" style="144"/>
    <col min="4618" max="4618" width="15.5703125" style="144" customWidth="1"/>
    <col min="4619" max="4864" width="11.5703125" style="144"/>
    <col min="4865" max="4865" width="36.140625" style="144" customWidth="1"/>
    <col min="4866" max="4866" width="18.7109375" style="144" customWidth="1"/>
    <col min="4867" max="4867" width="41.42578125" style="144" customWidth="1"/>
    <col min="4868" max="4868" width="10.42578125" style="144" bestFit="1" customWidth="1"/>
    <col min="4869" max="4869" width="19.85546875" style="144" customWidth="1"/>
    <col min="4870" max="4870" width="6.7109375" style="144" customWidth="1"/>
    <col min="4871" max="4872" width="11.5703125" style="144" customWidth="1"/>
    <col min="4873" max="4873" width="11.5703125" style="144"/>
    <col min="4874" max="4874" width="15.5703125" style="144" customWidth="1"/>
    <col min="4875" max="5120" width="11.5703125" style="144"/>
    <col min="5121" max="5121" width="36.140625" style="144" customWidth="1"/>
    <col min="5122" max="5122" width="18.7109375" style="144" customWidth="1"/>
    <col min="5123" max="5123" width="41.42578125" style="144" customWidth="1"/>
    <col min="5124" max="5124" width="10.42578125" style="144" bestFit="1" customWidth="1"/>
    <col min="5125" max="5125" width="19.85546875" style="144" customWidth="1"/>
    <col min="5126" max="5126" width="6.7109375" style="144" customWidth="1"/>
    <col min="5127" max="5128" width="11.5703125" style="144" customWidth="1"/>
    <col min="5129" max="5129" width="11.5703125" style="144"/>
    <col min="5130" max="5130" width="15.5703125" style="144" customWidth="1"/>
    <col min="5131" max="5376" width="11.5703125" style="144"/>
    <col min="5377" max="5377" width="36.140625" style="144" customWidth="1"/>
    <col min="5378" max="5378" width="18.7109375" style="144" customWidth="1"/>
    <col min="5379" max="5379" width="41.42578125" style="144" customWidth="1"/>
    <col min="5380" max="5380" width="10.42578125" style="144" bestFit="1" customWidth="1"/>
    <col min="5381" max="5381" width="19.85546875" style="144" customWidth="1"/>
    <col min="5382" max="5382" width="6.7109375" style="144" customWidth="1"/>
    <col min="5383" max="5384" width="11.5703125" style="144" customWidth="1"/>
    <col min="5385" max="5385" width="11.5703125" style="144"/>
    <col min="5386" max="5386" width="15.5703125" style="144" customWidth="1"/>
    <col min="5387" max="5632" width="11.5703125" style="144"/>
    <col min="5633" max="5633" width="36.140625" style="144" customWidth="1"/>
    <col min="5634" max="5634" width="18.7109375" style="144" customWidth="1"/>
    <col min="5635" max="5635" width="41.42578125" style="144" customWidth="1"/>
    <col min="5636" max="5636" width="10.42578125" style="144" bestFit="1" customWidth="1"/>
    <col min="5637" max="5637" width="19.85546875" style="144" customWidth="1"/>
    <col min="5638" max="5638" width="6.7109375" style="144" customWidth="1"/>
    <col min="5639" max="5640" width="11.5703125" style="144" customWidth="1"/>
    <col min="5641" max="5641" width="11.5703125" style="144"/>
    <col min="5642" max="5642" width="15.5703125" style="144" customWidth="1"/>
    <col min="5643" max="5888" width="11.5703125" style="144"/>
    <col min="5889" max="5889" width="36.140625" style="144" customWidth="1"/>
    <col min="5890" max="5890" width="18.7109375" style="144" customWidth="1"/>
    <col min="5891" max="5891" width="41.42578125" style="144" customWidth="1"/>
    <col min="5892" max="5892" width="10.42578125" style="144" bestFit="1" customWidth="1"/>
    <col min="5893" max="5893" width="19.85546875" style="144" customWidth="1"/>
    <col min="5894" max="5894" width="6.7109375" style="144" customWidth="1"/>
    <col min="5895" max="5896" width="11.5703125" style="144" customWidth="1"/>
    <col min="5897" max="5897" width="11.5703125" style="144"/>
    <col min="5898" max="5898" width="15.5703125" style="144" customWidth="1"/>
    <col min="5899" max="6144" width="11.5703125" style="144"/>
    <col min="6145" max="6145" width="36.140625" style="144" customWidth="1"/>
    <col min="6146" max="6146" width="18.7109375" style="144" customWidth="1"/>
    <col min="6147" max="6147" width="41.42578125" style="144" customWidth="1"/>
    <col min="6148" max="6148" width="10.42578125" style="144" bestFit="1" customWidth="1"/>
    <col min="6149" max="6149" width="19.85546875" style="144" customWidth="1"/>
    <col min="6150" max="6150" width="6.7109375" style="144" customWidth="1"/>
    <col min="6151" max="6152" width="11.5703125" style="144" customWidth="1"/>
    <col min="6153" max="6153" width="11.5703125" style="144"/>
    <col min="6154" max="6154" width="15.5703125" style="144" customWidth="1"/>
    <col min="6155" max="6400" width="11.5703125" style="144"/>
    <col min="6401" max="6401" width="36.140625" style="144" customWidth="1"/>
    <col min="6402" max="6402" width="18.7109375" style="144" customWidth="1"/>
    <col min="6403" max="6403" width="41.42578125" style="144" customWidth="1"/>
    <col min="6404" max="6404" width="10.42578125" style="144" bestFit="1" customWidth="1"/>
    <col min="6405" max="6405" width="19.85546875" style="144" customWidth="1"/>
    <col min="6406" max="6406" width="6.7109375" style="144" customWidth="1"/>
    <col min="6407" max="6408" width="11.5703125" style="144" customWidth="1"/>
    <col min="6409" max="6409" width="11.5703125" style="144"/>
    <col min="6410" max="6410" width="15.5703125" style="144" customWidth="1"/>
    <col min="6411" max="6656" width="11.5703125" style="144"/>
    <col min="6657" max="6657" width="36.140625" style="144" customWidth="1"/>
    <col min="6658" max="6658" width="18.7109375" style="144" customWidth="1"/>
    <col min="6659" max="6659" width="41.42578125" style="144" customWidth="1"/>
    <col min="6660" max="6660" width="10.42578125" style="144" bestFit="1" customWidth="1"/>
    <col min="6661" max="6661" width="19.85546875" style="144" customWidth="1"/>
    <col min="6662" max="6662" width="6.7109375" style="144" customWidth="1"/>
    <col min="6663" max="6664" width="11.5703125" style="144" customWidth="1"/>
    <col min="6665" max="6665" width="11.5703125" style="144"/>
    <col min="6666" max="6666" width="15.5703125" style="144" customWidth="1"/>
    <col min="6667" max="6912" width="11.5703125" style="144"/>
    <col min="6913" max="6913" width="36.140625" style="144" customWidth="1"/>
    <col min="6914" max="6914" width="18.7109375" style="144" customWidth="1"/>
    <col min="6915" max="6915" width="41.42578125" style="144" customWidth="1"/>
    <col min="6916" max="6916" width="10.42578125" style="144" bestFit="1" customWidth="1"/>
    <col min="6917" max="6917" width="19.85546875" style="144" customWidth="1"/>
    <col min="6918" max="6918" width="6.7109375" style="144" customWidth="1"/>
    <col min="6919" max="6920" width="11.5703125" style="144" customWidth="1"/>
    <col min="6921" max="6921" width="11.5703125" style="144"/>
    <col min="6922" max="6922" width="15.5703125" style="144" customWidth="1"/>
    <col min="6923" max="7168" width="11.5703125" style="144"/>
    <col min="7169" max="7169" width="36.140625" style="144" customWidth="1"/>
    <col min="7170" max="7170" width="18.7109375" style="144" customWidth="1"/>
    <col min="7171" max="7171" width="41.42578125" style="144" customWidth="1"/>
    <col min="7172" max="7172" width="10.42578125" style="144" bestFit="1" customWidth="1"/>
    <col min="7173" max="7173" width="19.85546875" style="144" customWidth="1"/>
    <col min="7174" max="7174" width="6.7109375" style="144" customWidth="1"/>
    <col min="7175" max="7176" width="11.5703125" style="144" customWidth="1"/>
    <col min="7177" max="7177" width="11.5703125" style="144"/>
    <col min="7178" max="7178" width="15.5703125" style="144" customWidth="1"/>
    <col min="7179" max="7424" width="11.5703125" style="144"/>
    <col min="7425" max="7425" width="36.140625" style="144" customWidth="1"/>
    <col min="7426" max="7426" width="18.7109375" style="144" customWidth="1"/>
    <col min="7427" max="7427" width="41.42578125" style="144" customWidth="1"/>
    <col min="7428" max="7428" width="10.42578125" style="144" bestFit="1" customWidth="1"/>
    <col min="7429" max="7429" width="19.85546875" style="144" customWidth="1"/>
    <col min="7430" max="7430" width="6.7109375" style="144" customWidth="1"/>
    <col min="7431" max="7432" width="11.5703125" style="144" customWidth="1"/>
    <col min="7433" max="7433" width="11.5703125" style="144"/>
    <col min="7434" max="7434" width="15.5703125" style="144" customWidth="1"/>
    <col min="7435" max="7680" width="11.5703125" style="144"/>
    <col min="7681" max="7681" width="36.140625" style="144" customWidth="1"/>
    <col min="7682" max="7682" width="18.7109375" style="144" customWidth="1"/>
    <col min="7683" max="7683" width="41.42578125" style="144" customWidth="1"/>
    <col min="7684" max="7684" width="10.42578125" style="144" bestFit="1" customWidth="1"/>
    <col min="7685" max="7685" width="19.85546875" style="144" customWidth="1"/>
    <col min="7686" max="7686" width="6.7109375" style="144" customWidth="1"/>
    <col min="7687" max="7688" width="11.5703125" style="144" customWidth="1"/>
    <col min="7689" max="7689" width="11.5703125" style="144"/>
    <col min="7690" max="7690" width="15.5703125" style="144" customWidth="1"/>
    <col min="7691" max="7936" width="11.5703125" style="144"/>
    <col min="7937" max="7937" width="36.140625" style="144" customWidth="1"/>
    <col min="7938" max="7938" width="18.7109375" style="144" customWidth="1"/>
    <col min="7939" max="7939" width="41.42578125" style="144" customWidth="1"/>
    <col min="7940" max="7940" width="10.42578125" style="144" bestFit="1" customWidth="1"/>
    <col min="7941" max="7941" width="19.85546875" style="144" customWidth="1"/>
    <col min="7942" max="7942" width="6.7109375" style="144" customWidth="1"/>
    <col min="7943" max="7944" width="11.5703125" style="144" customWidth="1"/>
    <col min="7945" max="7945" width="11.5703125" style="144"/>
    <col min="7946" max="7946" width="15.5703125" style="144" customWidth="1"/>
    <col min="7947" max="8192" width="11.5703125" style="144"/>
    <col min="8193" max="8193" width="36.140625" style="144" customWidth="1"/>
    <col min="8194" max="8194" width="18.7109375" style="144" customWidth="1"/>
    <col min="8195" max="8195" width="41.42578125" style="144" customWidth="1"/>
    <col min="8196" max="8196" width="10.42578125" style="144" bestFit="1" customWidth="1"/>
    <col min="8197" max="8197" width="19.85546875" style="144" customWidth="1"/>
    <col min="8198" max="8198" width="6.7109375" style="144" customWidth="1"/>
    <col min="8199" max="8200" width="11.5703125" style="144" customWidth="1"/>
    <col min="8201" max="8201" width="11.5703125" style="144"/>
    <col min="8202" max="8202" width="15.5703125" style="144" customWidth="1"/>
    <col min="8203" max="8448" width="11.5703125" style="144"/>
    <col min="8449" max="8449" width="36.140625" style="144" customWidth="1"/>
    <col min="8450" max="8450" width="18.7109375" style="144" customWidth="1"/>
    <col min="8451" max="8451" width="41.42578125" style="144" customWidth="1"/>
    <col min="8452" max="8452" width="10.42578125" style="144" bestFit="1" customWidth="1"/>
    <col min="8453" max="8453" width="19.85546875" style="144" customWidth="1"/>
    <col min="8454" max="8454" width="6.7109375" style="144" customWidth="1"/>
    <col min="8455" max="8456" width="11.5703125" style="144" customWidth="1"/>
    <col min="8457" max="8457" width="11.5703125" style="144"/>
    <col min="8458" max="8458" width="15.5703125" style="144" customWidth="1"/>
    <col min="8459" max="8704" width="11.5703125" style="144"/>
    <col min="8705" max="8705" width="36.140625" style="144" customWidth="1"/>
    <col min="8706" max="8706" width="18.7109375" style="144" customWidth="1"/>
    <col min="8707" max="8707" width="41.42578125" style="144" customWidth="1"/>
    <col min="8708" max="8708" width="10.42578125" style="144" bestFit="1" customWidth="1"/>
    <col min="8709" max="8709" width="19.85546875" style="144" customWidth="1"/>
    <col min="8710" max="8710" width="6.7109375" style="144" customWidth="1"/>
    <col min="8711" max="8712" width="11.5703125" style="144" customWidth="1"/>
    <col min="8713" max="8713" width="11.5703125" style="144"/>
    <col min="8714" max="8714" width="15.5703125" style="144" customWidth="1"/>
    <col min="8715" max="8960" width="11.5703125" style="144"/>
    <col min="8961" max="8961" width="36.140625" style="144" customWidth="1"/>
    <col min="8962" max="8962" width="18.7109375" style="144" customWidth="1"/>
    <col min="8963" max="8963" width="41.42578125" style="144" customWidth="1"/>
    <col min="8964" max="8964" width="10.42578125" style="144" bestFit="1" customWidth="1"/>
    <col min="8965" max="8965" width="19.85546875" style="144" customWidth="1"/>
    <col min="8966" max="8966" width="6.7109375" style="144" customWidth="1"/>
    <col min="8967" max="8968" width="11.5703125" style="144" customWidth="1"/>
    <col min="8969" max="8969" width="11.5703125" style="144"/>
    <col min="8970" max="8970" width="15.5703125" style="144" customWidth="1"/>
    <col min="8971" max="9216" width="11.5703125" style="144"/>
    <col min="9217" max="9217" width="36.140625" style="144" customWidth="1"/>
    <col min="9218" max="9218" width="18.7109375" style="144" customWidth="1"/>
    <col min="9219" max="9219" width="41.42578125" style="144" customWidth="1"/>
    <col min="9220" max="9220" width="10.42578125" style="144" bestFit="1" customWidth="1"/>
    <col min="9221" max="9221" width="19.85546875" style="144" customWidth="1"/>
    <col min="9222" max="9222" width="6.7109375" style="144" customWidth="1"/>
    <col min="9223" max="9224" width="11.5703125" style="144" customWidth="1"/>
    <col min="9225" max="9225" width="11.5703125" style="144"/>
    <col min="9226" max="9226" width="15.5703125" style="144" customWidth="1"/>
    <col min="9227" max="9472" width="11.5703125" style="144"/>
    <col min="9473" max="9473" width="36.140625" style="144" customWidth="1"/>
    <col min="9474" max="9474" width="18.7109375" style="144" customWidth="1"/>
    <col min="9475" max="9475" width="41.42578125" style="144" customWidth="1"/>
    <col min="9476" max="9476" width="10.42578125" style="144" bestFit="1" customWidth="1"/>
    <col min="9477" max="9477" width="19.85546875" style="144" customWidth="1"/>
    <col min="9478" max="9478" width="6.7109375" style="144" customWidth="1"/>
    <col min="9479" max="9480" width="11.5703125" style="144" customWidth="1"/>
    <col min="9481" max="9481" width="11.5703125" style="144"/>
    <col min="9482" max="9482" width="15.5703125" style="144" customWidth="1"/>
    <col min="9483" max="9728" width="11.5703125" style="144"/>
    <col min="9729" max="9729" width="36.140625" style="144" customWidth="1"/>
    <col min="9730" max="9730" width="18.7109375" style="144" customWidth="1"/>
    <col min="9731" max="9731" width="41.42578125" style="144" customWidth="1"/>
    <col min="9732" max="9732" width="10.42578125" style="144" bestFit="1" customWidth="1"/>
    <col min="9733" max="9733" width="19.85546875" style="144" customWidth="1"/>
    <col min="9734" max="9734" width="6.7109375" style="144" customWidth="1"/>
    <col min="9735" max="9736" width="11.5703125" style="144" customWidth="1"/>
    <col min="9737" max="9737" width="11.5703125" style="144"/>
    <col min="9738" max="9738" width="15.5703125" style="144" customWidth="1"/>
    <col min="9739" max="9984" width="11.5703125" style="144"/>
    <col min="9985" max="9985" width="36.140625" style="144" customWidth="1"/>
    <col min="9986" max="9986" width="18.7109375" style="144" customWidth="1"/>
    <col min="9987" max="9987" width="41.42578125" style="144" customWidth="1"/>
    <col min="9988" max="9988" width="10.42578125" style="144" bestFit="1" customWidth="1"/>
    <col min="9989" max="9989" width="19.85546875" style="144" customWidth="1"/>
    <col min="9990" max="9990" width="6.7109375" style="144" customWidth="1"/>
    <col min="9991" max="9992" width="11.5703125" style="144" customWidth="1"/>
    <col min="9993" max="9993" width="11.5703125" style="144"/>
    <col min="9994" max="9994" width="15.5703125" style="144" customWidth="1"/>
    <col min="9995" max="10240" width="11.5703125" style="144"/>
    <col min="10241" max="10241" width="36.140625" style="144" customWidth="1"/>
    <col min="10242" max="10242" width="18.7109375" style="144" customWidth="1"/>
    <col min="10243" max="10243" width="41.42578125" style="144" customWidth="1"/>
    <col min="10244" max="10244" width="10.42578125" style="144" bestFit="1" customWidth="1"/>
    <col min="10245" max="10245" width="19.85546875" style="144" customWidth="1"/>
    <col min="10246" max="10246" width="6.7109375" style="144" customWidth="1"/>
    <col min="10247" max="10248" width="11.5703125" style="144" customWidth="1"/>
    <col min="10249" max="10249" width="11.5703125" style="144"/>
    <col min="10250" max="10250" width="15.5703125" style="144" customWidth="1"/>
    <col min="10251" max="10496" width="11.5703125" style="144"/>
    <col min="10497" max="10497" width="36.140625" style="144" customWidth="1"/>
    <col min="10498" max="10498" width="18.7109375" style="144" customWidth="1"/>
    <col min="10499" max="10499" width="41.42578125" style="144" customWidth="1"/>
    <col min="10500" max="10500" width="10.42578125" style="144" bestFit="1" customWidth="1"/>
    <col min="10501" max="10501" width="19.85546875" style="144" customWidth="1"/>
    <col min="10502" max="10502" width="6.7109375" style="144" customWidth="1"/>
    <col min="10503" max="10504" width="11.5703125" style="144" customWidth="1"/>
    <col min="10505" max="10505" width="11.5703125" style="144"/>
    <col min="10506" max="10506" width="15.5703125" style="144" customWidth="1"/>
    <col min="10507" max="10752" width="11.5703125" style="144"/>
    <col min="10753" max="10753" width="36.140625" style="144" customWidth="1"/>
    <col min="10754" max="10754" width="18.7109375" style="144" customWidth="1"/>
    <col min="10755" max="10755" width="41.42578125" style="144" customWidth="1"/>
    <col min="10756" max="10756" width="10.42578125" style="144" bestFit="1" customWidth="1"/>
    <col min="10757" max="10757" width="19.85546875" style="144" customWidth="1"/>
    <col min="10758" max="10758" width="6.7109375" style="144" customWidth="1"/>
    <col min="10759" max="10760" width="11.5703125" style="144" customWidth="1"/>
    <col min="10761" max="10761" width="11.5703125" style="144"/>
    <col min="10762" max="10762" width="15.5703125" style="144" customWidth="1"/>
    <col min="10763" max="11008" width="11.5703125" style="144"/>
    <col min="11009" max="11009" width="36.140625" style="144" customWidth="1"/>
    <col min="11010" max="11010" width="18.7109375" style="144" customWidth="1"/>
    <col min="11011" max="11011" width="41.42578125" style="144" customWidth="1"/>
    <col min="11012" max="11012" width="10.42578125" style="144" bestFit="1" customWidth="1"/>
    <col min="11013" max="11013" width="19.85546875" style="144" customWidth="1"/>
    <col min="11014" max="11014" width="6.7109375" style="144" customWidth="1"/>
    <col min="11015" max="11016" width="11.5703125" style="144" customWidth="1"/>
    <col min="11017" max="11017" width="11.5703125" style="144"/>
    <col min="11018" max="11018" width="15.5703125" style="144" customWidth="1"/>
    <col min="11019" max="11264" width="11.5703125" style="144"/>
    <col min="11265" max="11265" width="36.140625" style="144" customWidth="1"/>
    <col min="11266" max="11266" width="18.7109375" style="144" customWidth="1"/>
    <col min="11267" max="11267" width="41.42578125" style="144" customWidth="1"/>
    <col min="11268" max="11268" width="10.42578125" style="144" bestFit="1" customWidth="1"/>
    <col min="11269" max="11269" width="19.85546875" style="144" customWidth="1"/>
    <col min="11270" max="11270" width="6.7109375" style="144" customWidth="1"/>
    <col min="11271" max="11272" width="11.5703125" style="144" customWidth="1"/>
    <col min="11273" max="11273" width="11.5703125" style="144"/>
    <col min="11274" max="11274" width="15.5703125" style="144" customWidth="1"/>
    <col min="11275" max="11520" width="11.5703125" style="144"/>
    <col min="11521" max="11521" width="36.140625" style="144" customWidth="1"/>
    <col min="11522" max="11522" width="18.7109375" style="144" customWidth="1"/>
    <col min="11523" max="11523" width="41.42578125" style="144" customWidth="1"/>
    <col min="11524" max="11524" width="10.42578125" style="144" bestFit="1" customWidth="1"/>
    <col min="11525" max="11525" width="19.85546875" style="144" customWidth="1"/>
    <col min="11526" max="11526" width="6.7109375" style="144" customWidth="1"/>
    <col min="11527" max="11528" width="11.5703125" style="144" customWidth="1"/>
    <col min="11529" max="11529" width="11.5703125" style="144"/>
    <col min="11530" max="11530" width="15.5703125" style="144" customWidth="1"/>
    <col min="11531" max="11776" width="11.5703125" style="144"/>
    <col min="11777" max="11777" width="36.140625" style="144" customWidth="1"/>
    <col min="11778" max="11778" width="18.7109375" style="144" customWidth="1"/>
    <col min="11779" max="11779" width="41.42578125" style="144" customWidth="1"/>
    <col min="11780" max="11780" width="10.42578125" style="144" bestFit="1" customWidth="1"/>
    <col min="11781" max="11781" width="19.85546875" style="144" customWidth="1"/>
    <col min="11782" max="11782" width="6.7109375" style="144" customWidth="1"/>
    <col min="11783" max="11784" width="11.5703125" style="144" customWidth="1"/>
    <col min="11785" max="11785" width="11.5703125" style="144"/>
    <col min="11786" max="11786" width="15.5703125" style="144" customWidth="1"/>
    <col min="11787" max="12032" width="11.5703125" style="144"/>
    <col min="12033" max="12033" width="36.140625" style="144" customWidth="1"/>
    <col min="12034" max="12034" width="18.7109375" style="144" customWidth="1"/>
    <col min="12035" max="12035" width="41.42578125" style="144" customWidth="1"/>
    <col min="12036" max="12036" width="10.42578125" style="144" bestFit="1" customWidth="1"/>
    <col min="12037" max="12037" width="19.85546875" style="144" customWidth="1"/>
    <col min="12038" max="12038" width="6.7109375" style="144" customWidth="1"/>
    <col min="12039" max="12040" width="11.5703125" style="144" customWidth="1"/>
    <col min="12041" max="12041" width="11.5703125" style="144"/>
    <col min="12042" max="12042" width="15.5703125" style="144" customWidth="1"/>
    <col min="12043" max="12288" width="11.5703125" style="144"/>
    <col min="12289" max="12289" width="36.140625" style="144" customWidth="1"/>
    <col min="12290" max="12290" width="18.7109375" style="144" customWidth="1"/>
    <col min="12291" max="12291" width="41.42578125" style="144" customWidth="1"/>
    <col min="12292" max="12292" width="10.42578125" style="144" bestFit="1" customWidth="1"/>
    <col min="12293" max="12293" width="19.85546875" style="144" customWidth="1"/>
    <col min="12294" max="12294" width="6.7109375" style="144" customWidth="1"/>
    <col min="12295" max="12296" width="11.5703125" style="144" customWidth="1"/>
    <col min="12297" max="12297" width="11.5703125" style="144"/>
    <col min="12298" max="12298" width="15.5703125" style="144" customWidth="1"/>
    <col min="12299" max="12544" width="11.5703125" style="144"/>
    <col min="12545" max="12545" width="36.140625" style="144" customWidth="1"/>
    <col min="12546" max="12546" width="18.7109375" style="144" customWidth="1"/>
    <col min="12547" max="12547" width="41.42578125" style="144" customWidth="1"/>
    <col min="12548" max="12548" width="10.42578125" style="144" bestFit="1" customWidth="1"/>
    <col min="12549" max="12549" width="19.85546875" style="144" customWidth="1"/>
    <col min="12550" max="12550" width="6.7109375" style="144" customWidth="1"/>
    <col min="12551" max="12552" width="11.5703125" style="144" customWidth="1"/>
    <col min="12553" max="12553" width="11.5703125" style="144"/>
    <col min="12554" max="12554" width="15.5703125" style="144" customWidth="1"/>
    <col min="12555" max="12800" width="11.5703125" style="144"/>
    <col min="12801" max="12801" width="36.140625" style="144" customWidth="1"/>
    <col min="12802" max="12802" width="18.7109375" style="144" customWidth="1"/>
    <col min="12803" max="12803" width="41.42578125" style="144" customWidth="1"/>
    <col min="12804" max="12804" width="10.42578125" style="144" bestFit="1" customWidth="1"/>
    <col min="12805" max="12805" width="19.85546875" style="144" customWidth="1"/>
    <col min="12806" max="12806" width="6.7109375" style="144" customWidth="1"/>
    <col min="12807" max="12808" width="11.5703125" style="144" customWidth="1"/>
    <col min="12809" max="12809" width="11.5703125" style="144"/>
    <col min="12810" max="12810" width="15.5703125" style="144" customWidth="1"/>
    <col min="12811" max="13056" width="11.5703125" style="144"/>
    <col min="13057" max="13057" width="36.140625" style="144" customWidth="1"/>
    <col min="13058" max="13058" width="18.7109375" style="144" customWidth="1"/>
    <col min="13059" max="13059" width="41.42578125" style="144" customWidth="1"/>
    <col min="13060" max="13060" width="10.42578125" style="144" bestFit="1" customWidth="1"/>
    <col min="13061" max="13061" width="19.85546875" style="144" customWidth="1"/>
    <col min="13062" max="13062" width="6.7109375" style="144" customWidth="1"/>
    <col min="13063" max="13064" width="11.5703125" style="144" customWidth="1"/>
    <col min="13065" max="13065" width="11.5703125" style="144"/>
    <col min="13066" max="13066" width="15.5703125" style="144" customWidth="1"/>
    <col min="13067" max="13312" width="11.5703125" style="144"/>
    <col min="13313" max="13313" width="36.140625" style="144" customWidth="1"/>
    <col min="13314" max="13314" width="18.7109375" style="144" customWidth="1"/>
    <col min="13315" max="13315" width="41.42578125" style="144" customWidth="1"/>
    <col min="13316" max="13316" width="10.42578125" style="144" bestFit="1" customWidth="1"/>
    <col min="13317" max="13317" width="19.85546875" style="144" customWidth="1"/>
    <col min="13318" max="13318" width="6.7109375" style="144" customWidth="1"/>
    <col min="13319" max="13320" width="11.5703125" style="144" customWidth="1"/>
    <col min="13321" max="13321" width="11.5703125" style="144"/>
    <col min="13322" max="13322" width="15.5703125" style="144" customWidth="1"/>
    <col min="13323" max="13568" width="11.5703125" style="144"/>
    <col min="13569" max="13569" width="36.140625" style="144" customWidth="1"/>
    <col min="13570" max="13570" width="18.7109375" style="144" customWidth="1"/>
    <col min="13571" max="13571" width="41.42578125" style="144" customWidth="1"/>
    <col min="13572" max="13572" width="10.42578125" style="144" bestFit="1" customWidth="1"/>
    <col min="13573" max="13573" width="19.85546875" style="144" customWidth="1"/>
    <col min="13574" max="13574" width="6.7109375" style="144" customWidth="1"/>
    <col min="13575" max="13576" width="11.5703125" style="144" customWidth="1"/>
    <col min="13577" max="13577" width="11.5703125" style="144"/>
    <col min="13578" max="13578" width="15.5703125" style="144" customWidth="1"/>
    <col min="13579" max="13824" width="11.5703125" style="144"/>
    <col min="13825" max="13825" width="36.140625" style="144" customWidth="1"/>
    <col min="13826" max="13826" width="18.7109375" style="144" customWidth="1"/>
    <col min="13827" max="13827" width="41.42578125" style="144" customWidth="1"/>
    <col min="13828" max="13828" width="10.42578125" style="144" bestFit="1" customWidth="1"/>
    <col min="13829" max="13829" width="19.85546875" style="144" customWidth="1"/>
    <col min="13830" max="13830" width="6.7109375" style="144" customWidth="1"/>
    <col min="13831" max="13832" width="11.5703125" style="144" customWidth="1"/>
    <col min="13833" max="13833" width="11.5703125" style="144"/>
    <col min="13834" max="13834" width="15.5703125" style="144" customWidth="1"/>
    <col min="13835" max="14080" width="11.5703125" style="144"/>
    <col min="14081" max="14081" width="36.140625" style="144" customWidth="1"/>
    <col min="14082" max="14082" width="18.7109375" style="144" customWidth="1"/>
    <col min="14083" max="14083" width="41.42578125" style="144" customWidth="1"/>
    <col min="14084" max="14084" width="10.42578125" style="144" bestFit="1" customWidth="1"/>
    <col min="14085" max="14085" width="19.85546875" style="144" customWidth="1"/>
    <col min="14086" max="14086" width="6.7109375" style="144" customWidth="1"/>
    <col min="14087" max="14088" width="11.5703125" style="144" customWidth="1"/>
    <col min="14089" max="14089" width="11.5703125" style="144"/>
    <col min="14090" max="14090" width="15.5703125" style="144" customWidth="1"/>
    <col min="14091" max="14336" width="11.5703125" style="144"/>
    <col min="14337" max="14337" width="36.140625" style="144" customWidth="1"/>
    <col min="14338" max="14338" width="18.7109375" style="144" customWidth="1"/>
    <col min="14339" max="14339" width="41.42578125" style="144" customWidth="1"/>
    <col min="14340" max="14340" width="10.42578125" style="144" bestFit="1" customWidth="1"/>
    <col min="14341" max="14341" width="19.85546875" style="144" customWidth="1"/>
    <col min="14342" max="14342" width="6.7109375" style="144" customWidth="1"/>
    <col min="14343" max="14344" width="11.5703125" style="144" customWidth="1"/>
    <col min="14345" max="14345" width="11.5703125" style="144"/>
    <col min="14346" max="14346" width="15.5703125" style="144" customWidth="1"/>
    <col min="14347" max="14592" width="11.5703125" style="144"/>
    <col min="14593" max="14593" width="36.140625" style="144" customWidth="1"/>
    <col min="14594" max="14594" width="18.7109375" style="144" customWidth="1"/>
    <col min="14595" max="14595" width="41.42578125" style="144" customWidth="1"/>
    <col min="14596" max="14596" width="10.42578125" style="144" bestFit="1" customWidth="1"/>
    <col min="14597" max="14597" width="19.85546875" style="144" customWidth="1"/>
    <col min="14598" max="14598" width="6.7109375" style="144" customWidth="1"/>
    <col min="14599" max="14600" width="11.5703125" style="144" customWidth="1"/>
    <col min="14601" max="14601" width="11.5703125" style="144"/>
    <col min="14602" max="14602" width="15.5703125" style="144" customWidth="1"/>
    <col min="14603" max="14848" width="11.5703125" style="144"/>
    <col min="14849" max="14849" width="36.140625" style="144" customWidth="1"/>
    <col min="14850" max="14850" width="18.7109375" style="144" customWidth="1"/>
    <col min="14851" max="14851" width="41.42578125" style="144" customWidth="1"/>
    <col min="14852" max="14852" width="10.42578125" style="144" bestFit="1" customWidth="1"/>
    <col min="14853" max="14853" width="19.85546875" style="144" customWidth="1"/>
    <col min="14854" max="14854" width="6.7109375" style="144" customWidth="1"/>
    <col min="14855" max="14856" width="11.5703125" style="144" customWidth="1"/>
    <col min="14857" max="14857" width="11.5703125" style="144"/>
    <col min="14858" max="14858" width="15.5703125" style="144" customWidth="1"/>
    <col min="14859" max="15104" width="11.5703125" style="144"/>
    <col min="15105" max="15105" width="36.140625" style="144" customWidth="1"/>
    <col min="15106" max="15106" width="18.7109375" style="144" customWidth="1"/>
    <col min="15107" max="15107" width="41.42578125" style="144" customWidth="1"/>
    <col min="15108" max="15108" width="10.42578125" style="144" bestFit="1" customWidth="1"/>
    <col min="15109" max="15109" width="19.85546875" style="144" customWidth="1"/>
    <col min="15110" max="15110" width="6.7109375" style="144" customWidth="1"/>
    <col min="15111" max="15112" width="11.5703125" style="144" customWidth="1"/>
    <col min="15113" max="15113" width="11.5703125" style="144"/>
    <col min="15114" max="15114" width="15.5703125" style="144" customWidth="1"/>
    <col min="15115" max="15360" width="11.5703125" style="144"/>
    <col min="15361" max="15361" width="36.140625" style="144" customWidth="1"/>
    <col min="15362" max="15362" width="18.7109375" style="144" customWidth="1"/>
    <col min="15363" max="15363" width="41.42578125" style="144" customWidth="1"/>
    <col min="15364" max="15364" width="10.42578125" style="144" bestFit="1" customWidth="1"/>
    <col min="15365" max="15365" width="19.85546875" style="144" customWidth="1"/>
    <col min="15366" max="15366" width="6.7109375" style="144" customWidth="1"/>
    <col min="15367" max="15368" width="11.5703125" style="144" customWidth="1"/>
    <col min="15369" max="15369" width="11.5703125" style="144"/>
    <col min="15370" max="15370" width="15.5703125" style="144" customWidth="1"/>
    <col min="15371" max="15616" width="11.5703125" style="144"/>
    <col min="15617" max="15617" width="36.140625" style="144" customWidth="1"/>
    <col min="15618" max="15618" width="18.7109375" style="144" customWidth="1"/>
    <col min="15619" max="15619" width="41.42578125" style="144" customWidth="1"/>
    <col min="15620" max="15620" width="10.42578125" style="144" bestFit="1" customWidth="1"/>
    <col min="15621" max="15621" width="19.85546875" style="144" customWidth="1"/>
    <col min="15622" max="15622" width="6.7109375" style="144" customWidth="1"/>
    <col min="15623" max="15624" width="11.5703125" style="144" customWidth="1"/>
    <col min="15625" max="15625" width="11.5703125" style="144"/>
    <col min="15626" max="15626" width="15.5703125" style="144" customWidth="1"/>
    <col min="15627" max="15872" width="11.5703125" style="144"/>
    <col min="15873" max="15873" width="36.140625" style="144" customWidth="1"/>
    <col min="15874" max="15874" width="18.7109375" style="144" customWidth="1"/>
    <col min="15875" max="15875" width="41.42578125" style="144" customWidth="1"/>
    <col min="15876" max="15876" width="10.42578125" style="144" bestFit="1" customWidth="1"/>
    <col min="15877" max="15877" width="19.85546875" style="144" customWidth="1"/>
    <col min="15878" max="15878" width="6.7109375" style="144" customWidth="1"/>
    <col min="15879" max="15880" width="11.5703125" style="144" customWidth="1"/>
    <col min="15881" max="15881" width="11.5703125" style="144"/>
    <col min="15882" max="15882" width="15.5703125" style="144" customWidth="1"/>
    <col min="15883" max="16128" width="11.5703125" style="144"/>
    <col min="16129" max="16129" width="36.140625" style="144" customWidth="1"/>
    <col min="16130" max="16130" width="18.7109375" style="144" customWidth="1"/>
    <col min="16131" max="16131" width="41.42578125" style="144" customWidth="1"/>
    <col min="16132" max="16132" width="10.42578125" style="144" bestFit="1" customWidth="1"/>
    <col min="16133" max="16133" width="19.85546875" style="144" customWidth="1"/>
    <col min="16134" max="16134" width="6.7109375" style="144" customWidth="1"/>
    <col min="16135" max="16136" width="11.5703125" style="144" customWidth="1"/>
    <col min="16137" max="16137" width="11.5703125" style="144"/>
    <col min="16138" max="16138" width="15.5703125" style="144" customWidth="1"/>
    <col min="16139" max="16384" width="11.5703125" style="144"/>
  </cols>
  <sheetData>
    <row r="1" spans="1:15">
      <c r="A1" s="199" t="s">
        <v>396</v>
      </c>
    </row>
    <row r="2" spans="1:15" ht="39" customHeight="1">
      <c r="A2" s="794" t="s">
        <v>275</v>
      </c>
      <c r="B2" s="794"/>
      <c r="C2" s="794"/>
    </row>
    <row r="3" spans="1:15">
      <c r="A3" s="165"/>
      <c r="B3" s="165"/>
      <c r="C3" s="147"/>
    </row>
    <row r="4" spans="1:15">
      <c r="A4" s="162" t="s">
        <v>259</v>
      </c>
      <c r="B4" s="401" t="s">
        <v>526</v>
      </c>
      <c r="C4" s="630" t="s">
        <v>260</v>
      </c>
    </row>
    <row r="5" spans="1:15" ht="15.75" thickBot="1">
      <c r="A5" s="163"/>
      <c r="B5" s="164"/>
      <c r="C5" s="164"/>
    </row>
    <row r="6" spans="1:15" ht="15.75" thickBot="1">
      <c r="A6" s="178" t="s">
        <v>276</v>
      </c>
      <c r="B6" s="345">
        <f>SUM(B8:B16)</f>
        <v>2107.0429066323827</v>
      </c>
      <c r="C6" s="179">
        <f>B6/$B$21</f>
        <v>0.98035172281108485</v>
      </c>
    </row>
    <row r="7" spans="1:15">
      <c r="B7" s="180"/>
      <c r="C7" s="532"/>
    </row>
    <row r="8" spans="1:15">
      <c r="A8" s="171" t="s">
        <v>0</v>
      </c>
      <c r="B8" s="722">
        <v>1083.35043443738</v>
      </c>
      <c r="C8" s="170">
        <f>B8/$B$21</f>
        <v>0.5040545028607345</v>
      </c>
      <c r="N8" s="512"/>
    </row>
    <row r="9" spans="1:15">
      <c r="A9" s="171" t="s">
        <v>6</v>
      </c>
      <c r="B9" s="722">
        <v>630.16058774887802</v>
      </c>
      <c r="C9" s="170">
        <f t="shared" ref="C9:C14" si="0">B9/$B$21</f>
        <v>0.29319717026296072</v>
      </c>
      <c r="N9" s="512"/>
      <c r="O9" s="512"/>
    </row>
    <row r="10" spans="1:15">
      <c r="A10" s="171" t="s">
        <v>9</v>
      </c>
      <c r="B10" s="722">
        <v>129.79555504913</v>
      </c>
      <c r="C10" s="170">
        <f t="shared" si="0"/>
        <v>6.039046267406465E-2</v>
      </c>
      <c r="N10" s="512"/>
      <c r="O10" s="512"/>
    </row>
    <row r="11" spans="1:15">
      <c r="A11" s="171" t="s">
        <v>11</v>
      </c>
      <c r="B11" s="722">
        <v>4.2344534870950001</v>
      </c>
      <c r="C11" s="170">
        <f t="shared" si="0"/>
        <v>1.9701799892968487E-3</v>
      </c>
      <c r="N11" s="512"/>
      <c r="O11" s="512"/>
    </row>
    <row r="12" spans="1:15">
      <c r="A12" s="171" t="s">
        <v>14</v>
      </c>
      <c r="B12" s="722">
        <v>101.775788747245</v>
      </c>
      <c r="C12" s="170">
        <f t="shared" si="0"/>
        <v>4.7353601355127346E-2</v>
      </c>
      <c r="N12" s="512"/>
      <c r="O12" s="512"/>
    </row>
    <row r="13" spans="1:15">
      <c r="A13" s="171" t="s">
        <v>15</v>
      </c>
      <c r="B13" s="722">
        <v>21.932548852698801</v>
      </c>
      <c r="C13" s="170">
        <f t="shared" si="0"/>
        <v>1.0204638921068232E-2</v>
      </c>
      <c r="N13" s="512"/>
      <c r="O13" s="512"/>
    </row>
    <row r="14" spans="1:15">
      <c r="A14" s="171" t="s">
        <v>16</v>
      </c>
      <c r="B14" s="722">
        <v>67.515001309956006</v>
      </c>
      <c r="C14" s="170">
        <f t="shared" si="0"/>
        <v>3.1412956822789544E-2</v>
      </c>
      <c r="N14" s="512"/>
      <c r="O14" s="512"/>
    </row>
    <row r="15" spans="1:15">
      <c r="A15" s="171" t="s">
        <v>18</v>
      </c>
      <c r="B15" s="722">
        <v>68.151244913958607</v>
      </c>
      <c r="C15" s="170">
        <f>B15/$B$21</f>
        <v>3.170898426074447E-2</v>
      </c>
      <c r="N15" s="512"/>
      <c r="O15" s="512"/>
    </row>
    <row r="16" spans="1:15">
      <c r="A16" s="171" t="s">
        <v>21</v>
      </c>
      <c r="B16" s="722">
        <v>0.12729208604145001</v>
      </c>
      <c r="C16" s="170">
        <f>B16/$B$21</f>
        <v>5.9225664298598324E-5</v>
      </c>
      <c r="N16" s="512"/>
      <c r="O16" s="512"/>
    </row>
    <row r="17" spans="1:15" ht="15.75" thickBot="1">
      <c r="A17" s="171"/>
      <c r="B17" s="723"/>
      <c r="C17" s="172"/>
      <c r="N17" s="512"/>
      <c r="O17" s="512"/>
    </row>
    <row r="18" spans="1:15" ht="15.75" thickBot="1">
      <c r="A18" s="168"/>
      <c r="B18" s="145"/>
      <c r="C18" s="12"/>
      <c r="N18" s="512"/>
      <c r="O18" s="512"/>
    </row>
    <row r="19" spans="1:15" ht="15.75" thickBot="1">
      <c r="A19" s="181" t="s">
        <v>262</v>
      </c>
      <c r="B19" s="491">
        <v>42.229500000000002</v>
      </c>
      <c r="C19" s="346">
        <f>B19/$B$21</f>
        <v>1.964827718891524E-2</v>
      </c>
      <c r="N19" s="512"/>
      <c r="O19" s="512"/>
    </row>
    <row r="20" spans="1:15">
      <c r="N20" s="512"/>
      <c r="O20" s="512"/>
    </row>
    <row r="21" spans="1:15">
      <c r="A21" s="173" t="s">
        <v>274</v>
      </c>
      <c r="B21" s="174">
        <f>SUM(B8:B19)</f>
        <v>2149.2724066323826</v>
      </c>
      <c r="C21" s="182">
        <v>1</v>
      </c>
      <c r="N21" s="512"/>
    </row>
    <row r="22" spans="1:15">
      <c r="A22" s="183"/>
      <c r="B22" s="177"/>
      <c r="C22" s="184"/>
      <c r="N22" s="512"/>
    </row>
    <row r="23" spans="1:15">
      <c r="A23" s="183"/>
      <c r="B23" s="177"/>
      <c r="C23" s="184"/>
      <c r="N23" s="512"/>
    </row>
    <row r="24" spans="1:15" ht="35.25" customHeight="1">
      <c r="A24" s="794" t="s">
        <v>277</v>
      </c>
      <c r="B24" s="794"/>
      <c r="C24" s="794"/>
      <c r="N24" s="512"/>
    </row>
    <row r="25" spans="1:15">
      <c r="N25" s="512"/>
    </row>
    <row r="26" spans="1:15" ht="15.75" thickBot="1">
      <c r="A26" s="162" t="s">
        <v>259</v>
      </c>
      <c r="B26" s="401" t="s">
        <v>526</v>
      </c>
      <c r="C26" s="630" t="s">
        <v>260</v>
      </c>
      <c r="N26" s="512"/>
    </row>
    <row r="27" spans="1:15" ht="15.75" thickBot="1">
      <c r="A27" s="7" t="s">
        <v>413</v>
      </c>
      <c r="B27" s="411">
        <f>SUM(B28:B37)</f>
        <v>2149.2724066323826</v>
      </c>
      <c r="C27" s="412">
        <f>B27/$B$39</f>
        <v>0.56042703542095185</v>
      </c>
      <c r="N27" s="512"/>
    </row>
    <row r="28" spans="1:15">
      <c r="A28" s="171" t="s">
        <v>0</v>
      </c>
      <c r="B28" s="724">
        <f>B8</f>
        <v>1083.35043443738</v>
      </c>
      <c r="C28" s="170">
        <f>B28/$B$39</f>
        <v>0.28248577072882314</v>
      </c>
      <c r="N28" s="512"/>
    </row>
    <row r="29" spans="1:15">
      <c r="A29" s="171" t="s">
        <v>6</v>
      </c>
      <c r="B29" s="724">
        <f>B9</f>
        <v>630.16058774887802</v>
      </c>
      <c r="C29" s="170">
        <f t="shared" ref="C29:C37" si="1">B29/$B$39</f>
        <v>0.16431562092428312</v>
      </c>
    </row>
    <row r="30" spans="1:15">
      <c r="A30" s="171" t="s">
        <v>9</v>
      </c>
      <c r="B30" s="724">
        <f t="shared" ref="B30:B36" si="2">B10</f>
        <v>129.79555504913</v>
      </c>
      <c r="C30" s="170">
        <f t="shared" si="1"/>
        <v>3.3844447964125696E-2</v>
      </c>
    </row>
    <row r="31" spans="1:15">
      <c r="A31" s="171" t="s">
        <v>11</v>
      </c>
      <c r="B31" s="724">
        <f t="shared" si="2"/>
        <v>4.2344534870950001</v>
      </c>
      <c r="C31" s="170">
        <f t="shared" si="1"/>
        <v>1.1041421306473157E-3</v>
      </c>
    </row>
    <row r="32" spans="1:15">
      <c r="A32" s="171" t="s">
        <v>14</v>
      </c>
      <c r="B32" s="724">
        <f t="shared" si="2"/>
        <v>101.775788747245</v>
      </c>
      <c r="C32" s="170">
        <f t="shared" si="1"/>
        <v>2.6538238423959585E-2</v>
      </c>
    </row>
    <row r="33" spans="1:32">
      <c r="A33" s="171" t="s">
        <v>15</v>
      </c>
      <c r="B33" s="724">
        <f t="shared" si="2"/>
        <v>21.932548852698801</v>
      </c>
      <c r="C33" s="170">
        <f t="shared" si="1"/>
        <v>5.7189555380755298E-3</v>
      </c>
    </row>
    <row r="34" spans="1:32">
      <c r="A34" s="171" t="s">
        <v>16</v>
      </c>
      <c r="B34" s="724">
        <f t="shared" si="2"/>
        <v>67.515001309956006</v>
      </c>
      <c r="C34" s="170">
        <f t="shared" si="1"/>
        <v>1.7604670266002306E-2</v>
      </c>
    </row>
    <row r="35" spans="1:32">
      <c r="A35" s="171" t="s">
        <v>18</v>
      </c>
      <c r="B35" s="724">
        <f t="shared" si="2"/>
        <v>68.151244913958607</v>
      </c>
      <c r="C35" s="170">
        <f t="shared" si="1"/>
        <v>1.7770572045458646E-2</v>
      </c>
    </row>
    <row r="36" spans="1:32">
      <c r="A36" s="171" t="s">
        <v>21</v>
      </c>
      <c r="B36" s="724">
        <f t="shared" si="2"/>
        <v>0.12729208604145001</v>
      </c>
      <c r="C36" s="170">
        <f>B36/$B$39</f>
        <v>3.3191663463699969E-5</v>
      </c>
    </row>
    <row r="37" spans="1:32" ht="15.75" thickBot="1">
      <c r="A37" s="171" t="s">
        <v>595</v>
      </c>
      <c r="B37" s="725">
        <f>B19</f>
        <v>42.229500000000002</v>
      </c>
      <c r="C37" s="172">
        <f t="shared" si="1"/>
        <v>1.1011425736112881E-2</v>
      </c>
    </row>
    <row r="38" spans="1:32">
      <c r="A38" s="168"/>
      <c r="B38" s="145"/>
      <c r="C38" s="12"/>
    </row>
    <row r="39" spans="1:32">
      <c r="A39" s="173" t="s">
        <v>278</v>
      </c>
      <c r="B39" s="174">
        <f>'[1]6.1 EXPORTACIONES PART'!L21</f>
        <v>3835.0619630939223</v>
      </c>
      <c r="C39" s="182">
        <v>1</v>
      </c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</row>
    <row r="40" spans="1:32">
      <c r="A40" s="176"/>
      <c r="B40" s="17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2"/>
      <c r="AF40" s="602"/>
    </row>
    <row r="41" spans="1:32"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</row>
    <row r="42" spans="1:32" ht="35.25" customHeight="1">
      <c r="A42" s="796" t="s">
        <v>594</v>
      </c>
      <c r="B42" s="796"/>
      <c r="C42" s="796"/>
      <c r="D42" s="601"/>
      <c r="E42" s="601"/>
      <c r="F42" s="601"/>
      <c r="G42" s="601"/>
      <c r="H42" s="601"/>
      <c r="I42" s="601"/>
      <c r="J42" s="795"/>
      <c r="K42" s="795"/>
      <c r="L42" s="795"/>
      <c r="M42" s="795"/>
      <c r="N42" s="795"/>
      <c r="O42" s="795"/>
      <c r="P42" s="795"/>
      <c r="Q42" s="795"/>
      <c r="R42" s="795"/>
      <c r="S42" s="795"/>
      <c r="T42" s="795"/>
      <c r="U42" s="795"/>
      <c r="V42" s="795"/>
      <c r="W42" s="795"/>
      <c r="X42" s="795"/>
      <c r="Y42" s="795"/>
      <c r="Z42" s="795"/>
      <c r="AA42" s="795"/>
      <c r="AB42" s="638"/>
      <c r="AC42" s="602"/>
      <c r="AD42" s="602"/>
      <c r="AE42" s="602"/>
      <c r="AF42" s="602"/>
    </row>
    <row r="43" spans="1:32"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</row>
    <row r="44" spans="1:32"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</row>
    <row r="45" spans="1:32"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</row>
    <row r="46" spans="1:32"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  <c r="AA46" s="602"/>
      <c r="AB46" s="602"/>
      <c r="AC46" s="602"/>
      <c r="AD46" s="602"/>
      <c r="AE46" s="602"/>
      <c r="AF46" s="602"/>
    </row>
    <row r="47" spans="1:32"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</row>
    <row r="48" spans="1:32"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602"/>
    </row>
    <row r="49" spans="4:32" s="144" customFormat="1"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602"/>
    </row>
    <row r="50" spans="4:32" s="144" customFormat="1"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2"/>
      <c r="AF50" s="602"/>
    </row>
    <row r="51" spans="4:32" s="144" customFormat="1"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  <c r="AE51" s="602"/>
      <c r="AF51" s="602"/>
    </row>
    <row r="52" spans="4:32" s="144" customFormat="1"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</row>
    <row r="53" spans="4:32" s="144" customFormat="1"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  <c r="AA53" s="602"/>
      <c r="AB53" s="602"/>
      <c r="AC53" s="602"/>
      <c r="AD53" s="602"/>
      <c r="AE53" s="602"/>
      <c r="AF53" s="602"/>
    </row>
    <row r="54" spans="4:32" s="144" customFormat="1"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</row>
    <row r="55" spans="4:32" s="144" customFormat="1"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</row>
    <row r="56" spans="4:32" s="144" customFormat="1"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602"/>
      <c r="Z56" s="602"/>
      <c r="AA56" s="602"/>
      <c r="AB56" s="602"/>
      <c r="AC56" s="602"/>
      <c r="AD56" s="602"/>
      <c r="AE56" s="602"/>
      <c r="AF56" s="602"/>
    </row>
    <row r="57" spans="4:32" s="144" customFormat="1"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  <c r="AE57" s="602"/>
      <c r="AF57" s="602"/>
    </row>
    <row r="58" spans="4:32" s="144" customFormat="1"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</row>
    <row r="59" spans="4:32" s="144" customFormat="1"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</row>
    <row r="60" spans="4:32" s="144" customFormat="1">
      <c r="D60" s="557"/>
      <c r="E60" s="557"/>
      <c r="F60" s="557"/>
      <c r="G60" s="557"/>
      <c r="H60" s="557"/>
      <c r="I60" s="557"/>
      <c r="J60" s="557"/>
      <c r="K60" s="557"/>
      <c r="L60" s="557"/>
      <c r="M60" s="557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  <c r="AA60" s="602"/>
      <c r="AB60" s="602"/>
      <c r="AC60" s="602"/>
      <c r="AD60" s="602"/>
      <c r="AE60" s="602"/>
      <c r="AF60" s="602"/>
    </row>
    <row r="61" spans="4:32" s="144" customFormat="1"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  <c r="AA61" s="602"/>
      <c r="AB61" s="602"/>
      <c r="AC61" s="602"/>
      <c r="AD61" s="602"/>
      <c r="AE61" s="602"/>
      <c r="AF61" s="602"/>
    </row>
    <row r="62" spans="4:32" s="144" customFormat="1"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</row>
    <row r="63" spans="4:32" s="144" customFormat="1"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  <c r="AA63" s="602"/>
      <c r="AB63" s="602"/>
      <c r="AC63" s="602"/>
      <c r="AD63" s="602"/>
      <c r="AE63" s="602"/>
      <c r="AF63" s="602"/>
    </row>
    <row r="64" spans="4:32" s="144" customFormat="1"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602"/>
    </row>
  </sheetData>
  <mergeCells count="5">
    <mergeCell ref="A24:C24"/>
    <mergeCell ref="A2:C2"/>
    <mergeCell ref="J42:R42"/>
    <mergeCell ref="S42:AA42"/>
    <mergeCell ref="A42:C42"/>
  </mergeCells>
  <printOptions horizontalCentered="1" verticalCentered="1"/>
  <pageMargins left="0" right="0" top="0" bottom="0" header="0.31496062992125984" footer="0.31496062992125984"/>
  <pageSetup paperSize="9" scale="10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7" tint="0.39997558519241921"/>
  </sheetPr>
  <dimension ref="A1:R42"/>
  <sheetViews>
    <sheetView showGridLines="0" view="pageBreakPreview" zoomScaleNormal="110" zoomScaleSheetLayoutView="100" workbookViewId="0">
      <selection activeCell="J35" sqref="J35"/>
    </sheetView>
  </sheetViews>
  <sheetFormatPr baseColWidth="10" defaultColWidth="11.42578125" defaultRowHeight="12.75"/>
  <cols>
    <col min="1" max="1" width="14.7109375" style="201" customWidth="1"/>
    <col min="2" max="2" width="15.7109375" style="190" customWidth="1"/>
    <col min="3" max="3" width="16.42578125" style="190" customWidth="1"/>
    <col min="4" max="4" width="15" style="190" customWidth="1"/>
    <col min="5" max="5" width="16.42578125" style="190" customWidth="1"/>
    <col min="6" max="6" width="15" style="190" customWidth="1"/>
    <col min="7" max="7" width="16.42578125" style="190" customWidth="1"/>
    <col min="8" max="8" width="15.7109375" style="190" customWidth="1"/>
    <col min="9" max="9" width="12.28515625" style="190" bestFit="1" customWidth="1"/>
    <col min="10" max="10" width="27.42578125" style="190" bestFit="1" customWidth="1"/>
    <col min="11" max="11" width="14.7109375" style="190" bestFit="1" customWidth="1"/>
    <col min="12" max="16384" width="11.42578125" style="190"/>
  </cols>
  <sheetData>
    <row r="1" spans="1:11" ht="15">
      <c r="A1" s="208" t="s">
        <v>281</v>
      </c>
      <c r="I1" s="538"/>
    </row>
    <row r="2" spans="1:11" ht="15.75">
      <c r="A2" s="138" t="s">
        <v>282</v>
      </c>
      <c r="I2" s="538"/>
    </row>
    <row r="3" spans="1:11" ht="15">
      <c r="I3" s="538"/>
    </row>
    <row r="4" spans="1:11" s="333" customFormat="1" ht="25.5">
      <c r="A4" s="331" t="s">
        <v>248</v>
      </c>
      <c r="B4" s="332" t="s">
        <v>408</v>
      </c>
      <c r="C4" s="332" t="s">
        <v>298</v>
      </c>
      <c r="D4" s="332" t="s">
        <v>299</v>
      </c>
      <c r="E4" s="332" t="s">
        <v>301</v>
      </c>
      <c r="F4" s="332" t="s">
        <v>424</v>
      </c>
      <c r="G4" s="332" t="s">
        <v>26</v>
      </c>
      <c r="H4" s="332" t="s">
        <v>55</v>
      </c>
      <c r="I4" s="538"/>
    </row>
    <row r="5" spans="1:11" ht="15">
      <c r="A5" s="201">
        <v>2009</v>
      </c>
      <c r="B5" s="202">
        <v>319825374.36999965</v>
      </c>
      <c r="C5" s="202">
        <v>499659326.56000036</v>
      </c>
      <c r="D5" s="202">
        <v>393600073.86000019</v>
      </c>
      <c r="E5" s="202">
        <v>376380329.34000021</v>
      </c>
      <c r="F5" s="202">
        <v>196060821.38999999</v>
      </c>
      <c r="G5" s="202">
        <v>504747514.43999982</v>
      </c>
      <c r="H5" s="202">
        <v>2290273439.96</v>
      </c>
      <c r="I5" s="539">
        <f t="shared" ref="I5:I15" si="0">H5/1000000</f>
        <v>2290.2734399599999</v>
      </c>
    </row>
    <row r="6" spans="1:11" ht="15">
      <c r="A6" s="201">
        <v>2010</v>
      </c>
      <c r="B6" s="202">
        <v>416011992.68000019</v>
      </c>
      <c r="C6" s="202">
        <v>518078947.39999974</v>
      </c>
      <c r="D6" s="202">
        <v>615815226.54999983</v>
      </c>
      <c r="E6" s="202">
        <v>827591968.73000026</v>
      </c>
      <c r="F6" s="202">
        <v>510276007.16999966</v>
      </c>
      <c r="G6" s="202">
        <v>443780328.35999978</v>
      </c>
      <c r="H6" s="202">
        <v>3331554470.8899989</v>
      </c>
      <c r="I6" s="539">
        <f t="shared" si="0"/>
        <v>3331.5544708899988</v>
      </c>
    </row>
    <row r="7" spans="1:11" ht="15">
      <c r="A7" s="201">
        <v>2011</v>
      </c>
      <c r="B7" s="202">
        <v>1124827734.03</v>
      </c>
      <c r="C7" s="202">
        <v>776151268.40999997</v>
      </c>
      <c r="D7" s="202">
        <v>869366743.73000062</v>
      </c>
      <c r="E7" s="202">
        <v>1406825781.3400011</v>
      </c>
      <c r="F7" s="202">
        <v>788187748.41999972</v>
      </c>
      <c r="G7" s="202">
        <v>1412256087.9500005</v>
      </c>
      <c r="H7" s="202">
        <v>6377615363.880002</v>
      </c>
      <c r="I7" s="539">
        <f t="shared" si="0"/>
        <v>6377.6153638800024</v>
      </c>
    </row>
    <row r="8" spans="1:11" ht="15">
      <c r="A8" s="201">
        <v>2012</v>
      </c>
      <c r="B8" s="202">
        <v>1140068754.6699998</v>
      </c>
      <c r="C8" s="202">
        <v>525257849.7100004</v>
      </c>
      <c r="D8" s="202">
        <v>905401645.29999912</v>
      </c>
      <c r="E8" s="202">
        <v>1797233970.02</v>
      </c>
      <c r="F8" s="202">
        <v>638740607.01000011</v>
      </c>
      <c r="G8" s="202">
        <v>2491504592.8899961</v>
      </c>
      <c r="H8" s="202">
        <v>7498207419.5999947</v>
      </c>
      <c r="I8" s="539">
        <f t="shared" si="0"/>
        <v>7498.2074195999949</v>
      </c>
    </row>
    <row r="9" spans="1:11" ht="15">
      <c r="A9" s="201">
        <v>2013</v>
      </c>
      <c r="B9" s="202">
        <v>1414373689.8400006</v>
      </c>
      <c r="C9" s="202">
        <v>789358143.49999976</v>
      </c>
      <c r="D9" s="202">
        <v>776418374.67000031</v>
      </c>
      <c r="E9" s="202">
        <v>1807744001.0099993</v>
      </c>
      <c r="F9" s="202">
        <v>404548164.93999976</v>
      </c>
      <c r="G9" s="202">
        <v>3671179591.819994</v>
      </c>
      <c r="H9" s="202">
        <v>8863621965.7799931</v>
      </c>
      <c r="I9" s="539">
        <f t="shared" si="0"/>
        <v>8863.6219657799938</v>
      </c>
    </row>
    <row r="10" spans="1:11" ht="15">
      <c r="A10" s="201">
        <v>2014</v>
      </c>
      <c r="B10" s="202">
        <v>889682461.02999961</v>
      </c>
      <c r="C10" s="202">
        <v>557607616.26999998</v>
      </c>
      <c r="D10" s="202">
        <v>625458907.48999894</v>
      </c>
      <c r="E10" s="202">
        <v>1463521224.1099994</v>
      </c>
      <c r="F10" s="202">
        <v>420086094.84000003</v>
      </c>
      <c r="G10" s="202">
        <v>4122853397.7500024</v>
      </c>
      <c r="H10" s="202">
        <v>8079209701.4899998</v>
      </c>
      <c r="I10" s="539">
        <f t="shared" si="0"/>
        <v>8079.20970149</v>
      </c>
    </row>
    <row r="11" spans="1:11" ht="15">
      <c r="A11" s="201">
        <v>2015</v>
      </c>
      <c r="B11" s="202">
        <v>446220609.94000006</v>
      </c>
      <c r="C11" s="202">
        <v>654233734.78000033</v>
      </c>
      <c r="D11" s="202">
        <v>527197097.47999984</v>
      </c>
      <c r="E11" s="202">
        <v>1227816024.8500006</v>
      </c>
      <c r="F11" s="202">
        <v>374972373.1700002</v>
      </c>
      <c r="G11" s="202">
        <v>3594184486.0099945</v>
      </c>
      <c r="H11" s="202">
        <v>6824624326.2299957</v>
      </c>
      <c r="I11" s="539">
        <f t="shared" si="0"/>
        <v>6824.6243262299959</v>
      </c>
    </row>
    <row r="12" spans="1:11" ht="15">
      <c r="A12" s="201">
        <v>2016</v>
      </c>
      <c r="B12" s="202">
        <v>238198426.26999998</v>
      </c>
      <c r="C12" s="202">
        <v>386908381.52000028</v>
      </c>
      <c r="D12" s="202">
        <v>377053519.29000056</v>
      </c>
      <c r="E12" s="202">
        <v>1079320196.4899998</v>
      </c>
      <c r="F12" s="202">
        <v>349690539.14999986</v>
      </c>
      <c r="G12" s="202">
        <v>902392510.49999976</v>
      </c>
      <c r="H12" s="202">
        <v>3333563573.2200003</v>
      </c>
      <c r="I12" s="539">
        <f t="shared" si="0"/>
        <v>3333.5635732200003</v>
      </c>
    </row>
    <row r="13" spans="1:11" ht="15">
      <c r="A13" s="201">
        <v>2017</v>
      </c>
      <c r="B13" s="202">
        <v>286720393.09000039</v>
      </c>
      <c r="C13" s="202">
        <v>491197398.48000026</v>
      </c>
      <c r="D13" s="202">
        <v>484395158.11999875</v>
      </c>
      <c r="E13" s="202">
        <v>1556537970.6599956</v>
      </c>
      <c r="F13" s="202">
        <v>388481558.76999992</v>
      </c>
      <c r="G13" s="202">
        <v>720684302.73999965</v>
      </c>
      <c r="H13" s="202">
        <v>3928016781.8599944</v>
      </c>
      <c r="I13" s="539">
        <f t="shared" si="0"/>
        <v>3928.0167818599944</v>
      </c>
      <c r="J13" s="726"/>
      <c r="K13" s="726"/>
    </row>
    <row r="14" spans="1:11" ht="15">
      <c r="A14" s="201">
        <v>2018</v>
      </c>
      <c r="B14" s="202">
        <v>1411676115.3699999</v>
      </c>
      <c r="C14" s="202">
        <v>656606475.04999995</v>
      </c>
      <c r="D14" s="202">
        <v>412524041.70999998</v>
      </c>
      <c r="E14" s="202">
        <v>1084149409.8</v>
      </c>
      <c r="F14" s="202">
        <v>761288309.73000002</v>
      </c>
      <c r="G14" s="202">
        <v>621190527.51999998</v>
      </c>
      <c r="H14" s="202">
        <v>4947434879.1800003</v>
      </c>
      <c r="I14" s="539">
        <f t="shared" si="0"/>
        <v>4947.4348791800003</v>
      </c>
      <c r="J14" s="726"/>
      <c r="K14" s="726"/>
    </row>
    <row r="15" spans="1:11" ht="15">
      <c r="A15" s="206" t="s">
        <v>597</v>
      </c>
      <c r="B15" s="737">
        <f>SUM(B16:B17)</f>
        <v>152389129</v>
      </c>
      <c r="C15" s="737">
        <f t="shared" ref="C15:H15" si="1">SUM(C16:C17)</f>
        <v>168996817</v>
      </c>
      <c r="D15" s="737">
        <f t="shared" si="1"/>
        <v>42838697</v>
      </c>
      <c r="E15" s="737">
        <f t="shared" si="1"/>
        <v>119699092</v>
      </c>
      <c r="F15" s="737">
        <f t="shared" si="1"/>
        <v>150589667</v>
      </c>
      <c r="G15" s="737">
        <f t="shared" si="1"/>
        <v>95596264</v>
      </c>
      <c r="H15" s="737">
        <f t="shared" si="1"/>
        <v>730109666</v>
      </c>
      <c r="I15" s="539">
        <f t="shared" si="0"/>
        <v>730.10966599999995</v>
      </c>
      <c r="J15" s="726"/>
      <c r="K15" s="726"/>
    </row>
    <row r="16" spans="1:11" ht="15">
      <c r="A16" s="296" t="s">
        <v>209</v>
      </c>
      <c r="B16" s="281">
        <v>69905822</v>
      </c>
      <c r="C16" s="281">
        <v>68051497</v>
      </c>
      <c r="D16" s="281">
        <v>20252739</v>
      </c>
      <c r="E16" s="281">
        <v>57847065</v>
      </c>
      <c r="F16" s="281">
        <v>59900232</v>
      </c>
      <c r="G16" s="281">
        <v>59233903</v>
      </c>
      <c r="H16" s="281">
        <f>+SUM(B16:G16)</f>
        <v>335191258</v>
      </c>
      <c r="I16" s="539"/>
      <c r="J16" s="726"/>
      <c r="K16" s="726"/>
    </row>
    <row r="17" spans="1:11" ht="15">
      <c r="A17" s="296" t="s">
        <v>561</v>
      </c>
      <c r="B17" s="281">
        <v>82483307</v>
      </c>
      <c r="C17" s="281">
        <v>100945320</v>
      </c>
      <c r="D17" s="281">
        <v>22585958</v>
      </c>
      <c r="E17" s="281">
        <v>61852027</v>
      </c>
      <c r="F17" s="281">
        <v>90689435</v>
      </c>
      <c r="G17" s="281">
        <v>36362361</v>
      </c>
      <c r="H17" s="281">
        <f>+SUM(B17:G17)</f>
        <v>394918408</v>
      </c>
      <c r="I17" s="540"/>
      <c r="J17" s="726"/>
      <c r="K17" s="726"/>
    </row>
    <row r="18" spans="1:11" ht="15">
      <c r="A18" s="639" t="s">
        <v>598</v>
      </c>
      <c r="B18" s="738"/>
      <c r="C18" s="738"/>
      <c r="D18" s="738"/>
      <c r="E18" s="738"/>
      <c r="F18" s="738"/>
      <c r="G18" s="738"/>
      <c r="H18" s="738"/>
      <c r="I18" s="540"/>
      <c r="J18" s="726"/>
      <c r="K18" s="726"/>
    </row>
    <row r="19" spans="1:11" ht="15">
      <c r="A19" s="201" t="s">
        <v>566</v>
      </c>
      <c r="B19" s="203">
        <v>86154846.480000019</v>
      </c>
      <c r="C19" s="203">
        <v>73935220.959999979</v>
      </c>
      <c r="D19" s="203">
        <v>68103084.590000018</v>
      </c>
      <c r="E19" s="203">
        <v>193722470.60999995</v>
      </c>
      <c r="F19" s="203">
        <v>81149112.099999994</v>
      </c>
      <c r="G19" s="203">
        <v>52261658.689999998</v>
      </c>
      <c r="H19" s="281">
        <f>+SUM(B19:G19)</f>
        <v>555326393.43000007</v>
      </c>
      <c r="I19" s="540"/>
      <c r="J19" s="726"/>
      <c r="K19" s="726"/>
    </row>
    <row r="20" spans="1:11" ht="15">
      <c r="A20" s="201" t="s">
        <v>567</v>
      </c>
      <c r="B20" s="281">
        <f>+B15</f>
        <v>152389129</v>
      </c>
      <c r="C20" s="281">
        <f t="shared" ref="C20:G20" si="2">+C15</f>
        <v>168996817</v>
      </c>
      <c r="D20" s="281">
        <f t="shared" si="2"/>
        <v>42838697</v>
      </c>
      <c r="E20" s="281">
        <f t="shared" si="2"/>
        <v>119699092</v>
      </c>
      <c r="F20" s="281">
        <f t="shared" si="2"/>
        <v>150589667</v>
      </c>
      <c r="G20" s="281">
        <f t="shared" si="2"/>
        <v>95596264</v>
      </c>
      <c r="H20" s="281">
        <f>+SUM(B20:G20)</f>
        <v>730109666</v>
      </c>
      <c r="I20" s="540"/>
      <c r="J20" s="726"/>
      <c r="K20" s="726"/>
    </row>
    <row r="21" spans="1:11" ht="15">
      <c r="A21" s="207" t="s">
        <v>249</v>
      </c>
      <c r="B21" s="518">
        <f t="shared" ref="B21:H21" si="3">B20/B19-1</f>
        <v>0.76878185297881774</v>
      </c>
      <c r="C21" s="518">
        <f t="shared" si="3"/>
        <v>1.2857416912492861</v>
      </c>
      <c r="D21" s="518">
        <f t="shared" si="3"/>
        <v>-0.37097273555373933</v>
      </c>
      <c r="E21" s="518">
        <f t="shared" si="3"/>
        <v>-0.38211044065725885</v>
      </c>
      <c r="F21" s="518">
        <f t="shared" si="3"/>
        <v>0.85571552297982589</v>
      </c>
      <c r="G21" s="518">
        <f t="shared" si="3"/>
        <v>0.82918541807192692</v>
      </c>
      <c r="H21" s="518">
        <f t="shared" si="3"/>
        <v>0.31473971818706947</v>
      </c>
      <c r="I21" s="540"/>
      <c r="J21" s="726"/>
      <c r="K21" s="726"/>
    </row>
    <row r="22" spans="1:11" ht="15">
      <c r="A22" s="204"/>
      <c r="B22" s="739"/>
      <c r="C22" s="739"/>
      <c r="D22" s="739"/>
      <c r="E22" s="739"/>
      <c r="F22" s="739"/>
      <c r="G22" s="739"/>
      <c r="H22" s="739"/>
      <c r="I22" s="540"/>
      <c r="J22" s="726"/>
      <c r="K22" s="726"/>
    </row>
    <row r="23" spans="1:11" ht="15">
      <c r="A23" s="798" t="s">
        <v>599</v>
      </c>
      <c r="B23" s="798"/>
      <c r="C23" s="798"/>
      <c r="D23" s="798"/>
      <c r="E23" s="798"/>
      <c r="F23" s="798"/>
      <c r="G23" s="798"/>
      <c r="H23" s="798"/>
      <c r="I23" s="726"/>
      <c r="J23" s="726"/>
      <c r="K23" s="726"/>
    </row>
    <row r="24" spans="1:11" ht="15">
      <c r="A24" s="354" t="s">
        <v>563</v>
      </c>
      <c r="B24" s="588">
        <v>78662105.049999997</v>
      </c>
      <c r="C24" s="588">
        <v>28203891.059999976</v>
      </c>
      <c r="D24" s="588">
        <v>36339473.210000023</v>
      </c>
      <c r="E24" s="588">
        <v>111374942.22999996</v>
      </c>
      <c r="F24" s="588">
        <v>47336434.100000001</v>
      </c>
      <c r="G24" s="588">
        <v>26990780.07</v>
      </c>
      <c r="H24" s="589">
        <f>+SUM(B24:G24)</f>
        <v>328907625.71999997</v>
      </c>
      <c r="I24" s="726"/>
      <c r="J24" s="726"/>
      <c r="K24" s="726"/>
    </row>
    <row r="25" spans="1:11" ht="15">
      <c r="A25" s="354" t="s">
        <v>564</v>
      </c>
      <c r="B25" s="203">
        <f t="shared" ref="B25:H25" si="4">+B17</f>
        <v>82483307</v>
      </c>
      <c r="C25" s="203">
        <f t="shared" si="4"/>
        <v>100945320</v>
      </c>
      <c r="D25" s="203">
        <f t="shared" si="4"/>
        <v>22585958</v>
      </c>
      <c r="E25" s="203">
        <f t="shared" si="4"/>
        <v>61852027</v>
      </c>
      <c r="F25" s="203">
        <f t="shared" si="4"/>
        <v>90689435</v>
      </c>
      <c r="G25" s="203">
        <f t="shared" si="4"/>
        <v>36362361</v>
      </c>
      <c r="H25" s="203">
        <f t="shared" si="4"/>
        <v>394918408</v>
      </c>
      <c r="I25" s="726"/>
      <c r="J25" s="726"/>
      <c r="K25" s="726"/>
    </row>
    <row r="26" spans="1:11" ht="48.75" customHeight="1">
      <c r="A26" s="207" t="s">
        <v>211</v>
      </c>
      <c r="B26" s="518">
        <f>B25/B24-1</f>
        <v>4.8577417901175313E-2</v>
      </c>
      <c r="C26" s="518">
        <f t="shared" ref="C26:G26" si="5">C25/C24-1</f>
        <v>2.579127425547505</v>
      </c>
      <c r="D26" s="518">
        <f t="shared" si="5"/>
        <v>-0.37847315866470188</v>
      </c>
      <c r="E26" s="518">
        <f t="shared" si="5"/>
        <v>-0.44465042350127892</v>
      </c>
      <c r="F26" s="518">
        <f t="shared" si="5"/>
        <v>0.91584847325878305</v>
      </c>
      <c r="G26" s="518">
        <f t="shared" si="5"/>
        <v>0.34721415630430119</v>
      </c>
      <c r="H26" s="518">
        <f>H25/H24-1</f>
        <v>0.20069702590658456</v>
      </c>
      <c r="I26" s="726"/>
    </row>
    <row r="27" spans="1:11" ht="15">
      <c r="I27" s="726"/>
    </row>
    <row r="28" spans="1:11" ht="15">
      <c r="A28" s="798" t="s">
        <v>511</v>
      </c>
      <c r="B28" s="798"/>
      <c r="C28" s="798"/>
      <c r="D28" s="798"/>
      <c r="E28" s="798"/>
      <c r="F28" s="798"/>
      <c r="G28" s="798"/>
      <c r="H28" s="798"/>
      <c r="I28" s="726"/>
    </row>
    <row r="29" spans="1:11" ht="15">
      <c r="A29" s="413" t="s">
        <v>526</v>
      </c>
      <c r="B29" s="342">
        <v>69905822</v>
      </c>
      <c r="C29" s="342">
        <v>68051497</v>
      </c>
      <c r="D29" s="342">
        <v>20252739</v>
      </c>
      <c r="E29" s="342">
        <v>57847065</v>
      </c>
      <c r="F29" s="342">
        <v>59900232</v>
      </c>
      <c r="G29" s="342">
        <v>59233903</v>
      </c>
      <c r="H29" s="281">
        <f>+SUM(B29:G29)</f>
        <v>335191258</v>
      </c>
      <c r="I29" s="726"/>
    </row>
    <row r="30" spans="1:11" ht="15">
      <c r="A30" s="354" t="s">
        <v>564</v>
      </c>
      <c r="B30" s="342">
        <v>82483307</v>
      </c>
      <c r="C30" s="342">
        <v>100945320</v>
      </c>
      <c r="D30" s="342">
        <v>22585958</v>
      </c>
      <c r="E30" s="342">
        <v>61852027</v>
      </c>
      <c r="F30" s="342">
        <v>90689435</v>
      </c>
      <c r="G30" s="342">
        <v>36362361</v>
      </c>
      <c r="H30" s="281">
        <f>+SUM(B30:G30)</f>
        <v>394918408</v>
      </c>
      <c r="I30" s="726"/>
    </row>
    <row r="31" spans="1:11" ht="15">
      <c r="A31" s="207" t="s">
        <v>211</v>
      </c>
      <c r="B31" s="518">
        <f>B30/B29-1</f>
        <v>0.17992042207872183</v>
      </c>
      <c r="C31" s="518">
        <f t="shared" ref="C31:G31" si="6">C30/C29-1</f>
        <v>0.48336663336002728</v>
      </c>
      <c r="D31" s="518">
        <f t="shared" si="6"/>
        <v>0.1152051088003454</v>
      </c>
      <c r="E31" s="518">
        <f t="shared" si="6"/>
        <v>6.9233624903873636E-2</v>
      </c>
      <c r="F31" s="518">
        <f t="shared" si="6"/>
        <v>0.51400807596204312</v>
      </c>
      <c r="G31" s="518">
        <f t="shared" si="6"/>
        <v>-0.38612248799475535</v>
      </c>
      <c r="H31" s="518">
        <f>H30/H29-1</f>
        <v>0.17818826885992345</v>
      </c>
      <c r="I31" s="726"/>
    </row>
    <row r="32" spans="1:11" ht="132.75" customHeight="1">
      <c r="A32" s="799" t="s">
        <v>397</v>
      </c>
      <c r="B32" s="800"/>
      <c r="C32" s="800"/>
      <c r="D32" s="800"/>
      <c r="E32" s="800"/>
      <c r="F32" s="800"/>
      <c r="G32" s="800"/>
      <c r="H32" s="800"/>
    </row>
    <row r="38" spans="1:18" ht="132.75" customHeight="1"/>
    <row r="39" spans="1:18">
      <c r="A39" s="190"/>
    </row>
    <row r="40" spans="1:18" ht="15">
      <c r="J40" s="726"/>
      <c r="K40" s="726"/>
      <c r="L40" s="726"/>
      <c r="M40" s="726"/>
      <c r="N40" s="726"/>
      <c r="O40" s="726"/>
      <c r="P40" s="726"/>
      <c r="Q40" s="726"/>
      <c r="R40" s="726"/>
    </row>
    <row r="41" spans="1:18" ht="47.25" customHeight="1">
      <c r="A41" s="797" t="s">
        <v>600</v>
      </c>
      <c r="B41" s="797"/>
      <c r="C41" s="797"/>
      <c r="D41" s="797"/>
      <c r="E41" s="797"/>
      <c r="F41" s="797"/>
      <c r="G41" s="205"/>
      <c r="H41" s="205"/>
      <c r="J41" s="726"/>
      <c r="K41" s="726"/>
      <c r="L41" s="726"/>
      <c r="M41" s="726"/>
      <c r="N41" s="726"/>
      <c r="O41" s="726"/>
      <c r="P41" s="726"/>
      <c r="Q41" s="726"/>
      <c r="R41" s="726"/>
    </row>
    <row r="42" spans="1:18" ht="22.5" customHeight="1"/>
  </sheetData>
  <mergeCells count="4">
    <mergeCell ref="A41:F41"/>
    <mergeCell ref="A23:H23"/>
    <mergeCell ref="A28:H28"/>
    <mergeCell ref="A32:H32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7" tint="0.39997558519241921"/>
  </sheetPr>
  <dimension ref="A1:T714"/>
  <sheetViews>
    <sheetView showGridLines="0" view="pageBreakPreview" zoomScale="85" zoomScaleNormal="100" zoomScaleSheetLayoutView="85" workbookViewId="0">
      <selection activeCell="A58" sqref="A1:XFD1048576"/>
    </sheetView>
  </sheetViews>
  <sheetFormatPr baseColWidth="10" defaultColWidth="11.42578125" defaultRowHeight="12.75"/>
  <cols>
    <col min="1" max="1" width="11.42578125" style="190"/>
    <col min="2" max="2" width="50.7109375" style="190" bestFit="1" customWidth="1"/>
    <col min="3" max="4" width="13.28515625" style="190" customWidth="1"/>
    <col min="5" max="5" width="11.7109375" style="525" customWidth="1"/>
    <col min="6" max="6" width="13.140625" style="525" bestFit="1" customWidth="1"/>
    <col min="7" max="7" width="13.140625" style="190" bestFit="1" customWidth="1"/>
    <col min="8" max="8" width="6.7109375" style="403" bestFit="1" customWidth="1"/>
    <col min="9" max="9" width="6.7109375" style="192" bestFit="1" customWidth="1"/>
    <col min="10" max="10" width="15.28515625" style="192" bestFit="1" customWidth="1"/>
    <col min="11" max="12" width="12.85546875" style="192" bestFit="1" customWidth="1"/>
    <col min="13" max="13" width="12.7109375" style="192" bestFit="1" customWidth="1"/>
    <col min="14" max="19" width="11.42578125" style="192"/>
    <col min="20" max="20" width="12.5703125" style="192" bestFit="1" customWidth="1"/>
    <col min="21" max="16384" width="11.42578125" style="192"/>
  </cols>
  <sheetData>
    <row r="1" spans="1:13" s="194" customFormat="1" ht="14.25" customHeight="1">
      <c r="B1" s="305" t="s">
        <v>283</v>
      </c>
      <c r="E1" s="519"/>
      <c r="H1" s="519"/>
      <c r="I1" s="519"/>
    </row>
    <row r="2" spans="1:13" s="194" customFormat="1" ht="14.25" customHeight="1">
      <c r="B2" s="304" t="s">
        <v>282</v>
      </c>
      <c r="E2" s="519"/>
      <c r="H2" s="519"/>
      <c r="I2" s="519"/>
    </row>
    <row r="3" spans="1:13" s="194" customFormat="1" ht="14.25" customHeight="1">
      <c r="B3" s="195"/>
      <c r="E3" s="519"/>
      <c r="H3" s="519"/>
      <c r="I3" s="519"/>
    </row>
    <row r="4" spans="1:13" s="194" customFormat="1" ht="14.25" customHeight="1" thickBot="1">
      <c r="B4" s="197" t="s">
        <v>289</v>
      </c>
      <c r="E4" s="519"/>
      <c r="H4" s="519"/>
      <c r="I4" s="519"/>
    </row>
    <row r="5" spans="1:13" s="196" customFormat="1" ht="14.25" customHeight="1" thickBot="1">
      <c r="A5" s="194"/>
      <c r="B5" s="298"/>
      <c r="C5" s="762" t="s">
        <v>561</v>
      </c>
      <c r="D5" s="763"/>
      <c r="E5" s="764"/>
      <c r="F5" s="803" t="s">
        <v>601</v>
      </c>
      <c r="G5" s="765"/>
      <c r="H5" s="765"/>
      <c r="I5" s="766"/>
      <c r="J5" s="194"/>
    </row>
    <row r="6" spans="1:13" s="196" customFormat="1" ht="14.25" customHeight="1" thickBot="1">
      <c r="A6" s="194"/>
      <c r="B6" s="640" t="s">
        <v>304</v>
      </c>
      <c r="C6" s="320">
        <v>2018</v>
      </c>
      <c r="D6" s="321">
        <v>2019</v>
      </c>
      <c r="E6" s="740" t="s">
        <v>211</v>
      </c>
      <c r="F6" s="320">
        <v>2018</v>
      </c>
      <c r="G6" s="321">
        <v>2019</v>
      </c>
      <c r="H6" s="520" t="s">
        <v>211</v>
      </c>
      <c r="I6" s="521" t="s">
        <v>212</v>
      </c>
      <c r="J6" s="726"/>
      <c r="K6" s="726"/>
      <c r="L6" s="726"/>
      <c r="M6" s="726"/>
    </row>
    <row r="7" spans="1:13" s="194" customFormat="1" ht="14.25" customHeight="1">
      <c r="B7" s="542" t="s">
        <v>39</v>
      </c>
      <c r="C7" s="414">
        <v>75718139.589999989</v>
      </c>
      <c r="D7" s="415">
        <v>92857310</v>
      </c>
      <c r="E7" s="741">
        <f t="shared" ref="E7:E22" si="0">D7/C7-1</f>
        <v>0.22635488012259031</v>
      </c>
      <c r="F7" s="414">
        <v>81152382.25999999</v>
      </c>
      <c r="G7" s="415">
        <v>145341838</v>
      </c>
      <c r="H7" s="465">
        <f t="shared" ref="H7:H27" si="1">G7/F7-1</f>
        <v>0.79097438611656123</v>
      </c>
      <c r="I7" s="466">
        <f t="shared" ref="I7:I30" si="2">+G7/$G$31</f>
        <v>0.19906850267614454</v>
      </c>
      <c r="J7" s="726"/>
      <c r="K7" s="726"/>
      <c r="L7" s="726"/>
      <c r="M7" s="726"/>
    </row>
    <row r="8" spans="1:13" s="194" customFormat="1" ht="14.25" customHeight="1">
      <c r="B8" s="542" t="s">
        <v>35</v>
      </c>
      <c r="C8" s="414">
        <v>21145295.620000001</v>
      </c>
      <c r="D8" s="415">
        <v>64199480</v>
      </c>
      <c r="E8" s="741">
        <f t="shared" si="0"/>
        <v>2.0361117268692976</v>
      </c>
      <c r="F8" s="414">
        <v>36423704.710000001</v>
      </c>
      <c r="G8" s="415">
        <v>122917518</v>
      </c>
      <c r="H8" s="465">
        <f t="shared" si="1"/>
        <v>2.3746572178379601</v>
      </c>
      <c r="I8" s="466">
        <f t="shared" si="2"/>
        <v>0.1683548701298799</v>
      </c>
      <c r="J8" s="726"/>
      <c r="K8" s="726"/>
      <c r="L8" s="726"/>
      <c r="M8" s="726"/>
    </row>
    <row r="9" spans="1:13" s="194" customFormat="1" ht="14.25" customHeight="1">
      <c r="B9" s="542" t="s">
        <v>434</v>
      </c>
      <c r="C9" s="414">
        <v>21791736.370000005</v>
      </c>
      <c r="D9" s="415">
        <v>50576713</v>
      </c>
      <c r="E9" s="741">
        <f t="shared" si="0"/>
        <v>1.3209124844969842</v>
      </c>
      <c r="F9" s="414">
        <v>37643078.690000005</v>
      </c>
      <c r="G9" s="415">
        <v>81444749</v>
      </c>
      <c r="H9" s="465">
        <f t="shared" si="1"/>
        <v>1.1636048865906399</v>
      </c>
      <c r="I9" s="466">
        <f t="shared" si="2"/>
        <v>0.11155139123990176</v>
      </c>
      <c r="J9" s="726"/>
      <c r="K9" s="726"/>
      <c r="L9" s="726"/>
      <c r="M9" s="726"/>
    </row>
    <row r="10" spans="1:13" s="194" customFormat="1" ht="14.25" customHeight="1">
      <c r="B10" s="543" t="s">
        <v>34</v>
      </c>
      <c r="C10" s="414">
        <v>31143617.380000003</v>
      </c>
      <c r="D10" s="415">
        <v>27380563</v>
      </c>
      <c r="E10" s="741">
        <f t="shared" si="0"/>
        <v>-0.12082907178331137</v>
      </c>
      <c r="F10" s="414">
        <v>64164361.549999997</v>
      </c>
      <c r="G10" s="415">
        <v>54896946</v>
      </c>
      <c r="H10" s="465">
        <f t="shared" si="1"/>
        <v>-0.14443244390078402</v>
      </c>
      <c r="I10" s="466">
        <f t="shared" si="2"/>
        <v>7.519000029236704E-2</v>
      </c>
      <c r="J10" s="726"/>
      <c r="K10" s="726"/>
      <c r="L10" s="726"/>
      <c r="M10" s="726"/>
    </row>
    <row r="11" spans="1:13" s="194" customFormat="1" ht="14.25" customHeight="1">
      <c r="B11" s="542" t="s">
        <v>36</v>
      </c>
      <c r="C11" s="414">
        <v>10771020.810000001</v>
      </c>
      <c r="D11" s="415">
        <v>12722566</v>
      </c>
      <c r="E11" s="741">
        <f t="shared" si="0"/>
        <v>0.18118479431291701</v>
      </c>
      <c r="F11" s="414">
        <v>26362823.210000001</v>
      </c>
      <c r="G11" s="415">
        <v>45425082</v>
      </c>
      <c r="H11" s="465">
        <f t="shared" si="1"/>
        <v>0.72307349778718932</v>
      </c>
      <c r="I11" s="466">
        <f t="shared" si="2"/>
        <v>6.2216793059140241E-2</v>
      </c>
      <c r="J11" s="726"/>
      <c r="K11" s="726"/>
      <c r="L11" s="726"/>
      <c r="M11" s="726"/>
    </row>
    <row r="12" spans="1:13" s="194" customFormat="1" ht="14.25" customHeight="1">
      <c r="B12" s="542" t="s">
        <v>40</v>
      </c>
      <c r="C12" s="414">
        <v>18762770.710000001</v>
      </c>
      <c r="D12" s="415">
        <v>19550828</v>
      </c>
      <c r="E12" s="741">
        <f t="shared" si="0"/>
        <v>4.2001114983512888E-2</v>
      </c>
      <c r="F12" s="414">
        <v>40096110.329999998</v>
      </c>
      <c r="G12" s="415">
        <v>36327928</v>
      </c>
      <c r="H12" s="465">
        <f t="shared" si="1"/>
        <v>-9.3978750033033354E-2</v>
      </c>
      <c r="I12" s="466">
        <f t="shared" si="2"/>
        <v>4.9756810095430239E-2</v>
      </c>
      <c r="J12" s="726"/>
      <c r="K12" s="726"/>
      <c r="L12" s="726"/>
      <c r="M12" s="726"/>
    </row>
    <row r="13" spans="1:13" s="194" customFormat="1" ht="14.25" customHeight="1">
      <c r="B13" s="542" t="s">
        <v>432</v>
      </c>
      <c r="C13" s="414">
        <v>14556170.67</v>
      </c>
      <c r="D13" s="415">
        <v>19288960</v>
      </c>
      <c r="E13" s="741">
        <f t="shared" si="0"/>
        <v>0.32513972508952449</v>
      </c>
      <c r="F13" s="414">
        <v>31198093.25</v>
      </c>
      <c r="G13" s="415">
        <v>35274379</v>
      </c>
      <c r="H13" s="465">
        <f t="shared" si="1"/>
        <v>0.13065816930975416</v>
      </c>
      <c r="I13" s="466">
        <f t="shared" si="2"/>
        <v>4.8313809065500028E-2</v>
      </c>
      <c r="J13" s="726"/>
      <c r="K13" s="726"/>
      <c r="L13" s="726"/>
      <c r="M13" s="726"/>
    </row>
    <row r="14" spans="1:13" s="194" customFormat="1" ht="14.25" customHeight="1">
      <c r="B14" s="542" t="s">
        <v>433</v>
      </c>
      <c r="C14" s="414">
        <v>8260513.0599999996</v>
      </c>
      <c r="D14" s="415">
        <v>17956933</v>
      </c>
      <c r="E14" s="741">
        <f t="shared" si="0"/>
        <v>1.1738278082209099</v>
      </c>
      <c r="F14" s="414">
        <v>13058735.899999999</v>
      </c>
      <c r="G14" s="415">
        <v>34790622</v>
      </c>
      <c r="H14" s="465">
        <f t="shared" si="1"/>
        <v>1.6641646072343037</v>
      </c>
      <c r="I14" s="466">
        <f t="shared" si="2"/>
        <v>4.7651227781443997E-2</v>
      </c>
      <c r="J14" s="726"/>
      <c r="K14" s="726"/>
      <c r="L14" s="726"/>
      <c r="M14" s="726"/>
    </row>
    <row r="15" spans="1:13" s="194" customFormat="1" ht="14.25" customHeight="1">
      <c r="B15" s="542" t="s">
        <v>44</v>
      </c>
      <c r="C15" s="414">
        <v>21402841.510000002</v>
      </c>
      <c r="D15" s="415">
        <v>14777492</v>
      </c>
      <c r="E15" s="741">
        <f t="shared" si="0"/>
        <v>-0.30955466856606184</v>
      </c>
      <c r="F15" s="414">
        <v>39214186.210000001</v>
      </c>
      <c r="G15" s="415">
        <v>33148144</v>
      </c>
      <c r="H15" s="465">
        <f t="shared" si="1"/>
        <v>-0.15468999350171653</v>
      </c>
      <c r="I15" s="466">
        <f t="shared" si="2"/>
        <v>4.5401595874776435E-2</v>
      </c>
      <c r="J15" s="726"/>
      <c r="K15" s="726"/>
      <c r="L15" s="726"/>
      <c r="M15" s="726"/>
    </row>
    <row r="16" spans="1:13" s="194" customFormat="1" ht="14.25" customHeight="1">
      <c r="B16" s="542" t="s">
        <v>37</v>
      </c>
      <c r="C16" s="414">
        <v>40750473.150000006</v>
      </c>
      <c r="D16" s="415">
        <v>17909878</v>
      </c>
      <c r="E16" s="741">
        <f t="shared" si="0"/>
        <v>-0.56049889447725354</v>
      </c>
      <c r="F16" s="414">
        <v>76028092.960000008</v>
      </c>
      <c r="G16" s="415">
        <v>33060449</v>
      </c>
      <c r="H16" s="465">
        <f t="shared" si="1"/>
        <v>-0.56515483010479028</v>
      </c>
      <c r="I16" s="466">
        <f t="shared" si="2"/>
        <v>4.5281483781917223E-2</v>
      </c>
      <c r="J16" s="726"/>
      <c r="K16" s="726"/>
      <c r="L16" s="726"/>
      <c r="M16" s="726"/>
    </row>
    <row r="17" spans="1:13" s="194" customFormat="1" ht="14.25" customHeight="1">
      <c r="B17" s="542" t="s">
        <v>41</v>
      </c>
      <c r="C17" s="414">
        <v>15906356.359999999</v>
      </c>
      <c r="D17" s="415">
        <v>10023926</v>
      </c>
      <c r="E17" s="741">
        <f t="shared" si="0"/>
        <v>-0.36981633171457495</v>
      </c>
      <c r="F17" s="414">
        <v>28832273.390000001</v>
      </c>
      <c r="G17" s="415">
        <v>24906370</v>
      </c>
      <c r="H17" s="465">
        <f t="shared" si="1"/>
        <v>-0.13616350458724613</v>
      </c>
      <c r="I17" s="466">
        <f t="shared" si="2"/>
        <v>3.4113190332697226E-2</v>
      </c>
      <c r="J17" s="726"/>
      <c r="K17" s="726"/>
      <c r="L17" s="726"/>
      <c r="M17" s="726"/>
    </row>
    <row r="18" spans="1:13" s="194" customFormat="1" ht="14.25" customHeight="1">
      <c r="B18" s="542" t="s">
        <v>45</v>
      </c>
      <c r="C18" s="414">
        <v>7635763.2199999997</v>
      </c>
      <c r="D18" s="415">
        <v>7421445</v>
      </c>
      <c r="E18" s="741">
        <f t="shared" si="0"/>
        <v>-2.8067688039179362E-2</v>
      </c>
      <c r="F18" s="414">
        <v>15073687.82</v>
      </c>
      <c r="G18" s="415">
        <v>24515052</v>
      </c>
      <c r="H18" s="465">
        <f t="shared" si="1"/>
        <v>0.62634733402618648</v>
      </c>
      <c r="I18" s="466">
        <f t="shared" si="2"/>
        <v>3.3577218795511739E-2</v>
      </c>
      <c r="J18" s="726"/>
      <c r="K18" s="726"/>
      <c r="L18" s="726"/>
      <c r="M18" s="726"/>
    </row>
    <row r="19" spans="1:13" s="194" customFormat="1" ht="14.25" customHeight="1">
      <c r="B19" s="542" t="s">
        <v>43</v>
      </c>
      <c r="C19" s="414">
        <v>19402859.630000003</v>
      </c>
      <c r="D19" s="415">
        <v>16937304</v>
      </c>
      <c r="E19" s="741">
        <f t="shared" si="0"/>
        <v>-0.12707176555500355</v>
      </c>
      <c r="F19" s="414">
        <v>23370518.050000004</v>
      </c>
      <c r="G19" s="415">
        <v>19691816</v>
      </c>
      <c r="H19" s="465">
        <f t="shared" si="1"/>
        <v>-0.15740780936604026</v>
      </c>
      <c r="I19" s="466">
        <f t="shared" si="2"/>
        <v>2.6971038622025312E-2</v>
      </c>
      <c r="J19" s="726"/>
      <c r="K19" s="726"/>
      <c r="L19" s="726"/>
      <c r="M19" s="726"/>
    </row>
    <row r="20" spans="1:13" s="194" customFormat="1" ht="14.25" customHeight="1">
      <c r="B20" s="542" t="s">
        <v>38</v>
      </c>
      <c r="C20" s="414">
        <v>8740696.8200000003</v>
      </c>
      <c r="D20" s="415">
        <v>9630298</v>
      </c>
      <c r="E20" s="741">
        <f t="shared" si="0"/>
        <v>0.10177691759820129</v>
      </c>
      <c r="F20" s="414">
        <v>17172972.439999998</v>
      </c>
      <c r="G20" s="415">
        <v>15839886</v>
      </c>
      <c r="H20" s="465">
        <f t="shared" si="1"/>
        <v>-7.7627006312251279E-2</v>
      </c>
      <c r="I20" s="466">
        <f t="shared" si="2"/>
        <v>2.16952147569568E-2</v>
      </c>
      <c r="J20" s="726"/>
      <c r="K20" s="726"/>
      <c r="L20" s="726"/>
      <c r="M20" s="726"/>
    </row>
    <row r="21" spans="1:13" s="194" customFormat="1" ht="14.25" customHeight="1">
      <c r="B21" s="542" t="s">
        <v>42</v>
      </c>
      <c r="C21" s="414">
        <v>9519669.2599999998</v>
      </c>
      <c r="D21" s="415">
        <v>3862888</v>
      </c>
      <c r="E21" s="741">
        <f t="shared" si="0"/>
        <v>-0.59422035634880865</v>
      </c>
      <c r="F21" s="414">
        <v>17804247.670000002</v>
      </c>
      <c r="G21" s="415">
        <v>7558897</v>
      </c>
      <c r="H21" s="465">
        <f t="shared" si="1"/>
        <v>-0.57544417825996241</v>
      </c>
      <c r="I21" s="466">
        <f t="shared" si="2"/>
        <v>1.0353098105675538E-2</v>
      </c>
      <c r="J21" s="726"/>
      <c r="K21" s="726"/>
      <c r="L21" s="726"/>
      <c r="M21" s="726"/>
    </row>
    <row r="22" spans="1:13" s="194" customFormat="1" ht="14.25" customHeight="1">
      <c r="B22" s="542" t="s">
        <v>162</v>
      </c>
      <c r="C22" s="414">
        <v>2062433.49</v>
      </c>
      <c r="D22" s="415">
        <v>6242316</v>
      </c>
      <c r="E22" s="741">
        <f t="shared" si="0"/>
        <v>2.0266750565614604</v>
      </c>
      <c r="F22" s="414">
        <v>2431211.9700000002</v>
      </c>
      <c r="G22" s="415">
        <v>7080596</v>
      </c>
      <c r="H22" s="465">
        <f t="shared" si="1"/>
        <v>1.9123729594009853</v>
      </c>
      <c r="I22" s="466">
        <f t="shared" si="2"/>
        <v>9.6979896715954448E-3</v>
      </c>
      <c r="J22" s="726"/>
      <c r="K22" s="726"/>
      <c r="L22" s="726"/>
      <c r="M22" s="726"/>
    </row>
    <row r="23" spans="1:13" s="194" customFormat="1" ht="14.25" customHeight="1">
      <c r="B23" s="542" t="s">
        <v>435</v>
      </c>
      <c r="C23" s="414">
        <v>250576.09</v>
      </c>
      <c r="D23" s="415">
        <v>3033097</v>
      </c>
      <c r="E23" s="741" t="s">
        <v>64</v>
      </c>
      <c r="F23" s="414">
        <v>3088713.04</v>
      </c>
      <c r="G23" s="415">
        <v>5436874</v>
      </c>
      <c r="H23" s="465">
        <f t="shared" si="1"/>
        <v>0.76023927428363502</v>
      </c>
      <c r="I23" s="466">
        <f t="shared" si="2"/>
        <v>7.4466539113043325E-3</v>
      </c>
      <c r="J23" s="726"/>
      <c r="K23" s="726"/>
      <c r="L23" s="726"/>
      <c r="M23" s="726"/>
    </row>
    <row r="24" spans="1:13" s="194" customFormat="1" ht="14.25" customHeight="1">
      <c r="B24" s="542" t="s">
        <v>28</v>
      </c>
      <c r="C24" s="414">
        <v>841591.98</v>
      </c>
      <c r="D24" s="415">
        <v>439784</v>
      </c>
      <c r="E24" s="741">
        <f>D24/C24-1</f>
        <v>-0.47743798604164456</v>
      </c>
      <c r="F24" s="414">
        <v>1870759.98</v>
      </c>
      <c r="G24" s="415">
        <v>1672685</v>
      </c>
      <c r="H24" s="465">
        <f t="shared" si="1"/>
        <v>-0.10587941912248944</v>
      </c>
      <c r="I24" s="466">
        <f t="shared" si="2"/>
        <v>2.2910051433287009E-3</v>
      </c>
      <c r="J24" s="726"/>
      <c r="K24" s="726"/>
      <c r="L24" s="726"/>
      <c r="M24" s="726"/>
    </row>
    <row r="25" spans="1:13" s="194" customFormat="1" ht="14.25" customHeight="1">
      <c r="B25" s="542" t="s">
        <v>285</v>
      </c>
      <c r="C25" s="414">
        <v>80000</v>
      </c>
      <c r="D25" s="415">
        <v>80000</v>
      </c>
      <c r="E25" s="741">
        <f>D25/C25-1</f>
        <v>0</v>
      </c>
      <c r="F25" s="414">
        <v>100000</v>
      </c>
      <c r="G25" s="415">
        <v>710000</v>
      </c>
      <c r="H25" s="465">
        <f t="shared" si="1"/>
        <v>6.1</v>
      </c>
      <c r="I25" s="466">
        <f t="shared" si="2"/>
        <v>9.7245665009453529E-4</v>
      </c>
      <c r="J25" s="726"/>
      <c r="K25" s="726"/>
      <c r="L25" s="726"/>
      <c r="M25" s="726"/>
    </row>
    <row r="26" spans="1:13" s="194" customFormat="1" ht="14.25" customHeight="1">
      <c r="B26" s="543" t="s">
        <v>286</v>
      </c>
      <c r="C26" s="414">
        <v>165000</v>
      </c>
      <c r="D26" s="415">
        <v>26500</v>
      </c>
      <c r="E26" s="741">
        <f>D26/C26-1</f>
        <v>-0.83939393939393936</v>
      </c>
      <c r="F26" s="414">
        <v>230200</v>
      </c>
      <c r="G26" s="415">
        <v>69500</v>
      </c>
      <c r="H26" s="465">
        <f t="shared" si="1"/>
        <v>-0.69808861859252824</v>
      </c>
      <c r="I26" s="466">
        <f t="shared" si="2"/>
        <v>9.5191179128972117E-5</v>
      </c>
      <c r="J26" s="726"/>
      <c r="K26" s="726"/>
      <c r="L26" s="726"/>
      <c r="M26" s="726"/>
    </row>
    <row r="27" spans="1:13" s="194" customFormat="1" ht="14.25" customHeight="1">
      <c r="B27" s="542" t="s">
        <v>437</v>
      </c>
      <c r="C27" s="414">
        <v>100</v>
      </c>
      <c r="D27" s="415">
        <v>127</v>
      </c>
      <c r="E27" s="741">
        <f>D27/C27-1</f>
        <v>0.27</v>
      </c>
      <c r="F27" s="414">
        <v>120</v>
      </c>
      <c r="G27" s="415">
        <v>335</v>
      </c>
      <c r="H27" s="465">
        <f t="shared" si="1"/>
        <v>1.7916666666666665</v>
      </c>
      <c r="I27" s="466">
        <f t="shared" si="2"/>
        <v>4.588351799741821E-7</v>
      </c>
      <c r="J27" s="726"/>
      <c r="K27" s="726"/>
      <c r="L27" s="726"/>
      <c r="M27" s="726"/>
    </row>
    <row r="28" spans="1:13" s="194" customFormat="1" ht="14.25" customHeight="1">
      <c r="B28" s="542" t="s">
        <v>284</v>
      </c>
      <c r="C28" s="414"/>
      <c r="D28" s="415"/>
      <c r="E28" s="741" t="s">
        <v>54</v>
      </c>
      <c r="F28" s="414">
        <v>10100</v>
      </c>
      <c r="G28" s="415"/>
      <c r="H28" s="465" t="s">
        <v>54</v>
      </c>
      <c r="I28" s="466">
        <f t="shared" si="2"/>
        <v>0</v>
      </c>
      <c r="J28" s="726"/>
      <c r="K28" s="726"/>
      <c r="L28" s="726"/>
      <c r="M28" s="726"/>
    </row>
    <row r="29" spans="1:13" s="194" customFormat="1" ht="14.25" customHeight="1">
      <c r="B29" s="542" t="s">
        <v>287</v>
      </c>
      <c r="C29" s="414"/>
      <c r="D29" s="415"/>
      <c r="E29" s="741" t="s">
        <v>54</v>
      </c>
      <c r="F29" s="414"/>
      <c r="G29" s="415"/>
      <c r="H29" s="465" t="s">
        <v>54</v>
      </c>
      <c r="I29" s="466">
        <f t="shared" si="2"/>
        <v>0</v>
      </c>
      <c r="J29" s="726"/>
      <c r="K29" s="726"/>
      <c r="L29" s="726"/>
      <c r="M29" s="726"/>
    </row>
    <row r="30" spans="1:13" s="194" customFormat="1" ht="14.25" customHeight="1">
      <c r="B30" s="542" t="s">
        <v>288</v>
      </c>
      <c r="C30" s="414"/>
      <c r="D30" s="415"/>
      <c r="E30" s="741" t="s">
        <v>54</v>
      </c>
      <c r="F30" s="414">
        <v>20</v>
      </c>
      <c r="G30" s="415"/>
      <c r="H30" s="465" t="s">
        <v>54</v>
      </c>
      <c r="I30" s="466">
        <f t="shared" si="2"/>
        <v>0</v>
      </c>
      <c r="J30" s="726"/>
      <c r="K30" s="726"/>
      <c r="L30" s="726"/>
      <c r="M30" s="726"/>
    </row>
    <row r="31" spans="1:13" s="196" customFormat="1" ht="14.25" customHeight="1" thickBot="1">
      <c r="A31" s="194"/>
      <c r="B31" s="322" t="s">
        <v>55</v>
      </c>
      <c r="C31" s="416">
        <f>+SUM(C7:C30)</f>
        <v>328907625.72000003</v>
      </c>
      <c r="D31" s="416">
        <f>+SUM(D7:D30)</f>
        <v>394918408</v>
      </c>
      <c r="E31" s="522">
        <f>D31/C31-1</f>
        <v>0.20069702590658434</v>
      </c>
      <c r="F31" s="416">
        <f>+SUM(F7:F30)</f>
        <v>555326393.42999995</v>
      </c>
      <c r="G31" s="416">
        <f>+SUM(G7:G30)</f>
        <v>730109666</v>
      </c>
      <c r="H31" s="522">
        <f t="shared" ref="H31" si="3">G31/F31-1</f>
        <v>0.31473971818706992</v>
      </c>
      <c r="I31" s="523">
        <f t="shared" ref="I31" si="4">G31/$G$31</f>
        <v>1</v>
      </c>
      <c r="J31" s="726"/>
      <c r="K31" s="726"/>
      <c r="L31" s="726"/>
    </row>
    <row r="32" spans="1:13" s="194" customFormat="1" ht="14.25" customHeight="1">
      <c r="D32" s="541"/>
      <c r="E32" s="519"/>
      <c r="H32" s="519"/>
      <c r="I32" s="519"/>
    </row>
    <row r="33" spans="1:20" s="194" customFormat="1" ht="14.25" customHeight="1">
      <c r="D33" s="742"/>
      <c r="E33" s="519"/>
      <c r="H33" s="519"/>
      <c r="I33" s="519"/>
    </row>
    <row r="34" spans="1:20" s="196" customFormat="1" ht="14.25" customHeight="1" thickBot="1">
      <c r="A34" s="194"/>
      <c r="B34" s="197" t="s">
        <v>296</v>
      </c>
      <c r="C34" s="194"/>
      <c r="D34" s="194"/>
      <c r="E34" s="519"/>
      <c r="F34" s="194"/>
      <c r="G34" s="194"/>
      <c r="H34" s="519"/>
      <c r="I34" s="519"/>
      <c r="J34" s="194"/>
    </row>
    <row r="35" spans="1:20" s="196" customFormat="1" ht="14.25" customHeight="1" thickBot="1">
      <c r="A35" s="194"/>
      <c r="B35" s="194"/>
      <c r="C35" s="762" t="s">
        <v>561</v>
      </c>
      <c r="D35" s="763"/>
      <c r="E35" s="764"/>
      <c r="F35" s="803" t="s">
        <v>601</v>
      </c>
      <c r="G35" s="765"/>
      <c r="H35" s="765"/>
      <c r="I35" s="766"/>
      <c r="J35" s="194"/>
    </row>
    <row r="36" spans="1:20" s="194" customFormat="1" ht="14.25" customHeight="1" thickBot="1">
      <c r="A36" s="801" t="s">
        <v>427</v>
      </c>
      <c r="B36" s="802"/>
      <c r="C36" s="320">
        <v>2018</v>
      </c>
      <c r="D36" s="321">
        <v>2019</v>
      </c>
      <c r="E36" s="740" t="s">
        <v>211</v>
      </c>
      <c r="F36" s="320">
        <v>2018</v>
      </c>
      <c r="G36" s="321">
        <v>2019</v>
      </c>
      <c r="H36" s="524" t="s">
        <v>211</v>
      </c>
      <c r="I36" s="521" t="s">
        <v>212</v>
      </c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</row>
    <row r="37" spans="1:20" s="194" customFormat="1" ht="14.25" customHeight="1">
      <c r="A37" s="421">
        <v>1</v>
      </c>
      <c r="B37" s="317" t="s">
        <v>291</v>
      </c>
      <c r="C37" s="316">
        <v>8776525</v>
      </c>
      <c r="D37" s="315">
        <v>53582545</v>
      </c>
      <c r="E37" s="497">
        <f>D37/C37-1</f>
        <v>5.1052119147384643</v>
      </c>
      <c r="F37" s="316">
        <v>17813961</v>
      </c>
      <c r="G37" s="315">
        <v>103527748</v>
      </c>
      <c r="H37" s="497">
        <f>G37/F37-1</f>
        <v>4.8116074240872093</v>
      </c>
      <c r="I37" s="510">
        <f>G37/$G$88</f>
        <v>0.14179753100269185</v>
      </c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</row>
    <row r="38" spans="1:20" s="194" customFormat="1" ht="14.25" customHeight="1">
      <c r="A38" s="421">
        <v>2</v>
      </c>
      <c r="B38" s="317" t="s">
        <v>292</v>
      </c>
      <c r="C38" s="316">
        <v>6411671</v>
      </c>
      <c r="D38" s="315">
        <v>55043252</v>
      </c>
      <c r="E38" s="497">
        <f t="shared" ref="E38:E87" si="5">D38/C38-1</f>
        <v>7.584852841014456</v>
      </c>
      <c r="F38" s="316">
        <v>10639704.17</v>
      </c>
      <c r="G38" s="315">
        <v>96785019</v>
      </c>
      <c r="H38" s="497">
        <f t="shared" ref="H38:H88" si="6">G38/F38-1</f>
        <v>8.0965892898505274</v>
      </c>
      <c r="I38" s="510">
        <f t="shared" ref="I38:I87" si="7">G38/$G$88</f>
        <v>0.13256230331841681</v>
      </c>
      <c r="J38" s="726"/>
      <c r="K38" s="726"/>
      <c r="L38" s="726"/>
      <c r="M38" s="726"/>
      <c r="N38" s="726"/>
      <c r="O38" s="726"/>
      <c r="P38" s="726"/>
      <c r="Q38" s="726"/>
      <c r="R38" s="726"/>
      <c r="S38" s="726"/>
      <c r="T38" s="726"/>
    </row>
    <row r="39" spans="1:20" s="194" customFormat="1" ht="14.25" customHeight="1">
      <c r="A39" s="421">
        <v>3</v>
      </c>
      <c r="B39" s="317" t="s">
        <v>467</v>
      </c>
      <c r="C39" s="316">
        <v>10517166.859999999</v>
      </c>
      <c r="D39" s="315">
        <v>37507370</v>
      </c>
      <c r="E39" s="497">
        <f t="shared" si="5"/>
        <v>2.5662997934027265</v>
      </c>
      <c r="F39" s="316">
        <v>18792094.259999998</v>
      </c>
      <c r="G39" s="315">
        <v>59725768</v>
      </c>
      <c r="H39" s="497">
        <f t="shared" si="6"/>
        <v>2.1782390601950934</v>
      </c>
      <c r="I39" s="510">
        <f t="shared" si="7"/>
        <v>8.1803831371272381E-2</v>
      </c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</row>
    <row r="40" spans="1:20" s="194" customFormat="1" ht="14.25" customHeight="1">
      <c r="A40" s="421">
        <v>4</v>
      </c>
      <c r="B40" s="317" t="s">
        <v>471</v>
      </c>
      <c r="C40" s="316">
        <v>48977160.49000001</v>
      </c>
      <c r="D40" s="315">
        <v>27547711</v>
      </c>
      <c r="E40" s="497">
        <f t="shared" si="5"/>
        <v>-0.43753964655373201</v>
      </c>
      <c r="F40" s="316">
        <v>86425560.49000001</v>
      </c>
      <c r="G40" s="315">
        <v>51023386</v>
      </c>
      <c r="H40" s="497">
        <f t="shared" si="6"/>
        <v>-0.40962620652134818</v>
      </c>
      <c r="I40" s="510">
        <f t="shared" si="7"/>
        <v>6.9884550740901982E-2</v>
      </c>
      <c r="J40" s="726"/>
      <c r="K40" s="726"/>
      <c r="L40" s="726"/>
      <c r="M40" s="726"/>
      <c r="N40" s="726"/>
      <c r="O40" s="726"/>
      <c r="P40" s="726"/>
      <c r="Q40" s="726"/>
      <c r="R40" s="726"/>
      <c r="S40" s="726"/>
      <c r="T40" s="726"/>
    </row>
    <row r="41" spans="1:20" s="194" customFormat="1" ht="14.25" customHeight="1">
      <c r="A41" s="421">
        <v>5</v>
      </c>
      <c r="B41" s="317" t="s">
        <v>472</v>
      </c>
      <c r="C41" s="316">
        <v>8540268.5300000012</v>
      </c>
      <c r="D41" s="315">
        <v>7804239</v>
      </c>
      <c r="E41" s="497">
        <f t="shared" si="5"/>
        <v>-8.6183417701035769E-2</v>
      </c>
      <c r="F41" s="316">
        <v>17024138.530000001</v>
      </c>
      <c r="G41" s="315">
        <v>39224326</v>
      </c>
      <c r="H41" s="497">
        <f t="shared" si="6"/>
        <v>1.3040417540587295</v>
      </c>
      <c r="I41" s="510">
        <f t="shared" si="7"/>
        <v>5.3723882625599975E-2</v>
      </c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</row>
    <row r="42" spans="1:20" s="194" customFormat="1" ht="14.25" customHeight="1">
      <c r="A42" s="421">
        <v>6</v>
      </c>
      <c r="B42" s="317" t="s">
        <v>22</v>
      </c>
      <c r="C42" s="316">
        <v>16559996</v>
      </c>
      <c r="D42" s="315">
        <v>16562338</v>
      </c>
      <c r="E42" s="497">
        <f t="shared" si="5"/>
        <v>1.4142515493364982E-4</v>
      </c>
      <c r="F42" s="316">
        <v>41169479</v>
      </c>
      <c r="G42" s="315">
        <v>35060704</v>
      </c>
      <c r="H42" s="497">
        <f t="shared" si="6"/>
        <v>-0.14838115877055424</v>
      </c>
      <c r="I42" s="510">
        <f t="shared" si="7"/>
        <v>4.8021147551825454E-2</v>
      </c>
      <c r="J42" s="726"/>
      <c r="K42" s="726"/>
      <c r="L42" s="726"/>
      <c r="M42" s="726"/>
      <c r="N42" s="726"/>
      <c r="O42" s="726"/>
      <c r="P42" s="726"/>
      <c r="Q42" s="726"/>
      <c r="R42" s="726"/>
      <c r="S42" s="726"/>
      <c r="T42" s="726"/>
    </row>
    <row r="43" spans="1:20" s="194" customFormat="1" ht="14.25" customHeight="1">
      <c r="A43" s="421">
        <v>7</v>
      </c>
      <c r="B43" s="317" t="s">
        <v>477</v>
      </c>
      <c r="C43" s="316">
        <v>67914000</v>
      </c>
      <c r="D43" s="315">
        <v>27363541</v>
      </c>
      <c r="E43" s="497">
        <f t="shared" si="5"/>
        <v>-0.59708541685072292</v>
      </c>
      <c r="F43" s="316">
        <v>68272000</v>
      </c>
      <c r="G43" s="315">
        <v>33349633</v>
      </c>
      <c r="H43" s="497">
        <f t="shared" si="6"/>
        <v>-0.51151814799625028</v>
      </c>
      <c r="I43" s="510">
        <f t="shared" si="7"/>
        <v>4.567756674515798E-2</v>
      </c>
      <c r="J43" s="726"/>
      <c r="K43" s="726"/>
      <c r="L43" s="726"/>
      <c r="M43" s="726"/>
      <c r="N43" s="726"/>
      <c r="O43" s="726"/>
      <c r="P43" s="726"/>
      <c r="Q43" s="726"/>
      <c r="R43" s="726"/>
      <c r="S43" s="726"/>
      <c r="T43" s="726"/>
    </row>
    <row r="44" spans="1:20" s="194" customFormat="1" ht="14.25" customHeight="1">
      <c r="A44" s="421">
        <v>8</v>
      </c>
      <c r="B44" s="317" t="s">
        <v>160</v>
      </c>
      <c r="C44" s="316">
        <v>8049056</v>
      </c>
      <c r="D44" s="315">
        <v>17073928</v>
      </c>
      <c r="E44" s="497">
        <f t="shared" si="5"/>
        <v>1.1212335955918311</v>
      </c>
      <c r="F44" s="316">
        <v>12599319</v>
      </c>
      <c r="G44" s="315">
        <v>32857357</v>
      </c>
      <c r="H44" s="497">
        <f t="shared" si="6"/>
        <v>1.6078676950714557</v>
      </c>
      <c r="I44" s="510">
        <f t="shared" si="7"/>
        <v>4.5003317350958069E-2</v>
      </c>
      <c r="J44" s="726"/>
      <c r="K44" s="726"/>
      <c r="L44" s="726"/>
      <c r="M44" s="726"/>
      <c r="N44" s="726"/>
      <c r="O44" s="726"/>
      <c r="P44" s="726"/>
      <c r="Q44" s="726"/>
      <c r="R44" s="726"/>
      <c r="S44" s="726"/>
      <c r="T44" s="726"/>
    </row>
    <row r="45" spans="1:20" s="194" customFormat="1" ht="14.25" customHeight="1">
      <c r="A45" s="421">
        <v>9</v>
      </c>
      <c r="B45" s="317" t="s">
        <v>470</v>
      </c>
      <c r="C45" s="316">
        <v>11731939</v>
      </c>
      <c r="D45" s="315">
        <v>15662576</v>
      </c>
      <c r="E45" s="497">
        <f t="shared" si="5"/>
        <v>0.3350372858229147</v>
      </c>
      <c r="F45" s="316">
        <v>23950223</v>
      </c>
      <c r="G45" s="315">
        <v>27913734</v>
      </c>
      <c r="H45" s="497">
        <f t="shared" si="6"/>
        <v>0.16548952383449622</v>
      </c>
      <c r="I45" s="510">
        <f t="shared" si="7"/>
        <v>3.8232248249675957E-2</v>
      </c>
      <c r="J45" s="726"/>
      <c r="K45" s="726"/>
      <c r="L45" s="726"/>
      <c r="M45" s="726"/>
      <c r="N45" s="726"/>
      <c r="O45" s="726"/>
      <c r="P45" s="726"/>
      <c r="Q45" s="726"/>
      <c r="R45" s="726"/>
      <c r="S45" s="726"/>
      <c r="T45" s="726"/>
    </row>
    <row r="46" spans="1:20" s="194" customFormat="1" ht="14.25" customHeight="1">
      <c r="A46" s="421">
        <v>10</v>
      </c>
      <c r="B46" s="317" t="s">
        <v>24</v>
      </c>
      <c r="C46" s="316">
        <v>4231539.71</v>
      </c>
      <c r="D46" s="315">
        <v>10722044</v>
      </c>
      <c r="E46" s="497">
        <f t="shared" si="5"/>
        <v>1.5338398632208512</v>
      </c>
      <c r="F46" s="316">
        <v>6675220.71</v>
      </c>
      <c r="G46" s="315">
        <v>21450884</v>
      </c>
      <c r="H46" s="497">
        <f t="shared" si="6"/>
        <v>2.2135093252969011</v>
      </c>
      <c r="I46" s="510">
        <f t="shared" si="7"/>
        <v>2.9380358867896431E-2</v>
      </c>
      <c r="J46" s="726"/>
      <c r="K46" s="726"/>
      <c r="L46" s="726"/>
      <c r="M46" s="726"/>
      <c r="N46" s="726"/>
      <c r="O46" s="726"/>
      <c r="P46" s="726"/>
      <c r="Q46" s="726"/>
      <c r="R46" s="726"/>
      <c r="S46" s="726"/>
      <c r="T46" s="726"/>
    </row>
    <row r="47" spans="1:20" s="194" customFormat="1" ht="14.25" customHeight="1">
      <c r="A47" s="421">
        <v>11</v>
      </c>
      <c r="B47" s="317" t="s">
        <v>469</v>
      </c>
      <c r="C47" s="316">
        <v>5322184</v>
      </c>
      <c r="D47" s="315">
        <v>6143011</v>
      </c>
      <c r="E47" s="497">
        <f t="shared" si="5"/>
        <v>0.15422747503656398</v>
      </c>
      <c r="F47" s="316">
        <v>10641926</v>
      </c>
      <c r="G47" s="315">
        <v>17543179</v>
      </c>
      <c r="H47" s="497">
        <f t="shared" si="6"/>
        <v>0.64849661612005205</v>
      </c>
      <c r="I47" s="510">
        <f t="shared" si="7"/>
        <v>2.4028142369505349E-2</v>
      </c>
      <c r="J47" s="726"/>
      <c r="K47" s="726"/>
      <c r="L47" s="726"/>
      <c r="M47" s="726"/>
      <c r="N47" s="726"/>
      <c r="O47" s="726"/>
      <c r="P47" s="726"/>
      <c r="Q47" s="726"/>
      <c r="R47" s="726"/>
      <c r="S47" s="726"/>
      <c r="T47" s="726"/>
    </row>
    <row r="48" spans="1:20" s="194" customFormat="1" ht="14.25" customHeight="1">
      <c r="A48" s="421">
        <v>12</v>
      </c>
      <c r="B48" s="317" t="s">
        <v>161</v>
      </c>
      <c r="C48" s="316">
        <v>7928074.4500000002</v>
      </c>
      <c r="D48" s="315">
        <v>16213313</v>
      </c>
      <c r="E48" s="497">
        <f t="shared" si="5"/>
        <v>1.0450505481819738</v>
      </c>
      <c r="F48" s="316">
        <v>12246456.449999999</v>
      </c>
      <c r="G48" s="315">
        <v>17489285</v>
      </c>
      <c r="H48" s="497">
        <f t="shared" si="6"/>
        <v>0.4281098431538537</v>
      </c>
      <c r="I48" s="510">
        <f t="shared" si="7"/>
        <v>2.3954326061476908E-2</v>
      </c>
      <c r="J48" s="726"/>
      <c r="K48" s="726"/>
      <c r="L48" s="726"/>
      <c r="M48" s="726"/>
      <c r="N48" s="726"/>
      <c r="O48" s="726"/>
      <c r="P48" s="726"/>
      <c r="Q48" s="726"/>
      <c r="R48" s="726"/>
      <c r="S48" s="726"/>
      <c r="T48" s="726"/>
    </row>
    <row r="49" spans="1:20" s="194" customFormat="1" ht="14.25" customHeight="1">
      <c r="A49" s="421">
        <v>13</v>
      </c>
      <c r="B49" s="317" t="s">
        <v>473</v>
      </c>
      <c r="C49" s="316">
        <v>9672287</v>
      </c>
      <c r="D49" s="315">
        <v>6814811</v>
      </c>
      <c r="E49" s="497">
        <f t="shared" si="5"/>
        <v>-0.29542919890611186</v>
      </c>
      <c r="F49" s="316">
        <v>17610428.210000001</v>
      </c>
      <c r="G49" s="315">
        <v>16370787</v>
      </c>
      <c r="H49" s="497">
        <f t="shared" si="6"/>
        <v>-7.0392451291790614E-2</v>
      </c>
      <c r="I49" s="510">
        <f t="shared" si="7"/>
        <v>2.2422367162579109E-2</v>
      </c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</row>
    <row r="50" spans="1:20" s="194" customFormat="1" ht="14.25" customHeight="1">
      <c r="A50" s="421">
        <v>14</v>
      </c>
      <c r="B50" s="317" t="s">
        <v>495</v>
      </c>
      <c r="C50" s="316">
        <v>752435</v>
      </c>
      <c r="D50" s="315">
        <v>10244118</v>
      </c>
      <c r="E50" s="497" t="s">
        <v>64</v>
      </c>
      <c r="F50" s="316">
        <v>838273.6</v>
      </c>
      <c r="G50" s="315">
        <v>14766707</v>
      </c>
      <c r="H50" s="497" t="s">
        <v>64</v>
      </c>
      <c r="I50" s="510">
        <f t="shared" si="7"/>
        <v>2.0225327355137358E-2</v>
      </c>
      <c r="J50" s="726"/>
      <c r="K50" s="726"/>
      <c r="L50" s="726"/>
      <c r="M50" s="726"/>
      <c r="N50" s="726"/>
      <c r="O50" s="726"/>
      <c r="P50" s="726"/>
      <c r="Q50" s="726"/>
      <c r="R50" s="726"/>
      <c r="S50" s="726"/>
      <c r="T50" s="726"/>
    </row>
    <row r="51" spans="1:20" s="194" customFormat="1" ht="14.25" customHeight="1">
      <c r="A51" s="421">
        <v>15</v>
      </c>
      <c r="B51" s="317" t="s">
        <v>31</v>
      </c>
      <c r="C51" s="316">
        <v>6190116.5899999999</v>
      </c>
      <c r="D51" s="315">
        <v>6332612</v>
      </c>
      <c r="E51" s="497">
        <f t="shared" si="5"/>
        <v>2.3019826513477781E-2</v>
      </c>
      <c r="F51" s="316">
        <v>11464602.870000001</v>
      </c>
      <c r="G51" s="315">
        <v>11402342</v>
      </c>
      <c r="H51" s="497">
        <f t="shared" si="6"/>
        <v>-5.4307044653872927E-3</v>
      </c>
      <c r="I51" s="510">
        <f t="shared" si="7"/>
        <v>1.5617300428946794E-2</v>
      </c>
      <c r="J51" s="726"/>
      <c r="K51" s="726"/>
      <c r="L51" s="726"/>
      <c r="M51" s="726"/>
      <c r="N51" s="726"/>
      <c r="O51" s="726"/>
      <c r="P51" s="726"/>
      <c r="Q51" s="726"/>
      <c r="R51" s="726"/>
      <c r="S51" s="726"/>
      <c r="T51" s="726"/>
    </row>
    <row r="52" spans="1:20" s="194" customFormat="1" ht="14.25" customHeight="1">
      <c r="A52" s="421">
        <v>16</v>
      </c>
      <c r="B52" s="317" t="s">
        <v>125</v>
      </c>
      <c r="C52" s="316">
        <v>2055929.87</v>
      </c>
      <c r="D52" s="315">
        <v>6266520</v>
      </c>
      <c r="E52" s="497">
        <f t="shared" si="5"/>
        <v>2.0480222557396863</v>
      </c>
      <c r="F52" s="316">
        <v>11781175.890000001</v>
      </c>
      <c r="G52" s="315">
        <v>8814285</v>
      </c>
      <c r="H52" s="497">
        <f t="shared" si="6"/>
        <v>-0.25183317163767427</v>
      </c>
      <c r="I52" s="510">
        <f t="shared" si="7"/>
        <v>1.2072549386026071E-2</v>
      </c>
      <c r="J52" s="726"/>
      <c r="K52" s="726"/>
      <c r="L52" s="726"/>
      <c r="M52" s="726"/>
      <c r="N52" s="726"/>
      <c r="O52" s="726"/>
      <c r="P52" s="726"/>
      <c r="Q52" s="726"/>
      <c r="R52" s="726"/>
      <c r="S52" s="726"/>
      <c r="T52" s="726"/>
    </row>
    <row r="53" spans="1:20" s="194" customFormat="1" ht="14.25" customHeight="1">
      <c r="A53" s="421">
        <v>17</v>
      </c>
      <c r="B53" s="317" t="s">
        <v>25</v>
      </c>
      <c r="C53" s="316">
        <v>2182014</v>
      </c>
      <c r="D53" s="315">
        <v>4996551</v>
      </c>
      <c r="E53" s="497">
        <f t="shared" si="5"/>
        <v>1.289880358237848</v>
      </c>
      <c r="F53" s="316">
        <v>2897638</v>
      </c>
      <c r="G53" s="315">
        <v>7304967</v>
      </c>
      <c r="H53" s="497">
        <f t="shared" si="6"/>
        <v>1.5210074550375166</v>
      </c>
      <c r="I53" s="510">
        <f t="shared" si="7"/>
        <v>1.0005301039255109E-2</v>
      </c>
      <c r="J53" s="726"/>
      <c r="K53" s="726"/>
      <c r="L53" s="726"/>
      <c r="M53" s="726"/>
      <c r="N53" s="726"/>
      <c r="O53" s="726"/>
      <c r="P53" s="726"/>
      <c r="Q53" s="726"/>
      <c r="R53" s="726"/>
      <c r="S53" s="726"/>
      <c r="T53" s="726"/>
    </row>
    <row r="54" spans="1:20" s="194" customFormat="1" ht="14.25" customHeight="1">
      <c r="A54" s="421">
        <v>18</v>
      </c>
      <c r="B54" s="317" t="s">
        <v>474</v>
      </c>
      <c r="C54" s="316">
        <v>6587537.1799999997</v>
      </c>
      <c r="D54" s="315">
        <v>3827827</v>
      </c>
      <c r="E54" s="497">
        <f t="shared" si="5"/>
        <v>-0.41892897217773273</v>
      </c>
      <c r="F54" s="316">
        <v>9442681.1099999994</v>
      </c>
      <c r="G54" s="315">
        <v>6840043</v>
      </c>
      <c r="H54" s="497">
        <f t="shared" si="6"/>
        <v>-0.27562490776520565</v>
      </c>
      <c r="I54" s="510">
        <f t="shared" si="7"/>
        <v>9.3685145102571487E-3</v>
      </c>
      <c r="J54" s="726"/>
      <c r="K54" s="726"/>
      <c r="L54" s="726"/>
      <c r="M54" s="726"/>
      <c r="N54" s="726"/>
      <c r="O54" s="726"/>
      <c r="P54" s="726"/>
      <c r="Q54" s="726"/>
      <c r="R54" s="726"/>
      <c r="S54" s="726"/>
      <c r="T54" s="726"/>
    </row>
    <row r="55" spans="1:20" s="194" customFormat="1" ht="14.25" customHeight="1">
      <c r="A55" s="421">
        <v>19</v>
      </c>
      <c r="B55" s="317" t="s">
        <v>29</v>
      </c>
      <c r="C55" s="316">
        <v>4154816</v>
      </c>
      <c r="D55" s="315">
        <v>3270882</v>
      </c>
      <c r="E55" s="497">
        <f t="shared" si="5"/>
        <v>-0.21274925291517122</v>
      </c>
      <c r="F55" s="316">
        <v>8836687</v>
      </c>
      <c r="G55" s="315">
        <v>6832223</v>
      </c>
      <c r="H55" s="497">
        <f t="shared" si="6"/>
        <v>-0.22683433282179166</v>
      </c>
      <c r="I55" s="510">
        <f t="shared" si="7"/>
        <v>9.3578037905335722E-3</v>
      </c>
      <c r="J55" s="726"/>
      <c r="K55" s="726"/>
      <c r="L55" s="726"/>
      <c r="M55" s="726"/>
      <c r="N55" s="726"/>
      <c r="O55" s="726"/>
      <c r="P55" s="726"/>
      <c r="Q55" s="726"/>
      <c r="R55" s="726"/>
      <c r="S55" s="726"/>
      <c r="T55" s="726"/>
    </row>
    <row r="56" spans="1:20" s="194" customFormat="1" ht="14.25" customHeight="1">
      <c r="A56" s="421">
        <v>20</v>
      </c>
      <c r="B56" s="317" t="s">
        <v>483</v>
      </c>
      <c r="C56" s="316">
        <v>1898372</v>
      </c>
      <c r="D56" s="315">
        <v>6083969</v>
      </c>
      <c r="E56" s="497">
        <f t="shared" si="5"/>
        <v>2.2048349849239242</v>
      </c>
      <c r="F56" s="316">
        <v>1898372</v>
      </c>
      <c r="G56" s="315">
        <v>6735257</v>
      </c>
      <c r="H56" s="497">
        <f t="shared" si="6"/>
        <v>2.5479121057411298</v>
      </c>
      <c r="I56" s="510">
        <f t="shared" si="7"/>
        <v>9.2249936052757314E-3</v>
      </c>
      <c r="J56" s="726"/>
      <c r="K56" s="726"/>
      <c r="L56" s="726"/>
      <c r="M56" s="726"/>
      <c r="N56" s="726"/>
      <c r="O56" s="726"/>
      <c r="P56" s="726"/>
      <c r="Q56" s="726"/>
      <c r="R56" s="726"/>
      <c r="S56" s="726"/>
      <c r="T56" s="726"/>
    </row>
    <row r="57" spans="1:20" s="194" customFormat="1" ht="14.25" customHeight="1">
      <c r="A57" s="421">
        <v>21</v>
      </c>
      <c r="B57" s="317" t="s">
        <v>293</v>
      </c>
      <c r="C57" s="316">
        <v>911841</v>
      </c>
      <c r="D57" s="315">
        <v>3738557</v>
      </c>
      <c r="E57" s="497">
        <f t="shared" si="5"/>
        <v>3.1000097604735917</v>
      </c>
      <c r="F57" s="316">
        <v>1572128.8399999999</v>
      </c>
      <c r="G57" s="315">
        <v>6672158</v>
      </c>
      <c r="H57" s="497">
        <f t="shared" si="6"/>
        <v>3.2440274805975831</v>
      </c>
      <c r="I57" s="510">
        <f t="shared" si="7"/>
        <v>9.1385696022274008E-3</v>
      </c>
      <c r="J57" s="726"/>
      <c r="K57" s="726"/>
      <c r="L57" s="726"/>
      <c r="M57" s="726"/>
      <c r="N57" s="726"/>
      <c r="O57" s="726"/>
      <c r="P57" s="726"/>
      <c r="Q57" s="726"/>
      <c r="R57" s="726"/>
      <c r="S57" s="726"/>
      <c r="T57" s="726"/>
    </row>
    <row r="58" spans="1:20" s="194" customFormat="1" ht="14.25" customHeight="1">
      <c r="A58" s="421">
        <v>22</v>
      </c>
      <c r="B58" s="317" t="s">
        <v>32</v>
      </c>
      <c r="C58" s="316">
        <v>1603125</v>
      </c>
      <c r="D58" s="315">
        <v>1484161</v>
      </c>
      <c r="E58" s="497">
        <f t="shared" si="5"/>
        <v>-7.4207563352826522E-2</v>
      </c>
      <c r="F58" s="316">
        <v>4106071</v>
      </c>
      <c r="G58" s="315">
        <v>6072768</v>
      </c>
      <c r="H58" s="497">
        <f t="shared" si="6"/>
        <v>0.47897296466622219</v>
      </c>
      <c r="I58" s="510">
        <f t="shared" si="7"/>
        <v>8.3176107409595641E-3</v>
      </c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</row>
    <row r="59" spans="1:20" s="194" customFormat="1" ht="14.25" customHeight="1">
      <c r="A59" s="421">
        <v>23</v>
      </c>
      <c r="B59" s="317" t="s">
        <v>468</v>
      </c>
      <c r="C59" s="316">
        <v>2183891.85</v>
      </c>
      <c r="D59" s="315">
        <v>4666686</v>
      </c>
      <c r="E59" s="497">
        <f t="shared" si="5"/>
        <v>1.1368668050114294</v>
      </c>
      <c r="F59" s="316">
        <v>9072885.0899999999</v>
      </c>
      <c r="G59" s="315">
        <v>5772773</v>
      </c>
      <c r="H59" s="497">
        <f t="shared" si="6"/>
        <v>-0.36373348248809356</v>
      </c>
      <c r="I59" s="510">
        <f t="shared" si="7"/>
        <v>7.9067204131495501E-3</v>
      </c>
      <c r="J59" s="726"/>
      <c r="K59" s="726"/>
      <c r="L59" s="726"/>
      <c r="M59" s="726"/>
      <c r="N59" s="726"/>
      <c r="O59" s="726"/>
      <c r="P59" s="726"/>
      <c r="Q59" s="726"/>
      <c r="R59" s="726"/>
      <c r="S59" s="726"/>
      <c r="T59" s="726"/>
    </row>
    <row r="60" spans="1:20" s="194" customFormat="1" ht="14.25" customHeight="1">
      <c r="A60" s="421">
        <v>24</v>
      </c>
      <c r="B60" s="317" t="s">
        <v>475</v>
      </c>
      <c r="C60" s="316">
        <v>114598</v>
      </c>
      <c r="D60" s="315">
        <v>3022291</v>
      </c>
      <c r="E60" s="497">
        <f t="shared" si="5"/>
        <v>25.372982076476028</v>
      </c>
      <c r="F60" s="316">
        <v>2913807.87</v>
      </c>
      <c r="G60" s="315">
        <v>5415230</v>
      </c>
      <c r="H60" s="497">
        <f t="shared" si="6"/>
        <v>0.85847188339154279</v>
      </c>
      <c r="I60" s="510">
        <f t="shared" si="7"/>
        <v>7.4170090497062396E-3</v>
      </c>
      <c r="J60" s="726"/>
      <c r="K60" s="726"/>
      <c r="L60" s="726"/>
      <c r="M60" s="726"/>
      <c r="N60" s="726"/>
      <c r="O60" s="726"/>
      <c r="P60" s="726"/>
      <c r="Q60" s="726"/>
      <c r="R60" s="726"/>
      <c r="S60" s="726"/>
      <c r="T60" s="726"/>
    </row>
    <row r="61" spans="1:20" s="194" customFormat="1" ht="14.25" customHeight="1">
      <c r="A61" s="421">
        <v>25</v>
      </c>
      <c r="B61" s="317" t="s">
        <v>476</v>
      </c>
      <c r="C61" s="316">
        <v>730386</v>
      </c>
      <c r="D61" s="315">
        <v>3139182</v>
      </c>
      <c r="E61" s="497">
        <f t="shared" si="5"/>
        <v>3.297976686300121</v>
      </c>
      <c r="F61" s="316">
        <v>816346</v>
      </c>
      <c r="G61" s="315">
        <v>5376589</v>
      </c>
      <c r="H61" s="497">
        <f t="shared" si="6"/>
        <v>5.586164444977987</v>
      </c>
      <c r="I61" s="510">
        <f t="shared" si="7"/>
        <v>7.364084123767785E-3</v>
      </c>
      <c r="J61" s="726"/>
      <c r="K61" s="726"/>
      <c r="L61" s="726"/>
      <c r="M61" s="726"/>
      <c r="N61" s="726"/>
      <c r="O61" s="726"/>
      <c r="P61" s="726"/>
      <c r="Q61" s="726"/>
      <c r="R61" s="726"/>
      <c r="S61" s="726"/>
      <c r="T61" s="726"/>
    </row>
    <row r="62" spans="1:20" s="194" customFormat="1" ht="14.25" customHeight="1">
      <c r="A62" s="421">
        <v>26</v>
      </c>
      <c r="B62" s="317" t="s">
        <v>532</v>
      </c>
      <c r="C62" s="316">
        <v>368000</v>
      </c>
      <c r="D62" s="315">
        <v>2597000</v>
      </c>
      <c r="E62" s="497">
        <f t="shared" si="5"/>
        <v>6.0570652173913047</v>
      </c>
      <c r="F62" s="316">
        <v>368000</v>
      </c>
      <c r="G62" s="315">
        <v>5194000</v>
      </c>
      <c r="H62" s="497" t="s">
        <v>64</v>
      </c>
      <c r="I62" s="510">
        <f t="shared" si="7"/>
        <v>7.1139997754803043E-3</v>
      </c>
      <c r="J62" s="726"/>
      <c r="K62" s="726"/>
      <c r="L62" s="726"/>
      <c r="M62" s="726"/>
      <c r="N62" s="726"/>
      <c r="O62" s="726"/>
      <c r="P62" s="726"/>
      <c r="Q62" s="726"/>
      <c r="R62" s="726"/>
      <c r="S62" s="726"/>
      <c r="T62" s="726"/>
    </row>
    <row r="63" spans="1:20" s="194" customFormat="1" ht="14.25" customHeight="1">
      <c r="A63" s="421">
        <v>27</v>
      </c>
      <c r="B63" s="317" t="s">
        <v>478</v>
      </c>
      <c r="C63" s="316">
        <v>7991974.3099999996</v>
      </c>
      <c r="D63" s="315">
        <v>2250100</v>
      </c>
      <c r="E63" s="497">
        <f t="shared" si="5"/>
        <v>-0.71845505093972206</v>
      </c>
      <c r="F63" s="316">
        <v>14179201.57</v>
      </c>
      <c r="G63" s="315">
        <v>4571082</v>
      </c>
      <c r="H63" s="497">
        <f t="shared" si="6"/>
        <v>-0.67762063488318125</v>
      </c>
      <c r="I63" s="510">
        <f t="shared" si="7"/>
        <v>6.2608156183484908E-3</v>
      </c>
      <c r="J63" s="726"/>
      <c r="K63" s="726"/>
      <c r="L63" s="726"/>
      <c r="M63" s="726"/>
      <c r="N63" s="726"/>
      <c r="O63" s="726"/>
      <c r="P63" s="726"/>
      <c r="Q63" s="726"/>
      <c r="R63" s="726"/>
      <c r="S63" s="726"/>
      <c r="T63" s="726"/>
    </row>
    <row r="64" spans="1:20" s="194" customFormat="1" ht="14.25" customHeight="1">
      <c r="A64" s="421">
        <v>28</v>
      </c>
      <c r="B64" s="317" t="s">
        <v>33</v>
      </c>
      <c r="C64" s="316">
        <v>1877220.47</v>
      </c>
      <c r="D64" s="315">
        <v>414154</v>
      </c>
      <c r="E64" s="497">
        <f t="shared" si="5"/>
        <v>-0.7793791370706713</v>
      </c>
      <c r="F64" s="316">
        <v>4575366.47</v>
      </c>
      <c r="G64" s="315">
        <v>4446528</v>
      </c>
      <c r="H64" s="497">
        <f t="shared" si="6"/>
        <v>-2.8159158582110155E-2</v>
      </c>
      <c r="I64" s="510">
        <f t="shared" si="7"/>
        <v>6.0902193287768365E-3</v>
      </c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6"/>
    </row>
    <row r="65" spans="1:20" s="194" customFormat="1" ht="14.25" customHeight="1">
      <c r="A65" s="421">
        <v>29</v>
      </c>
      <c r="B65" s="317" t="s">
        <v>409</v>
      </c>
      <c r="C65" s="316">
        <v>3007799</v>
      </c>
      <c r="D65" s="315">
        <v>2378036</v>
      </c>
      <c r="E65" s="497">
        <f t="shared" si="5"/>
        <v>-0.20937669039719742</v>
      </c>
      <c r="F65" s="316">
        <v>5285186</v>
      </c>
      <c r="G65" s="315">
        <v>4204347</v>
      </c>
      <c r="H65" s="497">
        <f t="shared" si="6"/>
        <v>-0.20450349334914608</v>
      </c>
      <c r="I65" s="510">
        <f t="shared" si="7"/>
        <v>5.7585143654295904E-3</v>
      </c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6"/>
    </row>
    <row r="66" spans="1:20" s="194" customFormat="1" ht="14.25" customHeight="1">
      <c r="A66" s="421">
        <v>30</v>
      </c>
      <c r="B66" s="317" t="s">
        <v>480</v>
      </c>
      <c r="C66" s="316">
        <v>1862960</v>
      </c>
      <c r="D66" s="315">
        <v>1503568</v>
      </c>
      <c r="E66" s="497">
        <f t="shared" si="5"/>
        <v>-0.19291450165328294</v>
      </c>
      <c r="F66" s="316">
        <v>3754934</v>
      </c>
      <c r="G66" s="315">
        <v>4047310</v>
      </c>
      <c r="H66" s="497">
        <f t="shared" si="6"/>
        <v>7.7864484435678394E-2</v>
      </c>
      <c r="I66" s="510">
        <f t="shared" si="7"/>
        <v>5.5434274992874838E-3</v>
      </c>
      <c r="J66" s="726"/>
      <c r="K66" s="726"/>
      <c r="L66" s="726"/>
      <c r="M66" s="726"/>
      <c r="N66" s="726"/>
      <c r="O66" s="726"/>
      <c r="P66" s="726"/>
      <c r="Q66" s="726"/>
      <c r="R66" s="726"/>
      <c r="S66" s="726"/>
      <c r="T66" s="726"/>
    </row>
    <row r="67" spans="1:20" s="194" customFormat="1" ht="14.25" customHeight="1">
      <c r="A67" s="421">
        <v>31</v>
      </c>
      <c r="B67" s="317" t="s">
        <v>490</v>
      </c>
      <c r="C67" s="316">
        <v>0</v>
      </c>
      <c r="D67" s="315">
        <v>2722013</v>
      </c>
      <c r="E67" s="497" t="s">
        <v>64</v>
      </c>
      <c r="F67" s="316">
        <v>1232677.07</v>
      </c>
      <c r="G67" s="315">
        <v>3956160</v>
      </c>
      <c r="H67" s="497">
        <f t="shared" si="6"/>
        <v>2.2094050390667199</v>
      </c>
      <c r="I67" s="510">
        <f t="shared" si="7"/>
        <v>5.4185832406168965E-3</v>
      </c>
      <c r="J67" s="726"/>
      <c r="K67" s="726"/>
      <c r="L67" s="726"/>
      <c r="M67" s="726"/>
      <c r="N67" s="726"/>
      <c r="O67" s="726"/>
      <c r="P67" s="726"/>
      <c r="Q67" s="726"/>
      <c r="R67" s="726"/>
      <c r="S67" s="726"/>
      <c r="T67" s="726"/>
    </row>
    <row r="68" spans="1:20" s="194" customFormat="1" ht="14.25" customHeight="1">
      <c r="A68" s="421">
        <v>32</v>
      </c>
      <c r="B68" s="317" t="s">
        <v>481</v>
      </c>
      <c r="C68" s="316">
        <v>1565341</v>
      </c>
      <c r="D68" s="315">
        <v>1557830</v>
      </c>
      <c r="E68" s="497">
        <f t="shared" si="5"/>
        <v>-4.798315510805673E-3</v>
      </c>
      <c r="F68" s="316">
        <v>3392341</v>
      </c>
      <c r="G68" s="315">
        <v>3644386</v>
      </c>
      <c r="H68" s="497">
        <f t="shared" si="6"/>
        <v>7.4298250087476481E-2</v>
      </c>
      <c r="I68" s="510">
        <f t="shared" si="7"/>
        <v>4.9915597200160889E-3</v>
      </c>
      <c r="J68" s="726"/>
      <c r="K68" s="726"/>
      <c r="L68" s="726"/>
      <c r="M68" s="726"/>
      <c r="N68" s="726"/>
      <c r="O68" s="726"/>
      <c r="P68" s="726"/>
      <c r="Q68" s="726"/>
      <c r="R68" s="726"/>
      <c r="S68" s="726"/>
      <c r="T68" s="726"/>
    </row>
    <row r="69" spans="1:20" s="194" customFormat="1" ht="14.25" customHeight="1">
      <c r="A69" s="421">
        <v>33</v>
      </c>
      <c r="B69" s="317" t="s">
        <v>294</v>
      </c>
      <c r="C69" s="316">
        <v>3587312</v>
      </c>
      <c r="D69" s="315">
        <v>1901109</v>
      </c>
      <c r="E69" s="497">
        <f t="shared" si="5"/>
        <v>-0.47004637455565612</v>
      </c>
      <c r="F69" s="316">
        <v>3928999</v>
      </c>
      <c r="G69" s="315">
        <v>3510788</v>
      </c>
      <c r="H69" s="497">
        <f t="shared" si="6"/>
        <v>-0.10644212431716071</v>
      </c>
      <c r="I69" s="510">
        <f t="shared" si="7"/>
        <v>4.8085762502423851E-3</v>
      </c>
      <c r="J69" s="726"/>
      <c r="K69" s="726"/>
      <c r="L69" s="726"/>
      <c r="M69" s="726"/>
      <c r="N69" s="726"/>
      <c r="O69" s="726"/>
      <c r="P69" s="726"/>
      <c r="Q69" s="726"/>
      <c r="R69" s="726"/>
      <c r="S69" s="726"/>
      <c r="T69" s="726"/>
    </row>
    <row r="70" spans="1:20" s="194" customFormat="1" ht="14.25" customHeight="1">
      <c r="A70" s="421">
        <v>34</v>
      </c>
      <c r="B70" s="317" t="s">
        <v>290</v>
      </c>
      <c r="C70" s="316">
        <v>6974565</v>
      </c>
      <c r="D70" s="315">
        <v>946706</v>
      </c>
      <c r="E70" s="497">
        <f t="shared" si="5"/>
        <v>-0.86426307590509233</v>
      </c>
      <c r="F70" s="316">
        <v>17334644</v>
      </c>
      <c r="G70" s="315">
        <v>2983700</v>
      </c>
      <c r="H70" s="497">
        <f t="shared" si="6"/>
        <v>-0.82787647672487541</v>
      </c>
      <c r="I70" s="510">
        <f t="shared" si="7"/>
        <v>4.0866463477282605E-3</v>
      </c>
      <c r="J70" s="726"/>
      <c r="K70" s="726"/>
      <c r="L70" s="726"/>
      <c r="M70" s="726"/>
      <c r="N70" s="726"/>
      <c r="O70" s="726"/>
      <c r="P70" s="726"/>
      <c r="Q70" s="726"/>
      <c r="R70" s="726"/>
      <c r="S70" s="726"/>
      <c r="T70" s="726"/>
    </row>
    <row r="71" spans="1:20" s="194" customFormat="1" ht="14.25" customHeight="1">
      <c r="A71" s="421">
        <v>35</v>
      </c>
      <c r="B71" s="317" t="s">
        <v>428</v>
      </c>
      <c r="C71" s="316">
        <v>743741.5199999999</v>
      </c>
      <c r="D71" s="315">
        <v>1448234</v>
      </c>
      <c r="E71" s="497">
        <f t="shared" si="5"/>
        <v>0.94722757981832206</v>
      </c>
      <c r="F71" s="316">
        <v>743741.5199999999</v>
      </c>
      <c r="G71" s="315">
        <v>2980863</v>
      </c>
      <c r="H71" s="497">
        <f t="shared" si="6"/>
        <v>3.007928722333534</v>
      </c>
      <c r="I71" s="510">
        <f t="shared" si="7"/>
        <v>4.082760630099643E-3</v>
      </c>
      <c r="J71" s="726"/>
      <c r="K71" s="726"/>
      <c r="L71" s="726"/>
      <c r="M71" s="726"/>
      <c r="N71" s="726"/>
      <c r="O71" s="726"/>
      <c r="P71" s="726"/>
      <c r="Q71" s="726"/>
      <c r="R71" s="726"/>
      <c r="S71" s="726"/>
      <c r="T71" s="726"/>
    </row>
    <row r="72" spans="1:20" s="194" customFormat="1" ht="14.25" customHeight="1">
      <c r="A72" s="421">
        <v>36</v>
      </c>
      <c r="B72" s="317" t="s">
        <v>30</v>
      </c>
      <c r="C72" s="316">
        <v>2299523</v>
      </c>
      <c r="D72" s="315">
        <v>742796</v>
      </c>
      <c r="E72" s="497">
        <f t="shared" si="5"/>
        <v>-0.67697822548415476</v>
      </c>
      <c r="F72" s="316">
        <v>4383992</v>
      </c>
      <c r="G72" s="315">
        <v>2650978</v>
      </c>
      <c r="H72" s="497">
        <f t="shared" si="6"/>
        <v>-0.39530500968067461</v>
      </c>
      <c r="I72" s="510">
        <f t="shared" si="7"/>
        <v>3.6309312469779025E-3</v>
      </c>
      <c r="J72" s="726"/>
      <c r="K72" s="726"/>
      <c r="L72" s="726"/>
      <c r="M72" s="726"/>
      <c r="N72" s="726"/>
      <c r="O72" s="726"/>
      <c r="P72" s="726"/>
      <c r="Q72" s="726"/>
      <c r="R72" s="726"/>
      <c r="S72" s="726"/>
      <c r="T72" s="726"/>
    </row>
    <row r="73" spans="1:20" s="194" customFormat="1" ht="14.25" customHeight="1">
      <c r="A73" s="421">
        <v>37</v>
      </c>
      <c r="B73" s="317" t="s">
        <v>534</v>
      </c>
      <c r="C73" s="316">
        <v>26659</v>
      </c>
      <c r="D73" s="315">
        <v>907416</v>
      </c>
      <c r="E73" s="497" t="s">
        <v>64</v>
      </c>
      <c r="F73" s="316">
        <v>405670.06</v>
      </c>
      <c r="G73" s="315">
        <v>2294318</v>
      </c>
      <c r="H73" s="497">
        <f t="shared" si="6"/>
        <v>4.6556256579546442</v>
      </c>
      <c r="I73" s="510">
        <f t="shared" si="7"/>
        <v>3.1424292908895689E-3</v>
      </c>
      <c r="J73" s="726"/>
      <c r="K73" s="726"/>
      <c r="L73" s="726"/>
      <c r="M73" s="726"/>
      <c r="N73" s="726"/>
      <c r="O73" s="726"/>
      <c r="P73" s="726"/>
      <c r="Q73" s="726"/>
      <c r="R73" s="726"/>
      <c r="S73" s="726"/>
      <c r="T73" s="726"/>
    </row>
    <row r="74" spans="1:20" s="194" customFormat="1" ht="14.25" customHeight="1">
      <c r="A74" s="421">
        <v>38</v>
      </c>
      <c r="B74" s="318" t="s">
        <v>295</v>
      </c>
      <c r="C74" s="316">
        <v>996441.01</v>
      </c>
      <c r="D74" s="743">
        <v>1331941</v>
      </c>
      <c r="E74" s="497">
        <f t="shared" si="5"/>
        <v>0.33669829586801137</v>
      </c>
      <c r="F74" s="316">
        <v>1406516.21</v>
      </c>
      <c r="G74" s="315">
        <v>2197773</v>
      </c>
      <c r="H74" s="497">
        <f t="shared" si="6"/>
        <v>0.56256499880651933</v>
      </c>
      <c r="I74" s="510">
        <f t="shared" si="7"/>
        <v>3.0101957313355171E-3</v>
      </c>
      <c r="J74" s="726"/>
      <c r="K74" s="726"/>
      <c r="L74" s="726"/>
      <c r="M74" s="726"/>
      <c r="N74" s="726"/>
      <c r="O74" s="726"/>
      <c r="P74" s="726"/>
      <c r="Q74" s="726"/>
      <c r="R74" s="726"/>
      <c r="S74" s="726"/>
      <c r="T74" s="726"/>
    </row>
    <row r="75" spans="1:20" s="194" customFormat="1" ht="14.25" customHeight="1">
      <c r="A75" s="421">
        <v>39</v>
      </c>
      <c r="B75" s="317" t="s">
        <v>533</v>
      </c>
      <c r="C75" s="316">
        <v>143195</v>
      </c>
      <c r="D75" s="315">
        <v>721079</v>
      </c>
      <c r="E75" s="497">
        <f t="shared" si="5"/>
        <v>4.0356437026432488</v>
      </c>
      <c r="F75" s="316">
        <v>277714.23</v>
      </c>
      <c r="G75" s="315">
        <v>2186438</v>
      </c>
      <c r="H75" s="497">
        <f t="shared" si="6"/>
        <v>6.8729779169040066</v>
      </c>
      <c r="I75" s="510">
        <f t="shared" si="7"/>
        <v>2.9946706663653458E-3</v>
      </c>
      <c r="J75" s="726"/>
      <c r="K75" s="726"/>
      <c r="L75" s="726"/>
      <c r="M75" s="726"/>
      <c r="N75" s="726"/>
      <c r="O75" s="726"/>
      <c r="P75" s="726"/>
      <c r="Q75" s="726"/>
      <c r="R75" s="726"/>
      <c r="S75" s="726"/>
      <c r="T75" s="726"/>
    </row>
    <row r="76" spans="1:20" s="194" customFormat="1" ht="14.25" customHeight="1">
      <c r="A76" s="421">
        <v>40</v>
      </c>
      <c r="B76" s="317" t="s">
        <v>498</v>
      </c>
      <c r="C76" s="316">
        <v>1090005</v>
      </c>
      <c r="D76" s="315">
        <v>1093000</v>
      </c>
      <c r="E76" s="497">
        <f t="shared" si="5"/>
        <v>2.7476938179182842E-3</v>
      </c>
      <c r="F76" s="316">
        <v>1161005</v>
      </c>
      <c r="G76" s="315">
        <v>2186000</v>
      </c>
      <c r="H76" s="497">
        <f t="shared" si="6"/>
        <v>0.8828514950409343</v>
      </c>
      <c r="I76" s="510">
        <f t="shared" si="7"/>
        <v>2.994070756488245E-3</v>
      </c>
      <c r="J76" s="726"/>
      <c r="K76" s="726"/>
      <c r="L76" s="726"/>
      <c r="M76" s="726"/>
      <c r="N76" s="726"/>
      <c r="O76" s="726"/>
      <c r="P76" s="726"/>
      <c r="Q76" s="726"/>
      <c r="R76" s="726"/>
      <c r="S76" s="726"/>
      <c r="T76" s="726"/>
    </row>
    <row r="77" spans="1:20" s="194" customFormat="1" ht="14.25" customHeight="1">
      <c r="A77" s="421">
        <v>41</v>
      </c>
      <c r="B77" s="317" t="s">
        <v>497</v>
      </c>
      <c r="C77" s="316">
        <v>0</v>
      </c>
      <c r="D77" s="315">
        <v>1787790</v>
      </c>
      <c r="E77" s="497" t="s">
        <v>64</v>
      </c>
      <c r="F77" s="316">
        <v>1634692</v>
      </c>
      <c r="G77" s="315">
        <v>2016780</v>
      </c>
      <c r="H77" s="497">
        <f t="shared" si="6"/>
        <v>0.23373699755060895</v>
      </c>
      <c r="I77" s="510">
        <f t="shared" si="7"/>
        <v>2.7622973560248688E-3</v>
      </c>
      <c r="J77" s="726"/>
      <c r="K77" s="726"/>
      <c r="L77" s="726"/>
      <c r="M77" s="726"/>
      <c r="N77" s="726"/>
      <c r="O77" s="726"/>
      <c r="P77" s="726"/>
      <c r="Q77" s="726"/>
      <c r="R77" s="726"/>
      <c r="S77" s="726"/>
      <c r="T77" s="726"/>
    </row>
    <row r="78" spans="1:20" s="194" customFormat="1" ht="14.25" customHeight="1">
      <c r="A78" s="421">
        <v>42</v>
      </c>
      <c r="B78" s="317" t="s">
        <v>535</v>
      </c>
      <c r="C78" s="316"/>
      <c r="D78" s="315">
        <v>824303</v>
      </c>
      <c r="E78" s="497" t="s">
        <v>64</v>
      </c>
      <c r="F78" s="316"/>
      <c r="G78" s="315">
        <v>1861502</v>
      </c>
      <c r="H78" s="497" t="s">
        <v>64</v>
      </c>
      <c r="I78" s="510">
        <f t="shared" si="7"/>
        <v>2.5496197169919401E-3</v>
      </c>
      <c r="J78" s="726"/>
      <c r="K78" s="726"/>
      <c r="L78" s="726"/>
      <c r="M78" s="726"/>
      <c r="N78" s="726"/>
      <c r="O78" s="726"/>
      <c r="P78" s="726"/>
      <c r="Q78" s="726"/>
      <c r="R78" s="726"/>
      <c r="S78" s="726"/>
      <c r="T78" s="726"/>
    </row>
    <row r="79" spans="1:20" s="194" customFormat="1" ht="14.25" customHeight="1">
      <c r="A79" s="421">
        <v>43</v>
      </c>
      <c r="B79" s="317" t="s">
        <v>576</v>
      </c>
      <c r="C79" s="316">
        <v>3417160.5</v>
      </c>
      <c r="D79" s="315">
        <v>1565457</v>
      </c>
      <c r="E79" s="497">
        <f t="shared" si="5"/>
        <v>-0.54188367798351877</v>
      </c>
      <c r="F79" s="316">
        <v>3653908.4299999997</v>
      </c>
      <c r="G79" s="315">
        <v>1714499</v>
      </c>
      <c r="H79" s="497">
        <f t="shared" si="6"/>
        <v>-0.53077669217890056</v>
      </c>
      <c r="I79" s="510">
        <f t="shared" si="7"/>
        <v>2.3482759917330008E-3</v>
      </c>
      <c r="J79" s="726"/>
      <c r="K79" s="726"/>
      <c r="L79" s="726"/>
      <c r="M79" s="726"/>
      <c r="N79" s="726"/>
      <c r="O79" s="726"/>
      <c r="P79" s="726"/>
      <c r="Q79" s="726"/>
      <c r="R79" s="726"/>
      <c r="S79" s="726"/>
      <c r="T79" s="726"/>
    </row>
    <row r="80" spans="1:20" s="194" customFormat="1" ht="14.25" customHeight="1">
      <c r="A80" s="421">
        <v>44</v>
      </c>
      <c r="B80" s="317" t="s">
        <v>479</v>
      </c>
      <c r="C80" s="316">
        <v>8786960</v>
      </c>
      <c r="D80" s="315"/>
      <c r="E80" s="497">
        <f t="shared" si="5"/>
        <v>-1</v>
      </c>
      <c r="F80" s="316">
        <v>10580515</v>
      </c>
      <c r="G80" s="315">
        <v>1419797</v>
      </c>
      <c r="H80" s="497">
        <f t="shared" si="6"/>
        <v>-0.8658102181226528</v>
      </c>
      <c r="I80" s="510">
        <f t="shared" si="7"/>
        <v>1.9446352597665786E-3</v>
      </c>
      <c r="J80" s="726"/>
      <c r="K80" s="726"/>
      <c r="L80" s="726"/>
      <c r="M80" s="726"/>
      <c r="N80" s="726"/>
      <c r="O80" s="726"/>
      <c r="P80" s="726"/>
      <c r="Q80" s="726"/>
      <c r="R80" s="726"/>
      <c r="S80" s="726"/>
      <c r="T80" s="726"/>
    </row>
    <row r="81" spans="1:20" s="194" customFormat="1" ht="14.25" customHeight="1">
      <c r="A81" s="421">
        <v>45</v>
      </c>
      <c r="B81" s="317" t="s">
        <v>602</v>
      </c>
      <c r="C81" s="316"/>
      <c r="D81" s="315">
        <v>1046485</v>
      </c>
      <c r="E81" s="497" t="s">
        <v>64</v>
      </c>
      <c r="F81" s="316"/>
      <c r="G81" s="315">
        <v>1339395</v>
      </c>
      <c r="H81" s="497" t="s">
        <v>64</v>
      </c>
      <c r="I81" s="510">
        <f t="shared" si="7"/>
        <v>1.8345120772582677E-3</v>
      </c>
      <c r="J81" s="726"/>
      <c r="K81" s="726"/>
      <c r="L81" s="726"/>
      <c r="M81" s="726"/>
      <c r="N81" s="726"/>
      <c r="O81" s="726"/>
      <c r="P81" s="726"/>
      <c r="Q81" s="726"/>
      <c r="R81" s="726"/>
      <c r="S81" s="726"/>
      <c r="T81" s="726"/>
    </row>
    <row r="82" spans="1:20" s="194" customFormat="1" ht="14.25" customHeight="1">
      <c r="A82" s="421">
        <v>46</v>
      </c>
      <c r="B82" s="317" t="s">
        <v>537</v>
      </c>
      <c r="C82" s="316">
        <v>41000</v>
      </c>
      <c r="D82" s="315">
        <v>563000</v>
      </c>
      <c r="E82" s="497" t="s">
        <v>64</v>
      </c>
      <c r="F82" s="316">
        <v>73000</v>
      </c>
      <c r="G82" s="315">
        <v>1165000</v>
      </c>
      <c r="H82" s="497" t="s">
        <v>64</v>
      </c>
      <c r="I82" s="510">
        <f t="shared" si="7"/>
        <v>1.5956507005072305E-3</v>
      </c>
      <c r="J82" s="726"/>
      <c r="K82" s="726"/>
      <c r="L82" s="726"/>
      <c r="M82" s="726"/>
      <c r="N82" s="726"/>
      <c r="O82" s="726"/>
      <c r="P82" s="726"/>
      <c r="Q82" s="726"/>
      <c r="R82" s="726"/>
      <c r="S82" s="726"/>
      <c r="T82" s="726"/>
    </row>
    <row r="83" spans="1:20" s="194" customFormat="1" ht="14.25" customHeight="1">
      <c r="A83" s="421">
        <v>47</v>
      </c>
      <c r="B83" s="317" t="s">
        <v>482</v>
      </c>
      <c r="C83" s="316">
        <v>2042595</v>
      </c>
      <c r="D83" s="315">
        <v>569637</v>
      </c>
      <c r="E83" s="497">
        <f t="shared" si="5"/>
        <v>-0.72112092705602437</v>
      </c>
      <c r="F83" s="316">
        <v>3127648</v>
      </c>
      <c r="G83" s="315">
        <v>1164707</v>
      </c>
      <c r="H83" s="497">
        <f t="shared" si="6"/>
        <v>-0.62760930897594613</v>
      </c>
      <c r="I83" s="510">
        <f t="shared" si="7"/>
        <v>1.5952493909319096E-3</v>
      </c>
      <c r="J83" s="726"/>
      <c r="K83" s="726"/>
      <c r="L83" s="726"/>
      <c r="M83" s="726"/>
      <c r="N83" s="726"/>
      <c r="O83" s="726"/>
      <c r="P83" s="726"/>
      <c r="Q83" s="726"/>
      <c r="R83" s="726"/>
      <c r="S83" s="726"/>
      <c r="T83" s="726"/>
    </row>
    <row r="84" spans="1:20" s="194" customFormat="1" ht="14.25" customHeight="1">
      <c r="A84" s="421">
        <v>48</v>
      </c>
      <c r="B84" s="317" t="s">
        <v>536</v>
      </c>
      <c r="C84" s="316">
        <v>31500</v>
      </c>
      <c r="D84" s="315">
        <v>295000</v>
      </c>
      <c r="E84" s="497">
        <f t="shared" si="5"/>
        <v>8.3650793650793656</v>
      </c>
      <c r="F84" s="316">
        <v>81500</v>
      </c>
      <c r="G84" s="315">
        <v>945000</v>
      </c>
      <c r="H84" s="497" t="s">
        <v>64</v>
      </c>
      <c r="I84" s="510">
        <f t="shared" si="7"/>
        <v>1.2943261047032898E-3</v>
      </c>
      <c r="J84" s="726"/>
      <c r="K84" s="726"/>
      <c r="L84" s="726"/>
      <c r="M84" s="726"/>
      <c r="N84" s="726"/>
      <c r="O84" s="726"/>
      <c r="P84" s="726"/>
      <c r="Q84" s="726"/>
      <c r="R84" s="726"/>
      <c r="S84" s="726"/>
      <c r="T84" s="726"/>
    </row>
    <row r="85" spans="1:20" s="194" customFormat="1" ht="14.25" customHeight="1">
      <c r="A85" s="421">
        <v>49</v>
      </c>
      <c r="B85" s="317" t="s">
        <v>603</v>
      </c>
      <c r="C85" s="316"/>
      <c r="D85" s="315">
        <v>634657</v>
      </c>
      <c r="E85" s="497" t="s">
        <v>64</v>
      </c>
      <c r="F85" s="316"/>
      <c r="G85" s="315">
        <v>934820</v>
      </c>
      <c r="H85" s="497" t="s">
        <v>64</v>
      </c>
      <c r="I85" s="510">
        <f t="shared" si="7"/>
        <v>1.2803829938610894E-3</v>
      </c>
      <c r="J85" s="726"/>
      <c r="K85" s="726"/>
      <c r="L85" s="726"/>
      <c r="M85" s="726"/>
      <c r="N85" s="726"/>
      <c r="O85" s="726"/>
      <c r="P85" s="726"/>
      <c r="Q85" s="726"/>
      <c r="R85" s="726"/>
      <c r="S85" s="726"/>
      <c r="T85" s="726"/>
    </row>
    <row r="86" spans="1:20" s="194" customFormat="1" ht="14.25" customHeight="1">
      <c r="A86" s="421">
        <v>50</v>
      </c>
      <c r="B86" s="317" t="s">
        <v>538</v>
      </c>
      <c r="C86" s="316">
        <v>480000</v>
      </c>
      <c r="D86" s="315">
        <v>450000</v>
      </c>
      <c r="E86" s="497">
        <f t="shared" si="5"/>
        <v>-6.25E-2</v>
      </c>
      <c r="F86" s="316">
        <v>960000</v>
      </c>
      <c r="G86" s="315">
        <v>900000</v>
      </c>
      <c r="H86" s="497">
        <f t="shared" si="6"/>
        <v>-6.25E-2</v>
      </c>
      <c r="I86" s="510">
        <f t="shared" si="7"/>
        <v>1.2326915282888475E-3</v>
      </c>
      <c r="J86" s="726"/>
      <c r="K86" s="726"/>
      <c r="L86" s="726"/>
      <c r="M86" s="726"/>
      <c r="N86" s="726"/>
      <c r="O86" s="726"/>
      <c r="P86" s="726"/>
      <c r="Q86" s="726"/>
      <c r="R86" s="726"/>
      <c r="S86" s="726"/>
      <c r="T86" s="726"/>
    </row>
    <row r="87" spans="1:20" s="196" customFormat="1" ht="14.25" customHeight="1">
      <c r="A87" s="422"/>
      <c r="B87" s="319" t="s">
        <v>604</v>
      </c>
      <c r="C87" s="744">
        <v>37576743.380000055</v>
      </c>
      <c r="D87" s="315">
        <v>9553062</v>
      </c>
      <c r="E87" s="497">
        <f t="shared" si="5"/>
        <v>-0.74577195518533024</v>
      </c>
      <c r="F87" s="316">
        <v>63283961.779999971</v>
      </c>
      <c r="G87" s="315">
        <v>21266343</v>
      </c>
      <c r="H87" s="497">
        <f t="shared" si="6"/>
        <v>-0.66395367164384866</v>
      </c>
      <c r="I87" s="510">
        <f t="shared" si="7"/>
        <v>2.9127600948649815E-2</v>
      </c>
      <c r="J87" s="726"/>
      <c r="K87" s="726"/>
      <c r="L87" s="726"/>
      <c r="M87" s="726"/>
      <c r="N87" s="726"/>
      <c r="O87" s="726"/>
      <c r="P87" s="726"/>
      <c r="Q87" s="726"/>
      <c r="R87" s="726"/>
      <c r="S87" s="726"/>
      <c r="T87" s="726"/>
    </row>
    <row r="88" spans="1:20" s="190" customFormat="1" ht="15.75" thickBot="1">
      <c r="A88" s="423"/>
      <c r="B88" s="745" t="s">
        <v>55</v>
      </c>
      <c r="C88" s="405">
        <f>+SUM(C37:C87)</f>
        <v>328907625.72000003</v>
      </c>
      <c r="D88" s="405">
        <f>+SUM(D37:D87)</f>
        <v>394918408</v>
      </c>
      <c r="E88" s="746">
        <f>D88/C88-1</f>
        <v>0.20069702590658434</v>
      </c>
      <c r="F88" s="405">
        <f>+SUM(F37:F87)</f>
        <v>555326393.42999995</v>
      </c>
      <c r="G88" s="405">
        <f>+SUM(G37:G87)</f>
        <v>730109666</v>
      </c>
      <c r="H88" s="746">
        <f t="shared" si="6"/>
        <v>0.31473971818706992</v>
      </c>
      <c r="I88" s="746">
        <f>+G88/$G$88</f>
        <v>1</v>
      </c>
      <c r="J88" s="726"/>
      <c r="K88" s="726"/>
      <c r="L88" s="726"/>
      <c r="M88" s="726"/>
      <c r="N88" s="726"/>
      <c r="O88" s="726"/>
      <c r="P88" s="726"/>
      <c r="Q88" s="726"/>
      <c r="R88" s="726"/>
      <c r="S88" s="726"/>
      <c r="T88" s="726"/>
    </row>
    <row r="89" spans="1:20" s="190" customFormat="1" ht="15">
      <c r="C89" s="403"/>
      <c r="D89" s="403"/>
      <c r="E89" s="525"/>
      <c r="F89" s="403"/>
      <c r="G89" s="403"/>
      <c r="H89" s="525"/>
      <c r="I89" s="525"/>
      <c r="J89" s="726"/>
      <c r="K89" s="726"/>
      <c r="L89" s="726"/>
      <c r="M89" s="726"/>
      <c r="N89" s="726"/>
      <c r="O89" s="726"/>
      <c r="P89" s="726"/>
      <c r="Q89" s="726"/>
      <c r="R89" s="726"/>
      <c r="S89" s="726"/>
      <c r="T89" s="726"/>
    </row>
    <row r="90" spans="1:20" s="190" customFormat="1" ht="49.5" customHeight="1">
      <c r="A90" s="804" t="s">
        <v>600</v>
      </c>
      <c r="B90" s="804"/>
      <c r="C90" s="804"/>
      <c r="D90" s="804"/>
      <c r="E90" s="804"/>
      <c r="F90" s="205"/>
      <c r="G90" s="205"/>
      <c r="H90" s="747"/>
      <c r="I90" s="747"/>
      <c r="J90" s="726"/>
      <c r="K90" s="726"/>
      <c r="L90" s="726"/>
      <c r="M90" s="726"/>
      <c r="N90" s="726"/>
      <c r="O90" s="726"/>
      <c r="P90" s="726"/>
      <c r="Q90" s="726"/>
      <c r="R90" s="726"/>
      <c r="S90" s="726"/>
      <c r="T90" s="726"/>
    </row>
    <row r="91" spans="1:20" s="190" customFormat="1" ht="15">
      <c r="C91" s="202"/>
      <c r="E91" s="525"/>
      <c r="F91" s="202"/>
      <c r="G91" s="202"/>
      <c r="H91" s="525"/>
      <c r="I91" s="525"/>
      <c r="J91" s="726"/>
      <c r="K91" s="726"/>
      <c r="L91" s="726"/>
      <c r="M91" s="726"/>
      <c r="N91" s="726"/>
      <c r="O91" s="726"/>
      <c r="P91" s="726"/>
      <c r="Q91" s="726"/>
      <c r="R91" s="726"/>
      <c r="S91" s="726"/>
      <c r="T91" s="726"/>
    </row>
    <row r="92" spans="1:20" s="190" customFormat="1" ht="15">
      <c r="C92" s="742"/>
      <c r="D92" s="742"/>
      <c r="E92" s="525"/>
      <c r="F92" s="202"/>
      <c r="G92" s="202"/>
      <c r="H92" s="525"/>
      <c r="I92" s="525"/>
      <c r="J92" s="726"/>
      <c r="K92" s="726"/>
      <c r="L92" s="726"/>
      <c r="M92" s="726"/>
      <c r="N92" s="726"/>
      <c r="O92" s="726"/>
      <c r="P92" s="726"/>
      <c r="Q92" s="726"/>
      <c r="R92" s="726"/>
      <c r="S92" s="726"/>
      <c r="T92" s="726"/>
    </row>
    <row r="93" spans="1:20" s="190" customFormat="1" ht="15">
      <c r="E93" s="525"/>
      <c r="H93" s="525"/>
      <c r="I93" s="525"/>
      <c r="J93" s="726"/>
      <c r="K93" s="726"/>
      <c r="L93" s="726"/>
      <c r="M93" s="726"/>
      <c r="N93" s="726"/>
      <c r="O93" s="726"/>
      <c r="P93" s="726"/>
      <c r="Q93" s="726"/>
      <c r="R93" s="726"/>
      <c r="S93" s="726"/>
      <c r="T93" s="726"/>
    </row>
    <row r="94" spans="1:20" s="190" customFormat="1" ht="15">
      <c r="E94" s="525"/>
      <c r="H94" s="525"/>
      <c r="I94" s="525"/>
      <c r="J94" s="726"/>
      <c r="K94" s="726"/>
      <c r="L94" s="726"/>
      <c r="M94" s="726"/>
      <c r="N94" s="726"/>
      <c r="O94" s="726"/>
      <c r="P94" s="726"/>
      <c r="Q94" s="726"/>
      <c r="R94" s="726"/>
      <c r="S94" s="726"/>
      <c r="T94" s="726"/>
    </row>
    <row r="95" spans="1:20" s="190" customFormat="1" ht="15">
      <c r="A95" s="726"/>
      <c r="B95" s="726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6"/>
      <c r="P95" s="726"/>
      <c r="Q95" s="726"/>
      <c r="R95" s="726"/>
      <c r="S95" s="726"/>
      <c r="T95" s="726"/>
    </row>
    <row r="96" spans="1:20" s="190" customFormat="1" ht="15">
      <c r="A96" s="726"/>
      <c r="B96" s="726"/>
      <c r="C96" s="726"/>
      <c r="D96" s="726"/>
      <c r="E96" s="726"/>
      <c r="F96" s="726"/>
      <c r="G96" s="726"/>
      <c r="H96" s="726"/>
      <c r="I96" s="726"/>
      <c r="J96" s="726"/>
      <c r="K96" s="726"/>
      <c r="L96" s="726"/>
      <c r="M96" s="726"/>
      <c r="N96" s="726"/>
      <c r="O96" s="726"/>
      <c r="P96" s="726"/>
      <c r="Q96" s="726"/>
      <c r="R96" s="726"/>
      <c r="S96" s="726"/>
      <c r="T96" s="726"/>
    </row>
    <row r="97" spans="1:20" s="190" customFormat="1" ht="15">
      <c r="A97" s="726"/>
      <c r="B97" s="726"/>
      <c r="C97" s="726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6"/>
      <c r="Q97" s="726"/>
      <c r="R97" s="726"/>
      <c r="S97" s="726"/>
      <c r="T97" s="726"/>
    </row>
    <row r="98" spans="1:20" s="190" customFormat="1" ht="15">
      <c r="A98" s="726"/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6"/>
      <c r="Q98" s="726"/>
      <c r="R98" s="726"/>
      <c r="S98" s="726"/>
      <c r="T98" s="726"/>
    </row>
    <row r="99" spans="1:20" s="190" customFormat="1" ht="15">
      <c r="A99" s="726"/>
      <c r="B99" s="726"/>
      <c r="C99" s="726"/>
      <c r="D99" s="726"/>
      <c r="E99" s="726"/>
      <c r="F99" s="726"/>
      <c r="G99" s="726"/>
      <c r="H99" s="726"/>
      <c r="I99" s="726"/>
      <c r="J99" s="726"/>
      <c r="K99" s="726"/>
      <c r="L99" s="726"/>
      <c r="M99" s="726"/>
      <c r="N99" s="726"/>
      <c r="O99" s="726"/>
      <c r="P99" s="726"/>
      <c r="Q99" s="726"/>
      <c r="R99" s="726"/>
      <c r="S99" s="726"/>
      <c r="T99" s="726"/>
    </row>
    <row r="100" spans="1:20" s="190" customFormat="1" ht="15">
      <c r="A100" s="726"/>
      <c r="B100" s="726"/>
      <c r="C100" s="726"/>
      <c r="D100" s="726"/>
      <c r="E100" s="726"/>
      <c r="F100" s="726"/>
      <c r="G100" s="726"/>
      <c r="H100" s="726"/>
      <c r="I100" s="726"/>
      <c r="J100" s="726"/>
      <c r="K100" s="726"/>
      <c r="L100" s="726"/>
      <c r="M100" s="726"/>
      <c r="N100" s="726"/>
      <c r="O100" s="726"/>
      <c r="P100" s="726"/>
      <c r="Q100" s="726"/>
      <c r="R100" s="726"/>
      <c r="S100" s="726"/>
      <c r="T100" s="726"/>
    </row>
    <row r="101" spans="1:20" s="190" customFormat="1" ht="15">
      <c r="A101" s="726"/>
      <c r="B101" s="726"/>
      <c r="C101" s="726"/>
      <c r="D101" s="726"/>
      <c r="E101" s="726"/>
      <c r="F101" s="726"/>
      <c r="G101" s="726"/>
      <c r="H101" s="726"/>
      <c r="I101" s="726"/>
      <c r="J101" s="726"/>
      <c r="K101" s="726"/>
      <c r="L101" s="726"/>
      <c r="M101" s="726"/>
      <c r="N101" s="726"/>
      <c r="O101" s="726"/>
      <c r="P101" s="726"/>
      <c r="Q101" s="726"/>
      <c r="R101" s="726"/>
      <c r="S101" s="726"/>
      <c r="T101" s="726"/>
    </row>
    <row r="102" spans="1:20" s="190" customFormat="1" ht="15">
      <c r="A102" s="726"/>
      <c r="B102" s="726"/>
      <c r="C102" s="726"/>
      <c r="D102" s="726"/>
      <c r="E102" s="726"/>
      <c r="F102" s="726"/>
      <c r="G102" s="726"/>
      <c r="H102" s="726"/>
      <c r="I102" s="726"/>
      <c r="J102" s="726"/>
      <c r="K102" s="726"/>
      <c r="L102" s="726"/>
      <c r="M102" s="726"/>
      <c r="N102" s="726"/>
      <c r="O102" s="726"/>
      <c r="P102" s="726"/>
      <c r="Q102" s="726"/>
      <c r="R102" s="726"/>
      <c r="S102" s="726"/>
      <c r="T102" s="726"/>
    </row>
    <row r="103" spans="1:20" s="190" customFormat="1" ht="15">
      <c r="A103" s="726"/>
      <c r="B103" s="726"/>
      <c r="C103" s="726"/>
      <c r="D103" s="726"/>
      <c r="E103" s="726"/>
      <c r="F103" s="726"/>
      <c r="G103" s="726"/>
      <c r="H103" s="726"/>
      <c r="I103" s="726"/>
      <c r="J103" s="726"/>
      <c r="K103" s="726"/>
      <c r="L103" s="726"/>
      <c r="M103" s="726"/>
      <c r="N103" s="726"/>
      <c r="O103" s="726"/>
      <c r="P103" s="726"/>
      <c r="Q103" s="726"/>
      <c r="R103" s="726"/>
      <c r="S103" s="726"/>
      <c r="T103" s="726"/>
    </row>
    <row r="104" spans="1:20" s="190" customFormat="1" ht="15">
      <c r="A104" s="726"/>
      <c r="B104" s="726"/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  <c r="R104" s="726"/>
      <c r="S104" s="726"/>
      <c r="T104" s="726"/>
    </row>
    <row r="105" spans="1:20" s="190" customFormat="1" ht="15">
      <c r="A105" s="726"/>
      <c r="B105" s="726"/>
      <c r="C105" s="726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6"/>
      <c r="Q105" s="726"/>
      <c r="R105" s="726"/>
      <c r="S105" s="726"/>
      <c r="T105" s="726"/>
    </row>
    <row r="106" spans="1:20" s="190" customFormat="1" ht="15">
      <c r="A106" s="726"/>
      <c r="B106" s="726"/>
      <c r="C106" s="726"/>
      <c r="D106" s="726"/>
      <c r="E106" s="726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6"/>
      <c r="Q106" s="726"/>
      <c r="R106" s="726"/>
      <c r="S106" s="726"/>
      <c r="T106" s="726"/>
    </row>
    <row r="107" spans="1:20" s="190" customFormat="1" ht="15">
      <c r="A107" s="726"/>
      <c r="B107" s="726"/>
      <c r="C107" s="726"/>
      <c r="D107" s="726"/>
      <c r="E107" s="726"/>
      <c r="F107" s="726"/>
      <c r="G107" s="726"/>
      <c r="H107" s="726"/>
      <c r="I107" s="726"/>
      <c r="J107" s="726"/>
      <c r="K107" s="726"/>
      <c r="L107" s="726"/>
      <c r="M107" s="726"/>
      <c r="N107" s="726"/>
      <c r="O107" s="726"/>
      <c r="P107" s="726"/>
      <c r="Q107" s="726"/>
      <c r="R107" s="726"/>
      <c r="S107" s="726"/>
      <c r="T107" s="726"/>
    </row>
    <row r="108" spans="1:20" s="190" customFormat="1" ht="15">
      <c r="A108" s="726"/>
      <c r="B108" s="726"/>
      <c r="C108" s="726"/>
      <c r="D108" s="726"/>
      <c r="E108" s="726"/>
      <c r="F108" s="726"/>
      <c r="G108" s="726"/>
      <c r="H108" s="726"/>
      <c r="I108" s="726"/>
      <c r="J108" s="726"/>
      <c r="K108" s="726"/>
      <c r="L108" s="726"/>
      <c r="M108" s="726"/>
      <c r="N108" s="726"/>
      <c r="O108" s="726"/>
      <c r="P108" s="726"/>
      <c r="Q108" s="726"/>
      <c r="R108" s="726"/>
      <c r="S108" s="726"/>
      <c r="T108" s="726"/>
    </row>
    <row r="109" spans="1:20" s="190" customFormat="1" ht="15">
      <c r="A109" s="726"/>
      <c r="B109" s="726"/>
      <c r="C109" s="726"/>
      <c r="D109" s="726"/>
      <c r="E109" s="726"/>
      <c r="F109" s="726"/>
      <c r="G109" s="726"/>
      <c r="H109" s="726"/>
      <c r="I109" s="726"/>
      <c r="J109" s="726"/>
      <c r="K109" s="726"/>
      <c r="L109" s="726"/>
      <c r="M109" s="726"/>
      <c r="N109" s="726"/>
      <c r="O109" s="726"/>
      <c r="P109" s="726"/>
      <c r="Q109" s="726"/>
      <c r="R109" s="726"/>
      <c r="S109" s="726"/>
      <c r="T109" s="726"/>
    </row>
    <row r="110" spans="1:20" s="190" customFormat="1" ht="15">
      <c r="A110" s="726"/>
      <c r="B110" s="726"/>
      <c r="C110" s="726"/>
      <c r="D110" s="726"/>
      <c r="E110" s="726"/>
      <c r="F110" s="726"/>
      <c r="G110" s="726"/>
      <c r="H110" s="726"/>
      <c r="I110" s="726"/>
      <c r="J110" s="726"/>
      <c r="K110" s="726"/>
      <c r="L110" s="726"/>
      <c r="M110" s="726"/>
      <c r="N110" s="726"/>
      <c r="O110" s="726"/>
      <c r="P110" s="726"/>
      <c r="Q110" s="726"/>
      <c r="R110" s="726"/>
      <c r="S110" s="726"/>
      <c r="T110" s="726"/>
    </row>
    <row r="111" spans="1:20" s="190" customFormat="1" ht="15">
      <c r="A111" s="726"/>
      <c r="B111" s="726"/>
      <c r="C111" s="726"/>
      <c r="D111" s="726"/>
      <c r="E111" s="726"/>
      <c r="F111" s="726"/>
      <c r="G111" s="726"/>
      <c r="H111" s="726"/>
      <c r="I111" s="726"/>
      <c r="J111" s="726"/>
      <c r="K111" s="726"/>
      <c r="L111" s="726"/>
      <c r="M111" s="726"/>
      <c r="N111" s="726"/>
      <c r="O111" s="726"/>
      <c r="P111" s="726"/>
      <c r="Q111" s="726"/>
      <c r="R111" s="726"/>
      <c r="S111" s="726"/>
      <c r="T111" s="726"/>
    </row>
    <row r="112" spans="1:20" s="190" customFormat="1" ht="15">
      <c r="A112" s="726"/>
      <c r="B112" s="726"/>
      <c r="C112" s="726"/>
      <c r="D112" s="726"/>
      <c r="E112" s="726"/>
      <c r="F112" s="726"/>
      <c r="G112" s="726"/>
      <c r="H112" s="726"/>
      <c r="I112" s="726"/>
      <c r="J112" s="726"/>
      <c r="K112" s="726"/>
      <c r="L112" s="726"/>
      <c r="M112" s="726"/>
      <c r="N112" s="726"/>
      <c r="O112" s="726"/>
      <c r="P112" s="726"/>
      <c r="Q112" s="726"/>
      <c r="R112" s="726"/>
      <c r="S112" s="726"/>
      <c r="T112" s="726"/>
    </row>
    <row r="113" spans="1:20" s="190" customFormat="1" ht="15">
      <c r="A113" s="726"/>
      <c r="B113" s="726"/>
      <c r="C113" s="726"/>
      <c r="D113" s="726"/>
      <c r="E113" s="726"/>
      <c r="F113" s="726"/>
      <c r="G113" s="726"/>
      <c r="H113" s="726"/>
      <c r="I113" s="726"/>
      <c r="J113" s="726"/>
      <c r="K113" s="726"/>
      <c r="L113" s="726"/>
      <c r="M113" s="726"/>
      <c r="N113" s="726"/>
      <c r="O113" s="726"/>
      <c r="P113" s="726"/>
      <c r="Q113" s="726"/>
      <c r="R113" s="726"/>
      <c r="S113" s="726"/>
      <c r="T113" s="726"/>
    </row>
    <row r="114" spans="1:20" s="190" customFormat="1" ht="15">
      <c r="A114" s="726"/>
      <c r="B114" s="726"/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6"/>
      <c r="R114" s="726"/>
      <c r="S114" s="726"/>
      <c r="T114" s="726"/>
    </row>
    <row r="115" spans="1:20" s="190" customFormat="1" ht="15">
      <c r="A115" s="726"/>
      <c r="B115" s="726"/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</row>
    <row r="116" spans="1:20" s="190" customFormat="1" ht="15">
      <c r="A116" s="726"/>
      <c r="B116" s="726"/>
      <c r="C116" s="726"/>
      <c r="D116" s="726"/>
      <c r="E116" s="726"/>
      <c r="F116" s="726"/>
      <c r="G116" s="726"/>
      <c r="H116" s="726"/>
      <c r="I116" s="726"/>
      <c r="J116" s="726"/>
      <c r="K116" s="726"/>
      <c r="L116" s="726"/>
      <c r="M116" s="726"/>
      <c r="N116" s="726"/>
      <c r="O116" s="726"/>
      <c r="P116" s="726"/>
      <c r="Q116" s="726"/>
      <c r="R116" s="726"/>
      <c r="S116" s="726"/>
      <c r="T116" s="726"/>
    </row>
    <row r="117" spans="1:20" s="190" customFormat="1" ht="15">
      <c r="A117" s="726"/>
      <c r="B117" s="726"/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  <c r="N117" s="726"/>
      <c r="O117" s="726"/>
      <c r="P117" s="726"/>
      <c r="Q117" s="726"/>
      <c r="R117" s="726"/>
      <c r="S117" s="726"/>
      <c r="T117" s="726"/>
    </row>
    <row r="118" spans="1:20" s="190" customFormat="1" ht="15">
      <c r="A118" s="726"/>
      <c r="B118" s="726"/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/>
      <c r="R118" s="726"/>
      <c r="S118" s="726"/>
      <c r="T118" s="726"/>
    </row>
    <row r="119" spans="1:20" s="190" customFormat="1" ht="15">
      <c r="A119" s="726"/>
      <c r="B119" s="726"/>
      <c r="C119" s="726"/>
      <c r="D119" s="726"/>
      <c r="E119" s="726"/>
      <c r="F119" s="726"/>
      <c r="G119" s="726"/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6"/>
    </row>
    <row r="120" spans="1:20" s="190" customFormat="1" ht="15">
      <c r="A120" s="726"/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</row>
    <row r="121" spans="1:20" s="190" customFormat="1" ht="15">
      <c r="A121" s="726"/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726"/>
      <c r="R121" s="726"/>
      <c r="S121" s="726"/>
      <c r="T121" s="726"/>
    </row>
    <row r="122" spans="1:20" s="190" customFormat="1" ht="15">
      <c r="A122" s="726"/>
      <c r="B122" s="726"/>
      <c r="C122" s="726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  <c r="S122" s="726"/>
      <c r="T122" s="726"/>
    </row>
    <row r="123" spans="1:20" s="190" customFormat="1" ht="15">
      <c r="E123" s="525"/>
      <c r="F123" s="525"/>
      <c r="H123" s="726"/>
      <c r="I123" s="726"/>
      <c r="J123" s="726"/>
      <c r="K123" s="726"/>
      <c r="L123" s="726"/>
      <c r="M123" s="726"/>
      <c r="N123" s="726"/>
      <c r="O123" s="726"/>
      <c r="P123" s="726"/>
      <c r="Q123" s="726"/>
      <c r="R123" s="726"/>
      <c r="S123" s="726"/>
      <c r="T123" s="726"/>
    </row>
    <row r="124" spans="1:20" s="190" customFormat="1" ht="15">
      <c r="E124" s="525"/>
      <c r="F124" s="525"/>
      <c r="H124" s="726"/>
      <c r="I124" s="726"/>
      <c r="J124" s="726"/>
      <c r="K124" s="726"/>
      <c r="L124" s="726"/>
      <c r="M124" s="726"/>
      <c r="N124" s="726"/>
      <c r="O124" s="726"/>
      <c r="P124" s="726"/>
      <c r="Q124" s="726"/>
      <c r="R124" s="726"/>
      <c r="S124" s="726"/>
      <c r="T124" s="726"/>
    </row>
    <row r="125" spans="1:20" s="190" customFormat="1" ht="15">
      <c r="E125" s="525"/>
      <c r="F125" s="525"/>
      <c r="H125" s="726"/>
      <c r="I125" s="726"/>
      <c r="J125" s="726"/>
      <c r="K125" s="726"/>
      <c r="L125" s="726"/>
      <c r="M125" s="726"/>
      <c r="N125" s="726"/>
      <c r="O125" s="726"/>
      <c r="P125" s="726"/>
      <c r="Q125" s="726"/>
      <c r="R125" s="726"/>
      <c r="S125" s="726"/>
      <c r="T125" s="726"/>
    </row>
    <row r="126" spans="1:20" s="190" customFormat="1" ht="15">
      <c r="E126" s="525"/>
      <c r="F126" s="525"/>
      <c r="H126" s="726"/>
      <c r="I126" s="726"/>
      <c r="J126" s="726"/>
      <c r="K126" s="726"/>
      <c r="L126" s="726"/>
      <c r="M126" s="726"/>
      <c r="N126" s="726"/>
      <c r="O126" s="726"/>
      <c r="P126" s="726"/>
      <c r="Q126" s="726"/>
      <c r="R126" s="726"/>
      <c r="S126" s="726"/>
      <c r="T126" s="726"/>
    </row>
    <row r="127" spans="1:20" s="190" customFormat="1" ht="15">
      <c r="E127" s="525"/>
      <c r="F127" s="525"/>
      <c r="H127" s="726"/>
      <c r="I127" s="726"/>
      <c r="J127" s="726"/>
      <c r="K127" s="726"/>
      <c r="L127" s="726"/>
      <c r="M127" s="726"/>
      <c r="N127" s="726"/>
      <c r="O127" s="726"/>
      <c r="P127" s="726"/>
      <c r="Q127" s="726"/>
      <c r="R127" s="726"/>
      <c r="S127" s="726"/>
      <c r="T127" s="726"/>
    </row>
    <row r="128" spans="1:20" s="190" customFormat="1" ht="15">
      <c r="E128" s="525"/>
      <c r="F128" s="525"/>
      <c r="H128" s="726"/>
      <c r="I128" s="726"/>
      <c r="J128" s="726"/>
      <c r="K128" s="726"/>
      <c r="L128" s="726"/>
      <c r="M128" s="726"/>
      <c r="N128" s="726"/>
      <c r="O128" s="726"/>
      <c r="P128" s="726"/>
      <c r="Q128" s="726"/>
      <c r="R128" s="726"/>
      <c r="S128" s="726"/>
      <c r="T128" s="726"/>
    </row>
    <row r="129" spans="5:20" s="190" customFormat="1" ht="15">
      <c r="E129" s="525"/>
      <c r="F129" s="525"/>
      <c r="H129" s="726"/>
      <c r="I129" s="726"/>
      <c r="J129" s="726"/>
      <c r="K129" s="726"/>
      <c r="L129" s="726"/>
      <c r="M129" s="726"/>
      <c r="N129" s="726"/>
      <c r="O129" s="726"/>
      <c r="P129" s="726"/>
      <c r="Q129" s="726"/>
      <c r="R129" s="726"/>
      <c r="S129" s="726"/>
      <c r="T129" s="726"/>
    </row>
    <row r="130" spans="5:20" s="190" customFormat="1" ht="15">
      <c r="E130" s="525"/>
      <c r="F130" s="525"/>
      <c r="H130" s="726"/>
      <c r="I130" s="726"/>
      <c r="J130" s="726"/>
      <c r="K130" s="726"/>
      <c r="L130" s="726"/>
      <c r="M130" s="726"/>
      <c r="N130" s="726"/>
      <c r="O130" s="726"/>
      <c r="P130" s="726"/>
      <c r="Q130" s="726"/>
      <c r="R130" s="726"/>
      <c r="S130" s="726"/>
      <c r="T130" s="726"/>
    </row>
    <row r="131" spans="5:20" s="190" customFormat="1" ht="15">
      <c r="E131" s="525"/>
      <c r="F131" s="525"/>
      <c r="H131" s="726"/>
      <c r="I131" s="726"/>
      <c r="J131" s="726"/>
      <c r="K131" s="726"/>
      <c r="L131" s="726"/>
      <c r="M131" s="726"/>
      <c r="N131" s="726"/>
      <c r="O131" s="726"/>
      <c r="P131" s="726"/>
      <c r="Q131" s="726"/>
      <c r="R131" s="726"/>
      <c r="S131" s="726"/>
      <c r="T131" s="726"/>
    </row>
    <row r="132" spans="5:20" s="190" customFormat="1" ht="15">
      <c r="E132" s="525"/>
      <c r="F132" s="525"/>
      <c r="H132" s="726"/>
      <c r="I132" s="726"/>
      <c r="J132" s="726"/>
      <c r="K132" s="726"/>
      <c r="L132" s="726"/>
      <c r="M132" s="726"/>
      <c r="N132" s="726"/>
      <c r="O132" s="726"/>
      <c r="P132" s="726"/>
      <c r="Q132" s="726"/>
      <c r="R132" s="726"/>
      <c r="S132" s="726"/>
      <c r="T132" s="726"/>
    </row>
    <row r="133" spans="5:20" s="190" customFormat="1" ht="15">
      <c r="E133" s="525"/>
      <c r="F133" s="525"/>
      <c r="H133" s="726"/>
      <c r="I133" s="726"/>
      <c r="J133" s="726"/>
      <c r="K133" s="726"/>
      <c r="L133" s="726"/>
      <c r="M133" s="726"/>
      <c r="N133" s="726"/>
      <c r="O133" s="726"/>
      <c r="P133" s="726"/>
      <c r="Q133" s="726"/>
      <c r="R133" s="726"/>
      <c r="S133" s="726"/>
      <c r="T133" s="726"/>
    </row>
    <row r="134" spans="5:20" s="190" customFormat="1" ht="15">
      <c r="E134" s="525"/>
      <c r="F134" s="525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  <c r="S134" s="726"/>
      <c r="T134" s="726"/>
    </row>
    <row r="135" spans="5:20" s="190" customFormat="1" ht="15">
      <c r="E135" s="525"/>
      <c r="F135" s="525"/>
      <c r="H135" s="726"/>
      <c r="I135" s="726"/>
      <c r="J135" s="726"/>
      <c r="K135" s="726"/>
      <c r="L135" s="726"/>
      <c r="M135" s="726"/>
      <c r="N135" s="726"/>
      <c r="O135" s="726"/>
      <c r="P135" s="726"/>
      <c r="Q135" s="726"/>
      <c r="R135" s="726"/>
      <c r="S135" s="726"/>
      <c r="T135" s="726"/>
    </row>
    <row r="136" spans="5:20" s="190" customFormat="1" ht="15">
      <c r="E136" s="525"/>
      <c r="F136" s="525"/>
      <c r="H136" s="726"/>
      <c r="I136" s="726"/>
      <c r="J136" s="726"/>
      <c r="K136" s="726"/>
      <c r="L136" s="726"/>
      <c r="M136" s="726"/>
      <c r="N136" s="726"/>
      <c r="O136" s="726"/>
      <c r="P136" s="726"/>
      <c r="Q136" s="726"/>
      <c r="R136" s="726"/>
      <c r="S136" s="726"/>
      <c r="T136" s="726"/>
    </row>
    <row r="137" spans="5:20" s="190" customFormat="1" ht="15">
      <c r="E137" s="525"/>
      <c r="F137" s="525"/>
      <c r="H137" s="726"/>
      <c r="I137" s="726"/>
      <c r="J137" s="726"/>
      <c r="K137" s="726"/>
      <c r="L137" s="726"/>
      <c r="M137" s="726"/>
      <c r="N137" s="726"/>
      <c r="O137" s="726"/>
      <c r="P137" s="726"/>
      <c r="Q137" s="726"/>
      <c r="R137" s="726"/>
      <c r="S137" s="726"/>
      <c r="T137" s="726"/>
    </row>
    <row r="138" spans="5:20" s="190" customFormat="1" ht="15">
      <c r="E138" s="525"/>
      <c r="F138" s="525"/>
      <c r="H138" s="726"/>
      <c r="I138" s="726"/>
      <c r="J138" s="726"/>
      <c r="K138" s="726"/>
      <c r="L138" s="726"/>
      <c r="M138" s="726"/>
      <c r="N138" s="726"/>
      <c r="O138" s="726"/>
      <c r="P138" s="726"/>
      <c r="Q138" s="726"/>
      <c r="R138" s="726"/>
      <c r="S138" s="726"/>
      <c r="T138" s="726"/>
    </row>
    <row r="139" spans="5:20" s="190" customFormat="1" ht="15">
      <c r="E139" s="525"/>
      <c r="F139" s="525"/>
      <c r="H139" s="726"/>
      <c r="I139" s="726"/>
      <c r="J139" s="726"/>
      <c r="K139" s="726"/>
      <c r="L139" s="726"/>
      <c r="M139" s="726"/>
      <c r="N139" s="726"/>
      <c r="O139" s="726"/>
      <c r="P139" s="726"/>
      <c r="Q139" s="726"/>
      <c r="R139" s="726"/>
      <c r="S139" s="726"/>
      <c r="T139" s="726"/>
    </row>
    <row r="140" spans="5:20" s="190" customFormat="1" ht="15">
      <c r="E140" s="525"/>
      <c r="F140" s="525"/>
      <c r="H140" s="726"/>
      <c r="I140" s="726"/>
      <c r="J140" s="726"/>
      <c r="K140" s="726"/>
      <c r="L140" s="726"/>
      <c r="M140" s="726"/>
      <c r="N140" s="726"/>
      <c r="O140" s="726"/>
      <c r="P140" s="726"/>
      <c r="Q140" s="726"/>
      <c r="R140" s="726"/>
      <c r="S140" s="726"/>
      <c r="T140" s="726"/>
    </row>
    <row r="141" spans="5:20" s="190" customFormat="1" ht="15">
      <c r="E141" s="525"/>
      <c r="F141" s="525"/>
      <c r="H141" s="726"/>
      <c r="I141" s="726"/>
      <c r="J141" s="726"/>
      <c r="K141" s="726"/>
      <c r="L141" s="726"/>
      <c r="M141" s="726"/>
      <c r="N141" s="726"/>
      <c r="O141" s="726"/>
      <c r="P141" s="726"/>
      <c r="Q141" s="726"/>
      <c r="R141" s="726"/>
      <c r="S141" s="726"/>
      <c r="T141" s="726"/>
    </row>
    <row r="142" spans="5:20" s="190" customFormat="1" ht="15">
      <c r="E142" s="525"/>
      <c r="F142" s="525"/>
      <c r="H142" s="726"/>
      <c r="I142" s="726"/>
      <c r="J142" s="726"/>
      <c r="K142" s="726"/>
      <c r="L142" s="726"/>
      <c r="M142" s="726"/>
      <c r="N142" s="726"/>
      <c r="O142" s="726"/>
      <c r="P142" s="726"/>
      <c r="Q142" s="726"/>
      <c r="R142" s="726"/>
      <c r="S142" s="726"/>
      <c r="T142" s="726"/>
    </row>
    <row r="143" spans="5:20" s="190" customFormat="1" ht="15">
      <c r="E143" s="525"/>
      <c r="F143" s="525"/>
      <c r="H143" s="726"/>
      <c r="I143" s="726"/>
      <c r="J143" s="726"/>
      <c r="K143" s="726"/>
      <c r="L143" s="726"/>
      <c r="M143" s="726"/>
      <c r="N143" s="726"/>
      <c r="O143" s="726"/>
      <c r="P143" s="726"/>
      <c r="Q143" s="726"/>
      <c r="R143" s="726"/>
      <c r="S143" s="726"/>
      <c r="T143" s="726"/>
    </row>
    <row r="144" spans="5:20" s="190" customFormat="1" ht="15">
      <c r="E144" s="525"/>
      <c r="F144" s="525"/>
      <c r="H144" s="726"/>
      <c r="I144" s="726"/>
      <c r="J144" s="726"/>
      <c r="K144" s="726"/>
      <c r="L144" s="726"/>
      <c r="M144" s="726"/>
      <c r="N144" s="726"/>
      <c r="O144" s="726"/>
      <c r="P144" s="726"/>
      <c r="Q144" s="726"/>
      <c r="R144" s="726"/>
      <c r="S144" s="726"/>
      <c r="T144" s="726"/>
    </row>
    <row r="145" spans="5:20" s="190" customFormat="1" ht="15">
      <c r="E145" s="525"/>
      <c r="F145" s="525"/>
      <c r="H145" s="726"/>
      <c r="I145" s="726"/>
      <c r="J145" s="726"/>
      <c r="K145" s="726"/>
      <c r="L145" s="726"/>
      <c r="M145" s="726"/>
      <c r="N145" s="726"/>
      <c r="O145" s="726"/>
      <c r="P145" s="726"/>
      <c r="Q145" s="726"/>
      <c r="R145" s="726"/>
      <c r="S145" s="726"/>
      <c r="T145" s="726"/>
    </row>
    <row r="146" spans="5:20" s="190" customFormat="1" ht="15">
      <c r="E146" s="525"/>
      <c r="F146" s="525"/>
      <c r="H146" s="726"/>
      <c r="I146" s="726"/>
      <c r="J146" s="726"/>
      <c r="K146" s="726"/>
      <c r="L146" s="726"/>
      <c r="M146" s="726"/>
      <c r="N146" s="726"/>
      <c r="O146" s="726"/>
      <c r="P146" s="726"/>
      <c r="Q146" s="726"/>
      <c r="R146" s="726"/>
      <c r="S146" s="726"/>
      <c r="T146" s="726"/>
    </row>
    <row r="147" spans="5:20" s="190" customFormat="1" ht="15">
      <c r="E147" s="525"/>
      <c r="F147" s="525"/>
      <c r="H147" s="726"/>
      <c r="I147" s="726"/>
      <c r="J147" s="726"/>
      <c r="K147" s="726"/>
      <c r="L147" s="726"/>
      <c r="M147" s="726"/>
      <c r="N147" s="726"/>
      <c r="O147" s="726"/>
      <c r="P147" s="726"/>
      <c r="Q147" s="726"/>
      <c r="R147" s="726"/>
      <c r="S147" s="726"/>
      <c r="T147" s="726"/>
    </row>
    <row r="148" spans="5:20" s="190" customFormat="1" ht="15">
      <c r="E148" s="525"/>
      <c r="F148" s="525"/>
      <c r="H148" s="726"/>
      <c r="I148" s="726"/>
      <c r="J148" s="726"/>
      <c r="K148" s="726"/>
      <c r="L148" s="726"/>
      <c r="M148" s="726"/>
      <c r="N148" s="726"/>
      <c r="O148" s="726"/>
      <c r="P148" s="726"/>
      <c r="Q148" s="726"/>
      <c r="R148" s="726"/>
      <c r="S148" s="726"/>
      <c r="T148" s="726"/>
    </row>
    <row r="149" spans="5:20" s="190" customFormat="1" ht="15">
      <c r="E149" s="525"/>
      <c r="F149" s="525"/>
      <c r="H149" s="726"/>
      <c r="I149" s="726"/>
      <c r="J149" s="726"/>
      <c r="K149" s="726"/>
      <c r="L149" s="726"/>
      <c r="M149" s="726"/>
      <c r="N149" s="726"/>
      <c r="O149" s="726"/>
      <c r="P149" s="726"/>
      <c r="Q149" s="726"/>
      <c r="R149" s="726"/>
      <c r="S149" s="726"/>
      <c r="T149" s="726"/>
    </row>
    <row r="150" spans="5:20" s="190" customFormat="1" ht="15">
      <c r="E150" s="525"/>
      <c r="F150" s="525"/>
      <c r="H150" s="726"/>
      <c r="I150" s="726"/>
      <c r="J150" s="726"/>
      <c r="K150" s="726"/>
      <c r="L150" s="726"/>
      <c r="M150" s="726"/>
      <c r="N150" s="726"/>
      <c r="O150" s="726"/>
      <c r="P150" s="726"/>
      <c r="Q150" s="726"/>
      <c r="R150" s="726"/>
      <c r="S150" s="726"/>
      <c r="T150" s="726"/>
    </row>
    <row r="151" spans="5:20" s="190" customFormat="1" ht="15">
      <c r="E151" s="525"/>
      <c r="F151" s="525"/>
      <c r="H151" s="726"/>
      <c r="I151" s="726"/>
      <c r="J151" s="726"/>
      <c r="K151" s="726"/>
      <c r="L151" s="726"/>
      <c r="M151" s="726"/>
      <c r="N151" s="726"/>
      <c r="O151" s="726"/>
      <c r="P151" s="726"/>
      <c r="Q151" s="726"/>
      <c r="R151" s="726"/>
      <c r="S151" s="726"/>
      <c r="T151" s="726"/>
    </row>
    <row r="152" spans="5:20" s="190" customFormat="1" ht="15">
      <c r="E152" s="525"/>
      <c r="F152" s="525"/>
      <c r="H152" s="726"/>
      <c r="I152" s="726"/>
      <c r="J152" s="726"/>
      <c r="K152" s="726"/>
      <c r="L152" s="726"/>
      <c r="M152" s="726"/>
      <c r="N152" s="726"/>
      <c r="O152" s="726"/>
      <c r="P152" s="726"/>
      <c r="Q152" s="726"/>
      <c r="R152" s="726"/>
      <c r="S152" s="726"/>
      <c r="T152" s="726"/>
    </row>
    <row r="153" spans="5:20" s="190" customFormat="1" ht="15">
      <c r="E153" s="525"/>
      <c r="F153" s="525"/>
      <c r="H153" s="726"/>
      <c r="I153" s="726"/>
      <c r="J153" s="726"/>
      <c r="K153" s="726"/>
      <c r="L153" s="726"/>
      <c r="M153" s="726"/>
      <c r="N153" s="726"/>
      <c r="O153" s="726"/>
      <c r="P153" s="726"/>
      <c r="Q153" s="726"/>
      <c r="R153" s="726"/>
      <c r="S153" s="726"/>
      <c r="T153" s="726"/>
    </row>
    <row r="154" spans="5:20" s="190" customFormat="1" ht="15">
      <c r="E154" s="525"/>
      <c r="F154" s="525"/>
      <c r="H154" s="726"/>
      <c r="I154" s="726"/>
      <c r="J154" s="726"/>
      <c r="K154" s="726"/>
      <c r="L154" s="726"/>
      <c r="M154" s="726"/>
      <c r="N154" s="726"/>
      <c r="O154" s="726"/>
      <c r="P154" s="726"/>
      <c r="Q154" s="726"/>
      <c r="R154" s="726"/>
      <c r="S154" s="726"/>
      <c r="T154" s="726"/>
    </row>
    <row r="155" spans="5:20" s="190" customFormat="1" ht="15">
      <c r="E155" s="525"/>
      <c r="F155" s="525"/>
      <c r="H155" s="726"/>
      <c r="I155" s="726"/>
      <c r="J155" s="726"/>
      <c r="K155" s="726"/>
      <c r="L155" s="726"/>
      <c r="M155" s="726"/>
      <c r="N155" s="726"/>
      <c r="O155" s="726"/>
      <c r="P155" s="726"/>
      <c r="Q155" s="726"/>
      <c r="R155" s="726"/>
      <c r="S155" s="726"/>
      <c r="T155" s="726"/>
    </row>
    <row r="156" spans="5:20" s="190" customFormat="1" ht="15">
      <c r="E156" s="525"/>
      <c r="F156" s="525"/>
      <c r="H156" s="726"/>
      <c r="I156" s="726"/>
      <c r="J156" s="726"/>
      <c r="K156" s="726"/>
      <c r="L156" s="726"/>
      <c r="M156" s="726"/>
      <c r="N156" s="726"/>
      <c r="O156" s="726"/>
      <c r="P156" s="726"/>
      <c r="Q156" s="726"/>
      <c r="R156" s="726"/>
      <c r="S156" s="726"/>
      <c r="T156" s="726"/>
    </row>
    <row r="157" spans="5:20" s="190" customFormat="1" ht="15">
      <c r="E157" s="525"/>
      <c r="F157" s="525"/>
      <c r="H157" s="726"/>
      <c r="I157" s="726"/>
      <c r="J157" s="726"/>
      <c r="K157" s="726"/>
      <c r="L157" s="726"/>
      <c r="M157" s="726"/>
      <c r="N157" s="726"/>
      <c r="O157" s="726"/>
      <c r="P157" s="726"/>
      <c r="Q157" s="726"/>
      <c r="R157" s="726"/>
      <c r="S157" s="726"/>
      <c r="T157" s="726"/>
    </row>
    <row r="158" spans="5:20" s="190" customFormat="1" ht="15">
      <c r="E158" s="525"/>
      <c r="F158" s="525"/>
      <c r="H158" s="726"/>
      <c r="I158" s="726"/>
      <c r="J158" s="726"/>
      <c r="K158" s="726"/>
      <c r="L158" s="726"/>
      <c r="M158" s="726"/>
      <c r="N158" s="726"/>
      <c r="O158" s="726"/>
      <c r="P158" s="726"/>
      <c r="Q158" s="726"/>
      <c r="R158" s="726"/>
      <c r="S158" s="726"/>
      <c r="T158" s="726"/>
    </row>
    <row r="159" spans="5:20" s="190" customFormat="1" ht="15">
      <c r="E159" s="525"/>
      <c r="F159" s="525"/>
      <c r="H159" s="726"/>
      <c r="I159" s="726"/>
      <c r="J159" s="726"/>
      <c r="K159" s="726"/>
      <c r="L159" s="726"/>
      <c r="M159" s="726"/>
      <c r="N159" s="726"/>
      <c r="O159" s="726"/>
      <c r="P159" s="726"/>
      <c r="Q159" s="726"/>
      <c r="R159" s="726"/>
      <c r="S159" s="726"/>
      <c r="T159" s="726"/>
    </row>
    <row r="160" spans="5:20" s="190" customFormat="1" ht="15">
      <c r="E160" s="525"/>
      <c r="F160" s="525"/>
      <c r="H160" s="726"/>
      <c r="I160" s="726"/>
      <c r="J160" s="726"/>
      <c r="K160" s="726"/>
      <c r="L160" s="726"/>
      <c r="M160" s="726"/>
      <c r="N160" s="726"/>
      <c r="O160" s="726"/>
      <c r="P160" s="726"/>
      <c r="Q160" s="726"/>
      <c r="R160" s="726"/>
      <c r="S160" s="726"/>
      <c r="T160" s="726"/>
    </row>
    <row r="161" spans="5:20" s="190" customFormat="1" ht="15">
      <c r="E161" s="525"/>
      <c r="F161" s="525"/>
      <c r="H161" s="726"/>
      <c r="I161" s="726"/>
      <c r="J161" s="726"/>
      <c r="K161" s="726"/>
      <c r="L161" s="726"/>
      <c r="M161" s="726"/>
      <c r="N161" s="726"/>
      <c r="O161" s="726"/>
      <c r="P161" s="726"/>
      <c r="Q161" s="726"/>
      <c r="R161" s="726"/>
      <c r="S161" s="726"/>
      <c r="T161" s="726"/>
    </row>
    <row r="162" spans="5:20" s="190" customFormat="1" ht="15">
      <c r="E162" s="525"/>
      <c r="F162" s="525"/>
      <c r="H162" s="726"/>
      <c r="I162" s="726"/>
      <c r="J162" s="726"/>
      <c r="K162" s="726"/>
      <c r="L162" s="726"/>
      <c r="M162" s="726"/>
      <c r="N162" s="726"/>
      <c r="O162" s="726"/>
      <c r="P162" s="726"/>
      <c r="Q162" s="726"/>
      <c r="R162" s="726"/>
      <c r="S162" s="726"/>
      <c r="T162" s="726"/>
    </row>
    <row r="163" spans="5:20" s="190" customFormat="1" ht="15">
      <c r="E163" s="525"/>
      <c r="F163" s="525"/>
      <c r="H163" s="726"/>
      <c r="I163" s="726"/>
      <c r="J163" s="726"/>
      <c r="K163" s="726"/>
      <c r="L163" s="726"/>
      <c r="M163" s="726"/>
      <c r="N163" s="726"/>
      <c r="O163" s="726"/>
      <c r="P163" s="726"/>
      <c r="Q163" s="726"/>
      <c r="R163" s="726"/>
      <c r="S163" s="726"/>
      <c r="T163" s="726"/>
    </row>
    <row r="164" spans="5:20" s="190" customFormat="1" ht="15">
      <c r="E164" s="525"/>
      <c r="F164" s="525"/>
      <c r="H164" s="726"/>
      <c r="I164" s="726"/>
      <c r="J164" s="726"/>
      <c r="K164" s="726"/>
      <c r="L164" s="726"/>
      <c r="M164" s="726"/>
      <c r="N164" s="726"/>
      <c r="O164" s="726"/>
      <c r="P164" s="726"/>
      <c r="Q164" s="726"/>
      <c r="R164" s="726"/>
      <c r="S164" s="726"/>
      <c r="T164" s="726"/>
    </row>
    <row r="165" spans="5:20" s="190" customFormat="1" ht="15">
      <c r="E165" s="525"/>
      <c r="F165" s="525"/>
      <c r="H165" s="726"/>
      <c r="I165" s="726"/>
      <c r="J165" s="726"/>
      <c r="K165" s="726"/>
      <c r="L165" s="726"/>
      <c r="M165" s="726"/>
      <c r="N165" s="726"/>
      <c r="O165" s="726"/>
      <c r="P165" s="726"/>
      <c r="Q165" s="726"/>
      <c r="R165" s="726"/>
      <c r="S165" s="726"/>
      <c r="T165" s="726"/>
    </row>
    <row r="166" spans="5:20" s="190" customFormat="1" ht="15">
      <c r="E166" s="525"/>
      <c r="F166" s="525"/>
      <c r="H166" s="726"/>
      <c r="I166" s="726"/>
      <c r="J166" s="726"/>
      <c r="K166" s="726"/>
      <c r="L166" s="726"/>
      <c r="M166" s="726"/>
      <c r="N166" s="726"/>
      <c r="O166" s="726"/>
      <c r="P166" s="726"/>
      <c r="Q166" s="726"/>
      <c r="R166" s="726"/>
      <c r="S166" s="726"/>
      <c r="T166" s="726"/>
    </row>
    <row r="167" spans="5:20" s="190" customFormat="1" ht="15">
      <c r="E167" s="525"/>
      <c r="F167" s="525"/>
      <c r="H167" s="726"/>
      <c r="I167" s="726"/>
      <c r="J167" s="726"/>
      <c r="K167" s="726"/>
      <c r="L167" s="726"/>
      <c r="M167" s="726"/>
      <c r="N167" s="726"/>
      <c r="O167" s="726"/>
      <c r="P167" s="726"/>
      <c r="Q167" s="726"/>
      <c r="R167" s="726"/>
      <c r="S167" s="726"/>
      <c r="T167" s="726"/>
    </row>
    <row r="168" spans="5:20" s="190" customFormat="1" ht="15">
      <c r="E168" s="525"/>
      <c r="F168" s="525"/>
      <c r="H168" s="726"/>
      <c r="I168" s="726"/>
      <c r="J168" s="726"/>
      <c r="K168" s="726"/>
      <c r="L168" s="726"/>
      <c r="M168" s="726"/>
      <c r="N168" s="726"/>
      <c r="O168" s="726"/>
      <c r="P168" s="726"/>
      <c r="Q168" s="726"/>
      <c r="R168" s="726"/>
      <c r="S168" s="726"/>
      <c r="T168" s="726"/>
    </row>
    <row r="169" spans="5:20" s="190" customFormat="1" ht="15">
      <c r="E169" s="525"/>
      <c r="F169" s="525"/>
      <c r="H169" s="726"/>
      <c r="I169" s="726"/>
      <c r="J169" s="726"/>
      <c r="K169" s="726"/>
      <c r="L169" s="726"/>
      <c r="M169" s="726"/>
      <c r="N169" s="726"/>
      <c r="O169" s="726"/>
      <c r="P169" s="726"/>
      <c r="Q169" s="726"/>
      <c r="R169" s="726"/>
      <c r="S169" s="726"/>
      <c r="T169" s="726"/>
    </row>
    <row r="170" spans="5:20" s="190" customFormat="1" ht="15">
      <c r="E170" s="525"/>
      <c r="F170" s="525"/>
      <c r="H170" s="726"/>
      <c r="I170" s="726"/>
      <c r="J170" s="726"/>
      <c r="K170" s="726"/>
      <c r="L170" s="726"/>
      <c r="M170" s="726"/>
      <c r="N170" s="726"/>
      <c r="O170" s="726"/>
      <c r="P170" s="726"/>
      <c r="Q170" s="726"/>
      <c r="R170" s="726"/>
      <c r="S170" s="726"/>
      <c r="T170" s="726"/>
    </row>
    <row r="171" spans="5:20" s="190" customFormat="1" ht="15">
      <c r="E171" s="525"/>
      <c r="F171" s="525"/>
      <c r="H171" s="726"/>
      <c r="I171" s="726"/>
      <c r="J171" s="726"/>
      <c r="K171" s="726"/>
      <c r="L171" s="726"/>
      <c r="M171" s="726"/>
      <c r="N171" s="726"/>
      <c r="O171" s="726"/>
      <c r="P171" s="726"/>
      <c r="Q171" s="726"/>
      <c r="R171" s="726"/>
      <c r="S171" s="726"/>
      <c r="T171" s="726"/>
    </row>
    <row r="172" spans="5:20" s="190" customFormat="1" ht="15">
      <c r="E172" s="525"/>
      <c r="F172" s="525"/>
      <c r="H172" s="726"/>
      <c r="I172" s="726"/>
      <c r="J172" s="726"/>
      <c r="K172" s="726"/>
      <c r="L172" s="726"/>
      <c r="M172" s="726"/>
      <c r="N172" s="726"/>
      <c r="O172" s="726"/>
      <c r="P172" s="726"/>
      <c r="Q172" s="726"/>
      <c r="R172" s="726"/>
      <c r="S172" s="726"/>
      <c r="T172" s="726"/>
    </row>
    <row r="173" spans="5:20" s="190" customFormat="1" ht="15">
      <c r="E173" s="525"/>
      <c r="F173" s="525"/>
      <c r="H173" s="726"/>
      <c r="I173" s="726"/>
      <c r="J173" s="726"/>
      <c r="K173" s="726"/>
      <c r="L173" s="726"/>
      <c r="M173" s="726"/>
      <c r="N173" s="726"/>
      <c r="O173" s="726"/>
      <c r="P173" s="726"/>
      <c r="Q173" s="726"/>
      <c r="R173" s="726"/>
      <c r="S173" s="726"/>
      <c r="T173" s="726"/>
    </row>
    <row r="174" spans="5:20" s="190" customFormat="1" ht="15">
      <c r="E174" s="525"/>
      <c r="F174" s="525"/>
      <c r="H174" s="726"/>
      <c r="I174" s="726"/>
      <c r="J174" s="726"/>
      <c r="K174" s="726"/>
      <c r="L174" s="726"/>
      <c r="M174" s="726"/>
      <c r="N174" s="726"/>
      <c r="O174" s="726"/>
      <c r="P174" s="726"/>
      <c r="Q174" s="726"/>
      <c r="R174" s="726"/>
      <c r="S174" s="726"/>
      <c r="T174" s="726"/>
    </row>
    <row r="175" spans="5:20" s="190" customFormat="1" ht="15">
      <c r="E175" s="525"/>
      <c r="F175" s="525"/>
      <c r="H175" s="726"/>
      <c r="I175" s="726"/>
      <c r="J175" s="726"/>
      <c r="K175" s="726"/>
      <c r="L175" s="726"/>
      <c r="M175" s="726"/>
      <c r="N175" s="726"/>
      <c r="O175" s="726"/>
      <c r="P175" s="726"/>
      <c r="Q175" s="726"/>
      <c r="R175" s="726"/>
      <c r="S175" s="726"/>
      <c r="T175" s="726"/>
    </row>
    <row r="176" spans="5:20" s="190" customFormat="1" ht="15">
      <c r="E176" s="525"/>
      <c r="F176" s="525"/>
      <c r="H176" s="726"/>
      <c r="I176" s="726"/>
      <c r="J176" s="726"/>
      <c r="K176" s="726"/>
      <c r="L176" s="726"/>
      <c r="M176" s="726"/>
      <c r="N176" s="726"/>
      <c r="O176" s="726"/>
      <c r="P176" s="726"/>
      <c r="Q176" s="726"/>
      <c r="R176" s="726"/>
      <c r="S176" s="726"/>
      <c r="T176" s="726"/>
    </row>
    <row r="177" spans="5:20" s="190" customFormat="1" ht="15">
      <c r="E177" s="525"/>
      <c r="F177" s="525"/>
      <c r="H177" s="726"/>
      <c r="I177" s="726"/>
      <c r="J177" s="726"/>
      <c r="K177" s="726"/>
      <c r="L177" s="726"/>
      <c r="M177" s="726"/>
      <c r="N177" s="726"/>
      <c r="O177" s="726"/>
      <c r="P177" s="726"/>
      <c r="Q177" s="726"/>
      <c r="R177" s="726"/>
      <c r="S177" s="726"/>
      <c r="T177" s="726"/>
    </row>
    <row r="178" spans="5:20" s="190" customFormat="1" ht="15">
      <c r="E178" s="525"/>
      <c r="F178" s="525"/>
      <c r="H178" s="726"/>
      <c r="I178" s="726"/>
      <c r="J178" s="726"/>
      <c r="K178" s="726"/>
      <c r="L178" s="726"/>
      <c r="M178" s="726"/>
      <c r="N178" s="726"/>
      <c r="O178" s="726"/>
      <c r="P178" s="726"/>
      <c r="Q178" s="726"/>
      <c r="R178" s="726"/>
      <c r="S178" s="726"/>
      <c r="T178" s="726"/>
    </row>
    <row r="179" spans="5:20" s="190" customFormat="1" ht="15">
      <c r="E179" s="525"/>
      <c r="F179" s="525"/>
      <c r="H179" s="726"/>
      <c r="I179" s="726"/>
      <c r="J179" s="726"/>
      <c r="K179" s="726"/>
      <c r="L179" s="726"/>
      <c r="M179" s="726"/>
      <c r="N179" s="726"/>
      <c r="O179" s="726"/>
      <c r="P179" s="726"/>
      <c r="Q179" s="726"/>
      <c r="R179" s="726"/>
      <c r="S179" s="726"/>
      <c r="T179" s="726"/>
    </row>
    <row r="180" spans="5:20" s="190" customFormat="1" ht="15">
      <c r="E180" s="525"/>
      <c r="F180" s="525"/>
      <c r="H180" s="726"/>
      <c r="I180" s="726"/>
      <c r="J180" s="726"/>
      <c r="K180" s="726"/>
      <c r="L180" s="726"/>
      <c r="M180" s="726"/>
      <c r="N180" s="726"/>
      <c r="O180" s="726"/>
      <c r="P180" s="726"/>
      <c r="Q180" s="726"/>
      <c r="R180" s="726"/>
      <c r="S180" s="726"/>
      <c r="T180" s="726"/>
    </row>
    <row r="181" spans="5:20" s="190" customFormat="1" ht="15">
      <c r="E181" s="525"/>
      <c r="F181" s="525"/>
      <c r="H181" s="726"/>
      <c r="I181" s="726"/>
      <c r="J181" s="726"/>
      <c r="K181" s="726"/>
      <c r="L181" s="726"/>
      <c r="M181" s="726"/>
      <c r="N181" s="726"/>
      <c r="O181" s="726"/>
      <c r="P181" s="726"/>
      <c r="Q181" s="726"/>
      <c r="R181" s="726"/>
      <c r="S181" s="726"/>
      <c r="T181" s="726"/>
    </row>
    <row r="182" spans="5:20" s="190" customFormat="1" ht="15">
      <c r="E182" s="525"/>
      <c r="F182" s="525"/>
      <c r="H182" s="726"/>
      <c r="I182" s="726"/>
      <c r="J182" s="726"/>
      <c r="K182" s="726"/>
      <c r="L182" s="726"/>
      <c r="M182" s="726"/>
      <c r="N182" s="726"/>
      <c r="O182" s="726"/>
      <c r="P182" s="726"/>
      <c r="Q182" s="726"/>
      <c r="R182" s="726"/>
      <c r="S182" s="726"/>
      <c r="T182" s="726"/>
    </row>
    <row r="183" spans="5:20" s="190" customFormat="1" ht="15">
      <c r="E183" s="525"/>
      <c r="F183" s="525"/>
      <c r="H183" s="726"/>
      <c r="I183" s="726"/>
      <c r="J183" s="726"/>
      <c r="K183" s="726"/>
      <c r="L183" s="726"/>
      <c r="M183" s="726"/>
      <c r="N183" s="726"/>
      <c r="O183" s="726"/>
      <c r="P183" s="726"/>
      <c r="Q183" s="726"/>
      <c r="R183" s="726"/>
      <c r="S183" s="726"/>
      <c r="T183" s="726"/>
    </row>
    <row r="184" spans="5:20" s="190" customFormat="1" ht="15">
      <c r="E184" s="525"/>
      <c r="F184" s="525"/>
      <c r="H184" s="726"/>
      <c r="I184" s="726"/>
      <c r="J184" s="726"/>
      <c r="K184" s="726"/>
      <c r="L184" s="726"/>
      <c r="M184" s="726"/>
      <c r="N184" s="726"/>
      <c r="O184" s="726"/>
      <c r="P184" s="726"/>
      <c r="Q184" s="726"/>
      <c r="R184" s="726"/>
      <c r="S184" s="726"/>
      <c r="T184" s="726"/>
    </row>
    <row r="185" spans="5:20" s="190" customFormat="1" ht="15">
      <c r="E185" s="525"/>
      <c r="F185" s="525"/>
      <c r="H185" s="726"/>
      <c r="I185" s="726"/>
      <c r="J185" s="726"/>
      <c r="K185" s="726"/>
      <c r="L185" s="726"/>
      <c r="M185" s="726"/>
      <c r="N185" s="726"/>
      <c r="O185" s="726"/>
      <c r="P185" s="726"/>
      <c r="Q185" s="726"/>
      <c r="R185" s="726"/>
      <c r="S185" s="726"/>
      <c r="T185" s="726"/>
    </row>
    <row r="186" spans="5:20" s="190" customFormat="1" ht="15">
      <c r="E186" s="525"/>
      <c r="F186" s="525"/>
      <c r="H186" s="726"/>
      <c r="I186" s="726"/>
      <c r="J186" s="726"/>
      <c r="K186" s="726"/>
      <c r="L186" s="726"/>
      <c r="M186" s="726"/>
      <c r="N186" s="726"/>
      <c r="O186" s="726"/>
      <c r="P186" s="726"/>
      <c r="Q186" s="726"/>
      <c r="R186" s="726"/>
      <c r="S186" s="726"/>
      <c r="T186" s="726"/>
    </row>
    <row r="187" spans="5:20" s="190" customFormat="1" ht="15">
      <c r="E187" s="525"/>
      <c r="F187" s="525"/>
      <c r="H187" s="726"/>
      <c r="I187" s="726"/>
      <c r="J187" s="726"/>
      <c r="K187" s="726"/>
      <c r="L187" s="726"/>
      <c r="M187" s="726"/>
      <c r="N187" s="726"/>
      <c r="O187" s="726"/>
      <c r="P187" s="726"/>
      <c r="Q187" s="726"/>
      <c r="R187" s="726"/>
      <c r="S187" s="726"/>
      <c r="T187" s="726"/>
    </row>
    <row r="188" spans="5:20" s="190" customFormat="1" ht="15">
      <c r="E188" s="525"/>
      <c r="F188" s="525"/>
      <c r="H188" s="726"/>
      <c r="I188" s="726"/>
      <c r="J188" s="726"/>
      <c r="K188" s="726"/>
      <c r="L188" s="726"/>
      <c r="M188" s="726"/>
      <c r="N188" s="726"/>
      <c r="O188" s="726"/>
      <c r="P188" s="726"/>
      <c r="Q188" s="726"/>
      <c r="R188" s="726"/>
      <c r="S188" s="726"/>
      <c r="T188" s="726"/>
    </row>
    <row r="189" spans="5:20" s="190" customFormat="1" ht="15">
      <c r="E189" s="525"/>
      <c r="F189" s="525"/>
      <c r="H189" s="726"/>
      <c r="I189" s="726"/>
      <c r="J189" s="726"/>
      <c r="K189" s="726"/>
      <c r="L189" s="726"/>
      <c r="M189" s="726"/>
      <c r="N189" s="726"/>
      <c r="O189" s="726"/>
      <c r="P189" s="726"/>
      <c r="Q189" s="726"/>
      <c r="R189" s="726"/>
      <c r="S189" s="726"/>
      <c r="T189" s="726"/>
    </row>
    <row r="190" spans="5:20" s="190" customFormat="1" ht="15">
      <c r="E190" s="525"/>
      <c r="F190" s="525"/>
      <c r="H190" s="726"/>
      <c r="I190" s="726"/>
      <c r="J190" s="726"/>
      <c r="K190" s="726"/>
      <c r="L190" s="726"/>
      <c r="M190" s="726"/>
      <c r="N190" s="726"/>
      <c r="O190" s="726"/>
      <c r="P190" s="726"/>
      <c r="Q190" s="726"/>
      <c r="R190" s="726"/>
      <c r="S190" s="726"/>
      <c r="T190" s="726"/>
    </row>
    <row r="191" spans="5:20" s="190" customFormat="1" ht="15">
      <c r="E191" s="525"/>
      <c r="F191" s="525"/>
      <c r="H191" s="726"/>
      <c r="I191" s="726"/>
      <c r="J191" s="726"/>
      <c r="K191" s="726"/>
      <c r="L191" s="726"/>
      <c r="M191" s="726"/>
      <c r="N191" s="726"/>
      <c r="O191" s="726"/>
      <c r="P191" s="726"/>
      <c r="Q191" s="726"/>
      <c r="R191" s="726"/>
      <c r="S191" s="726"/>
      <c r="T191" s="726"/>
    </row>
    <row r="192" spans="5:20" s="190" customFormat="1" ht="15">
      <c r="E192" s="525"/>
      <c r="F192" s="525"/>
      <c r="H192" s="726"/>
      <c r="I192" s="726"/>
      <c r="J192" s="726"/>
      <c r="K192" s="726"/>
      <c r="L192" s="726"/>
      <c r="M192" s="726"/>
      <c r="N192" s="726"/>
      <c r="O192" s="726"/>
      <c r="P192" s="726"/>
      <c r="Q192" s="726"/>
      <c r="R192" s="726"/>
      <c r="S192" s="726"/>
      <c r="T192" s="726"/>
    </row>
    <row r="193" spans="5:20" s="190" customFormat="1" ht="15">
      <c r="E193" s="525"/>
      <c r="F193" s="525"/>
      <c r="H193" s="726"/>
      <c r="I193" s="726"/>
      <c r="J193" s="726"/>
      <c r="K193" s="726"/>
      <c r="L193" s="726"/>
      <c r="M193" s="726"/>
      <c r="N193" s="726"/>
      <c r="O193" s="726"/>
      <c r="P193" s="726"/>
      <c r="Q193" s="726"/>
      <c r="R193" s="726"/>
      <c r="S193" s="726"/>
      <c r="T193" s="726"/>
    </row>
    <row r="194" spans="5:20" s="190" customFormat="1" ht="15">
      <c r="E194" s="525"/>
      <c r="F194" s="525"/>
      <c r="H194" s="726"/>
      <c r="I194" s="726"/>
      <c r="J194" s="726"/>
      <c r="K194" s="726"/>
      <c r="L194" s="726"/>
      <c r="M194" s="726"/>
      <c r="N194" s="726"/>
      <c r="O194" s="726"/>
      <c r="P194" s="726"/>
      <c r="Q194" s="726"/>
      <c r="R194" s="726"/>
      <c r="S194" s="726"/>
      <c r="T194" s="726"/>
    </row>
    <row r="195" spans="5:20" s="190" customFormat="1" ht="15">
      <c r="E195" s="525"/>
      <c r="F195" s="525"/>
      <c r="H195" s="726"/>
      <c r="I195" s="726"/>
      <c r="J195" s="726"/>
      <c r="K195" s="726"/>
      <c r="L195" s="726"/>
      <c r="M195" s="726"/>
      <c r="N195" s="726"/>
      <c r="O195" s="726"/>
      <c r="P195" s="726"/>
      <c r="Q195" s="726"/>
      <c r="R195" s="726"/>
      <c r="S195" s="726"/>
      <c r="T195" s="726"/>
    </row>
    <row r="196" spans="5:20" s="190" customFormat="1" ht="15">
      <c r="E196" s="525"/>
      <c r="F196" s="525"/>
      <c r="H196" s="726"/>
      <c r="I196" s="726"/>
      <c r="J196" s="726"/>
      <c r="K196" s="726"/>
      <c r="L196" s="726"/>
      <c r="M196" s="726"/>
      <c r="N196" s="726"/>
      <c r="O196" s="726"/>
      <c r="P196" s="726"/>
      <c r="Q196" s="726"/>
      <c r="R196" s="726"/>
      <c r="S196" s="726"/>
      <c r="T196" s="726"/>
    </row>
    <row r="197" spans="5:20" s="190" customFormat="1" ht="15">
      <c r="E197" s="525"/>
      <c r="F197" s="525"/>
      <c r="H197" s="726"/>
      <c r="I197" s="726"/>
      <c r="J197" s="726"/>
      <c r="K197" s="726"/>
      <c r="L197" s="726"/>
      <c r="M197" s="726"/>
      <c r="N197" s="726"/>
      <c r="O197" s="726"/>
      <c r="P197" s="726"/>
      <c r="Q197" s="726"/>
      <c r="R197" s="726"/>
      <c r="S197" s="726"/>
      <c r="T197" s="726"/>
    </row>
    <row r="198" spans="5:20" s="190" customFormat="1" ht="15">
      <c r="E198" s="525"/>
      <c r="F198" s="525"/>
      <c r="H198" s="726"/>
      <c r="I198" s="726"/>
      <c r="J198" s="726"/>
      <c r="K198" s="726"/>
      <c r="L198" s="726"/>
      <c r="M198" s="726"/>
      <c r="N198" s="726"/>
      <c r="O198" s="726"/>
      <c r="P198" s="726"/>
      <c r="Q198" s="726"/>
      <c r="R198" s="726"/>
      <c r="S198" s="726"/>
      <c r="T198" s="726"/>
    </row>
    <row r="199" spans="5:20" s="190" customFormat="1" ht="15">
      <c r="E199" s="525"/>
      <c r="F199" s="525"/>
      <c r="H199" s="726"/>
      <c r="I199" s="726"/>
      <c r="J199" s="726"/>
      <c r="K199" s="726"/>
      <c r="L199" s="726"/>
      <c r="M199" s="726"/>
      <c r="N199" s="726"/>
      <c r="O199" s="726"/>
      <c r="P199" s="726"/>
      <c r="Q199" s="726"/>
      <c r="R199" s="726"/>
      <c r="S199" s="726"/>
      <c r="T199" s="726"/>
    </row>
    <row r="200" spans="5:20" s="190" customFormat="1" ht="15">
      <c r="E200" s="525"/>
      <c r="F200" s="525"/>
      <c r="H200" s="726"/>
      <c r="I200" s="726"/>
      <c r="J200" s="726"/>
      <c r="K200" s="726"/>
      <c r="L200" s="726"/>
      <c r="M200" s="726"/>
      <c r="N200" s="726"/>
      <c r="O200" s="726"/>
      <c r="P200" s="726"/>
      <c r="Q200" s="726"/>
      <c r="R200" s="726"/>
      <c r="S200" s="726"/>
      <c r="T200" s="726"/>
    </row>
    <row r="201" spans="5:20" s="190" customFormat="1" ht="15">
      <c r="E201" s="525"/>
      <c r="F201" s="525"/>
      <c r="H201" s="726"/>
      <c r="I201" s="726"/>
      <c r="J201" s="726"/>
      <c r="K201" s="726"/>
      <c r="L201" s="726"/>
      <c r="M201" s="726"/>
      <c r="N201" s="726"/>
      <c r="O201" s="726"/>
      <c r="P201" s="726"/>
      <c r="Q201" s="726"/>
      <c r="R201" s="726"/>
      <c r="S201" s="726"/>
      <c r="T201" s="726"/>
    </row>
    <row r="202" spans="5:20" s="190" customFormat="1" ht="15">
      <c r="E202" s="525"/>
      <c r="F202" s="525"/>
      <c r="H202" s="726"/>
      <c r="I202" s="726"/>
      <c r="J202" s="726"/>
      <c r="K202" s="726"/>
      <c r="L202" s="726"/>
      <c r="M202" s="726"/>
      <c r="N202" s="726"/>
      <c r="O202" s="726"/>
      <c r="P202" s="726"/>
      <c r="Q202" s="726"/>
      <c r="R202" s="726"/>
      <c r="S202" s="726"/>
      <c r="T202" s="726"/>
    </row>
    <row r="203" spans="5:20" s="190" customFormat="1" ht="15">
      <c r="E203" s="525"/>
      <c r="F203" s="525"/>
      <c r="H203" s="726"/>
      <c r="I203" s="726"/>
      <c r="J203" s="726"/>
      <c r="K203" s="726"/>
      <c r="L203" s="726"/>
      <c r="M203" s="726"/>
      <c r="N203" s="726"/>
      <c r="O203" s="726"/>
      <c r="P203" s="726"/>
      <c r="Q203" s="726"/>
      <c r="R203" s="726"/>
      <c r="S203" s="726"/>
      <c r="T203" s="726"/>
    </row>
    <row r="204" spans="5:20" s="190" customFormat="1" ht="15">
      <c r="E204" s="525"/>
      <c r="F204" s="525"/>
      <c r="H204" s="726"/>
      <c r="I204" s="726"/>
      <c r="J204" s="726"/>
      <c r="K204" s="726"/>
      <c r="L204" s="726"/>
      <c r="M204" s="726"/>
      <c r="N204" s="726"/>
      <c r="O204" s="726"/>
      <c r="P204" s="726"/>
      <c r="Q204" s="726"/>
      <c r="R204" s="726"/>
      <c r="S204" s="726"/>
      <c r="T204" s="726"/>
    </row>
    <row r="205" spans="5:20" s="190" customFormat="1" ht="15">
      <c r="E205" s="525"/>
      <c r="F205" s="525"/>
      <c r="H205" s="726"/>
      <c r="I205" s="726"/>
      <c r="J205" s="726"/>
      <c r="K205" s="726"/>
      <c r="L205" s="726"/>
      <c r="M205" s="726"/>
      <c r="N205" s="726"/>
      <c r="O205" s="726"/>
      <c r="P205" s="726"/>
      <c r="Q205" s="726"/>
      <c r="R205" s="726"/>
      <c r="S205" s="726"/>
      <c r="T205" s="726"/>
    </row>
    <row r="206" spans="5:20" s="190" customFormat="1" ht="15">
      <c r="E206" s="525"/>
      <c r="F206" s="525"/>
      <c r="H206" s="726"/>
      <c r="I206" s="726"/>
      <c r="J206" s="726"/>
      <c r="K206" s="726"/>
      <c r="L206" s="726"/>
      <c r="M206" s="726"/>
      <c r="N206" s="726"/>
      <c r="O206" s="726"/>
      <c r="P206" s="726"/>
      <c r="Q206" s="726"/>
      <c r="R206" s="726"/>
      <c r="S206" s="726"/>
      <c r="T206" s="726"/>
    </row>
    <row r="207" spans="5:20" s="190" customFormat="1" ht="15">
      <c r="E207" s="525"/>
      <c r="F207" s="525"/>
      <c r="H207" s="726"/>
      <c r="I207" s="726"/>
      <c r="J207" s="726"/>
      <c r="K207" s="726"/>
      <c r="L207" s="726"/>
      <c r="M207" s="726"/>
      <c r="N207" s="726"/>
      <c r="O207" s="726"/>
      <c r="P207" s="726"/>
      <c r="Q207" s="726"/>
      <c r="R207" s="726"/>
      <c r="S207" s="726"/>
      <c r="T207" s="726"/>
    </row>
    <row r="208" spans="5:20" s="190" customFormat="1" ht="15">
      <c r="E208" s="525"/>
      <c r="F208" s="525"/>
      <c r="H208" s="726"/>
      <c r="I208" s="726"/>
      <c r="J208" s="726"/>
      <c r="K208" s="726"/>
      <c r="L208" s="726"/>
      <c r="M208" s="726"/>
      <c r="N208" s="726"/>
      <c r="O208" s="726"/>
      <c r="P208" s="726"/>
      <c r="Q208" s="726"/>
      <c r="R208" s="726"/>
      <c r="S208" s="726"/>
      <c r="T208" s="726"/>
    </row>
    <row r="209" spans="5:20" s="190" customFormat="1" ht="15">
      <c r="E209" s="525"/>
      <c r="F209" s="525"/>
      <c r="H209" s="726"/>
      <c r="I209" s="726"/>
      <c r="J209" s="726"/>
      <c r="K209" s="726"/>
      <c r="L209" s="726"/>
      <c r="M209" s="726"/>
      <c r="N209" s="726"/>
      <c r="O209" s="726"/>
      <c r="P209" s="726"/>
      <c r="Q209" s="726"/>
      <c r="R209" s="726"/>
      <c r="S209" s="726"/>
      <c r="T209" s="726"/>
    </row>
    <row r="210" spans="5:20" s="190" customFormat="1" ht="15">
      <c r="E210" s="525"/>
      <c r="F210" s="525"/>
      <c r="H210" s="726"/>
      <c r="I210" s="726"/>
      <c r="J210" s="726"/>
      <c r="K210" s="726"/>
      <c r="L210" s="726"/>
      <c r="M210" s="726"/>
      <c r="N210" s="726"/>
      <c r="O210" s="726"/>
      <c r="P210" s="726"/>
      <c r="Q210" s="726"/>
      <c r="R210" s="726"/>
      <c r="S210" s="726"/>
      <c r="T210" s="726"/>
    </row>
    <row r="211" spans="5:20" s="190" customFormat="1" ht="15">
      <c r="E211" s="525"/>
      <c r="F211" s="525"/>
      <c r="H211" s="726"/>
      <c r="I211" s="726"/>
      <c r="J211" s="726"/>
      <c r="K211" s="726"/>
      <c r="L211" s="726"/>
      <c r="M211" s="726"/>
      <c r="N211" s="726"/>
      <c r="O211" s="726"/>
      <c r="P211" s="726"/>
      <c r="Q211" s="726"/>
      <c r="R211" s="726"/>
      <c r="S211" s="726"/>
      <c r="T211" s="726"/>
    </row>
    <row r="212" spans="5:20" s="190" customFormat="1" ht="15">
      <c r="E212" s="525"/>
      <c r="F212" s="525"/>
      <c r="H212" s="726"/>
      <c r="I212" s="726"/>
      <c r="J212" s="726"/>
      <c r="K212" s="726"/>
      <c r="L212" s="726"/>
      <c r="M212" s="726"/>
      <c r="N212" s="726"/>
      <c r="O212" s="726"/>
      <c r="P212" s="726"/>
      <c r="Q212" s="726"/>
      <c r="R212" s="726"/>
      <c r="S212" s="726"/>
      <c r="T212" s="726"/>
    </row>
    <row r="213" spans="5:20" s="190" customFormat="1" ht="15">
      <c r="E213" s="525"/>
      <c r="F213" s="525"/>
      <c r="H213" s="726"/>
      <c r="I213" s="726"/>
      <c r="J213" s="726"/>
      <c r="K213" s="726"/>
      <c r="L213" s="726"/>
      <c r="M213" s="726"/>
      <c r="N213" s="726"/>
      <c r="O213" s="726"/>
      <c r="P213" s="726"/>
      <c r="Q213" s="726"/>
      <c r="R213" s="726"/>
      <c r="S213" s="726"/>
      <c r="T213" s="726"/>
    </row>
    <row r="214" spans="5:20" s="190" customFormat="1" ht="15">
      <c r="E214" s="525"/>
      <c r="F214" s="525"/>
      <c r="H214" s="726"/>
      <c r="I214" s="726"/>
      <c r="J214" s="726"/>
      <c r="K214" s="726"/>
      <c r="L214" s="726"/>
      <c r="M214" s="726"/>
      <c r="N214" s="726"/>
      <c r="O214" s="726"/>
      <c r="P214" s="726"/>
      <c r="Q214" s="726"/>
      <c r="R214" s="726"/>
      <c r="S214" s="726"/>
      <c r="T214" s="726"/>
    </row>
    <row r="215" spans="5:20" s="190" customFormat="1" ht="15">
      <c r="E215" s="525"/>
      <c r="F215" s="525"/>
      <c r="H215" s="726"/>
      <c r="I215" s="726"/>
      <c r="J215" s="726"/>
      <c r="K215" s="726"/>
      <c r="L215" s="726"/>
      <c r="M215" s="726"/>
      <c r="N215" s="726"/>
      <c r="O215" s="726"/>
      <c r="P215" s="726"/>
      <c r="Q215" s="726"/>
      <c r="R215" s="726"/>
      <c r="S215" s="726"/>
      <c r="T215" s="726"/>
    </row>
    <row r="216" spans="5:20" s="190" customFormat="1" ht="15">
      <c r="E216" s="525"/>
      <c r="F216" s="525"/>
      <c r="H216" s="726"/>
      <c r="I216" s="726"/>
      <c r="J216" s="726"/>
      <c r="K216" s="726"/>
      <c r="L216" s="726"/>
      <c r="M216" s="726"/>
      <c r="N216" s="726"/>
      <c r="O216" s="726"/>
      <c r="P216" s="726"/>
      <c r="Q216" s="726"/>
      <c r="R216" s="726"/>
      <c r="S216" s="726"/>
      <c r="T216" s="726"/>
    </row>
    <row r="217" spans="5:20" s="190" customFormat="1" ht="15">
      <c r="E217" s="525"/>
      <c r="F217" s="525"/>
      <c r="H217" s="726"/>
      <c r="I217" s="726"/>
      <c r="J217" s="726"/>
      <c r="K217" s="726"/>
      <c r="L217" s="726"/>
      <c r="M217" s="726"/>
      <c r="N217" s="726"/>
      <c r="O217" s="726"/>
      <c r="P217" s="726"/>
      <c r="Q217" s="726"/>
      <c r="R217" s="726"/>
      <c r="S217" s="726"/>
      <c r="T217" s="726"/>
    </row>
    <row r="218" spans="5:20" s="190" customFormat="1" ht="15">
      <c r="E218" s="525"/>
      <c r="F218" s="525"/>
      <c r="H218" s="726"/>
      <c r="I218" s="726"/>
      <c r="J218" s="726"/>
      <c r="K218" s="726"/>
      <c r="L218" s="726"/>
      <c r="M218" s="726"/>
      <c r="N218" s="726"/>
      <c r="O218" s="726"/>
      <c r="P218" s="726"/>
      <c r="Q218" s="726"/>
      <c r="R218" s="726"/>
      <c r="S218" s="726"/>
      <c r="T218" s="726"/>
    </row>
    <row r="219" spans="5:20" s="190" customFormat="1" ht="15">
      <c r="E219" s="525"/>
      <c r="F219" s="525"/>
      <c r="H219" s="726"/>
      <c r="I219" s="726"/>
      <c r="J219" s="726"/>
      <c r="K219" s="726"/>
      <c r="L219" s="726"/>
      <c r="M219" s="726"/>
      <c r="N219" s="726"/>
      <c r="O219" s="726"/>
      <c r="P219" s="726"/>
      <c r="Q219" s="726"/>
      <c r="R219" s="726"/>
      <c r="S219" s="726"/>
      <c r="T219" s="726"/>
    </row>
    <row r="220" spans="5:20" s="190" customFormat="1" ht="15">
      <c r="E220" s="525"/>
      <c r="F220" s="525"/>
      <c r="H220" s="726"/>
      <c r="I220" s="726"/>
      <c r="J220" s="726"/>
      <c r="K220" s="726"/>
      <c r="L220" s="726"/>
      <c r="M220" s="726"/>
      <c r="N220" s="726"/>
      <c r="O220" s="726"/>
      <c r="P220" s="726"/>
      <c r="Q220" s="726"/>
      <c r="R220" s="726"/>
      <c r="S220" s="726"/>
      <c r="T220" s="726"/>
    </row>
    <row r="221" spans="5:20" s="190" customFormat="1" ht="15">
      <c r="E221" s="525"/>
      <c r="F221" s="525"/>
      <c r="H221" s="726"/>
      <c r="I221" s="726"/>
      <c r="J221" s="726"/>
      <c r="K221" s="726"/>
      <c r="L221" s="726"/>
      <c r="M221" s="726"/>
      <c r="N221" s="726"/>
      <c r="O221" s="726"/>
      <c r="P221" s="726"/>
      <c r="Q221" s="726"/>
      <c r="R221" s="726"/>
      <c r="S221" s="726"/>
      <c r="T221" s="726"/>
    </row>
    <row r="222" spans="5:20" s="190" customFormat="1" ht="15">
      <c r="E222" s="525"/>
      <c r="F222" s="525"/>
      <c r="H222" s="726"/>
      <c r="I222" s="726"/>
      <c r="J222" s="726"/>
      <c r="K222" s="726"/>
      <c r="L222" s="726"/>
      <c r="M222" s="726"/>
      <c r="N222" s="726"/>
      <c r="O222" s="726"/>
      <c r="P222" s="726"/>
      <c r="Q222" s="726"/>
      <c r="R222" s="726"/>
      <c r="S222" s="726"/>
      <c r="T222" s="726"/>
    </row>
    <row r="223" spans="5:20" s="190" customFormat="1" ht="15">
      <c r="E223" s="525"/>
      <c r="F223" s="525"/>
      <c r="H223" s="726"/>
      <c r="I223" s="726"/>
      <c r="J223" s="726"/>
      <c r="K223" s="726"/>
      <c r="L223" s="726"/>
      <c r="M223" s="726"/>
      <c r="N223" s="726"/>
      <c r="O223" s="726"/>
      <c r="P223" s="726"/>
      <c r="Q223" s="726"/>
      <c r="R223" s="726"/>
      <c r="S223" s="726"/>
      <c r="T223" s="726"/>
    </row>
    <row r="224" spans="5:20" s="190" customFormat="1" ht="15">
      <c r="E224" s="525"/>
      <c r="F224" s="525"/>
      <c r="H224" s="726"/>
      <c r="I224" s="726"/>
      <c r="J224" s="726"/>
      <c r="K224" s="726"/>
      <c r="L224" s="726"/>
      <c r="M224" s="726"/>
      <c r="N224" s="726"/>
      <c r="O224" s="726"/>
      <c r="P224" s="726"/>
      <c r="Q224" s="726"/>
      <c r="R224" s="726"/>
      <c r="S224" s="726"/>
      <c r="T224" s="726"/>
    </row>
    <row r="225" spans="5:20" s="190" customFormat="1" ht="15">
      <c r="E225" s="525"/>
      <c r="F225" s="525"/>
      <c r="H225" s="726"/>
      <c r="I225" s="726"/>
      <c r="J225" s="726"/>
      <c r="K225" s="726"/>
      <c r="L225" s="726"/>
      <c r="M225" s="726"/>
      <c r="N225" s="726"/>
      <c r="O225" s="726"/>
      <c r="P225" s="726"/>
      <c r="Q225" s="726"/>
      <c r="R225" s="726"/>
      <c r="S225" s="726"/>
      <c r="T225" s="726"/>
    </row>
    <row r="226" spans="5:20" s="190" customFormat="1" ht="15">
      <c r="E226" s="525"/>
      <c r="F226" s="525"/>
      <c r="H226" s="726"/>
      <c r="I226" s="726"/>
      <c r="J226" s="726"/>
      <c r="K226" s="726"/>
      <c r="L226" s="726"/>
      <c r="M226" s="726"/>
      <c r="N226" s="726"/>
      <c r="O226" s="726"/>
      <c r="P226" s="726"/>
      <c r="Q226" s="726"/>
      <c r="R226" s="726"/>
      <c r="S226" s="726"/>
      <c r="T226" s="726"/>
    </row>
    <row r="227" spans="5:20" s="190" customFormat="1" ht="15">
      <c r="E227" s="525"/>
      <c r="F227" s="525"/>
      <c r="H227" s="726"/>
      <c r="I227" s="726"/>
      <c r="J227" s="726"/>
      <c r="K227" s="726"/>
      <c r="L227" s="726"/>
      <c r="M227" s="726"/>
      <c r="N227" s="726"/>
      <c r="O227" s="726"/>
      <c r="P227" s="726"/>
      <c r="Q227" s="726"/>
      <c r="R227" s="726"/>
      <c r="S227" s="726"/>
      <c r="T227" s="726"/>
    </row>
    <row r="228" spans="5:20" s="190" customFormat="1" ht="15">
      <c r="E228" s="525"/>
      <c r="F228" s="525"/>
      <c r="H228" s="726"/>
      <c r="I228" s="726"/>
      <c r="J228" s="726"/>
      <c r="K228" s="726"/>
      <c r="L228" s="726"/>
      <c r="M228" s="726"/>
      <c r="N228" s="726"/>
      <c r="O228" s="726"/>
      <c r="P228" s="726"/>
      <c r="Q228" s="726"/>
      <c r="R228" s="726"/>
      <c r="S228" s="726"/>
      <c r="T228" s="726"/>
    </row>
    <row r="229" spans="5:20" s="190" customFormat="1" ht="15">
      <c r="E229" s="525"/>
      <c r="F229" s="525"/>
      <c r="H229" s="726"/>
      <c r="I229" s="726"/>
      <c r="J229" s="726"/>
      <c r="K229" s="726"/>
      <c r="L229" s="726"/>
      <c r="M229" s="726"/>
      <c r="N229" s="726"/>
      <c r="O229" s="726"/>
      <c r="P229" s="726"/>
      <c r="Q229" s="726"/>
      <c r="R229" s="726"/>
      <c r="S229" s="726"/>
      <c r="T229" s="726"/>
    </row>
    <row r="230" spans="5:20" s="190" customFormat="1" ht="15">
      <c r="E230" s="525"/>
      <c r="F230" s="525"/>
      <c r="H230" s="726"/>
      <c r="I230" s="726"/>
      <c r="J230" s="726"/>
      <c r="K230" s="726"/>
      <c r="L230" s="726"/>
      <c r="M230" s="726"/>
      <c r="N230" s="726"/>
      <c r="O230" s="726"/>
      <c r="P230" s="726"/>
      <c r="Q230" s="726"/>
      <c r="R230" s="726"/>
      <c r="S230" s="726"/>
      <c r="T230" s="726"/>
    </row>
    <row r="231" spans="5:20" s="190" customFormat="1" ht="15">
      <c r="E231" s="525"/>
      <c r="F231" s="525"/>
      <c r="H231" s="726"/>
      <c r="I231" s="726"/>
      <c r="J231" s="726"/>
      <c r="K231" s="726"/>
      <c r="L231" s="726"/>
      <c r="M231" s="726"/>
      <c r="N231" s="726"/>
      <c r="O231" s="726"/>
      <c r="P231" s="726"/>
      <c r="Q231" s="726"/>
      <c r="R231" s="726"/>
      <c r="S231" s="726"/>
      <c r="T231" s="726"/>
    </row>
    <row r="232" spans="5:20" s="190" customFormat="1" ht="15">
      <c r="E232" s="525"/>
      <c r="F232" s="525"/>
      <c r="H232" s="726"/>
      <c r="I232" s="726"/>
      <c r="J232" s="726"/>
      <c r="K232" s="726"/>
      <c r="L232" s="726"/>
      <c r="M232" s="726"/>
      <c r="N232" s="726"/>
      <c r="O232" s="726"/>
      <c r="P232" s="726"/>
      <c r="Q232" s="726"/>
      <c r="R232" s="726"/>
      <c r="S232" s="726"/>
      <c r="T232" s="726"/>
    </row>
    <row r="233" spans="5:20" s="190" customFormat="1" ht="15">
      <c r="E233" s="525"/>
      <c r="F233" s="525"/>
      <c r="H233" s="726"/>
      <c r="I233" s="726"/>
      <c r="J233" s="726"/>
      <c r="K233" s="726"/>
      <c r="L233" s="726"/>
      <c r="M233" s="726"/>
      <c r="N233" s="726"/>
      <c r="O233" s="726"/>
      <c r="P233" s="726"/>
      <c r="Q233" s="726"/>
      <c r="R233" s="726"/>
      <c r="S233" s="726"/>
      <c r="T233" s="726"/>
    </row>
    <row r="234" spans="5:20" s="190" customFormat="1" ht="15">
      <c r="E234" s="525"/>
      <c r="F234" s="525"/>
      <c r="H234" s="726"/>
      <c r="I234" s="726"/>
      <c r="J234" s="726"/>
      <c r="K234" s="726"/>
      <c r="L234" s="726"/>
      <c r="M234" s="726"/>
      <c r="N234" s="726"/>
      <c r="O234" s="726"/>
      <c r="P234" s="726"/>
      <c r="Q234" s="726"/>
      <c r="R234" s="726"/>
      <c r="S234" s="726"/>
      <c r="T234" s="726"/>
    </row>
    <row r="235" spans="5:20" s="190" customFormat="1" ht="15">
      <c r="E235" s="525"/>
      <c r="F235" s="525"/>
      <c r="H235" s="726"/>
      <c r="I235" s="726"/>
      <c r="J235" s="726"/>
      <c r="K235" s="726"/>
      <c r="L235" s="726"/>
      <c r="M235" s="726"/>
      <c r="N235" s="726"/>
      <c r="O235" s="726"/>
      <c r="P235" s="726"/>
      <c r="Q235" s="726"/>
      <c r="R235" s="726"/>
      <c r="S235" s="726"/>
      <c r="T235" s="726"/>
    </row>
    <row r="236" spans="5:20" s="190" customFormat="1" ht="15">
      <c r="E236" s="525"/>
      <c r="F236" s="525"/>
      <c r="H236" s="726"/>
      <c r="I236" s="726"/>
      <c r="J236" s="726"/>
      <c r="K236" s="726"/>
      <c r="L236" s="726"/>
      <c r="M236" s="726"/>
      <c r="N236" s="726"/>
      <c r="O236" s="726"/>
      <c r="P236" s="726"/>
      <c r="Q236" s="726"/>
      <c r="R236" s="726"/>
      <c r="S236" s="726"/>
      <c r="T236" s="726"/>
    </row>
    <row r="237" spans="5:20" s="190" customFormat="1" ht="15">
      <c r="E237" s="525"/>
      <c r="F237" s="525"/>
      <c r="H237" s="726"/>
      <c r="I237" s="726"/>
      <c r="J237" s="726"/>
      <c r="K237" s="726"/>
      <c r="L237" s="726"/>
      <c r="M237" s="726"/>
      <c r="N237" s="726"/>
      <c r="O237" s="726"/>
      <c r="P237" s="726"/>
      <c r="Q237" s="726"/>
      <c r="R237" s="726"/>
      <c r="S237" s="726"/>
      <c r="T237" s="726"/>
    </row>
    <row r="238" spans="5:20" s="190" customFormat="1" ht="15">
      <c r="E238" s="525"/>
      <c r="F238" s="525"/>
      <c r="H238" s="726"/>
      <c r="I238" s="726"/>
      <c r="J238" s="726"/>
      <c r="K238" s="726"/>
      <c r="L238" s="726"/>
      <c r="M238" s="726"/>
      <c r="N238" s="726"/>
      <c r="O238" s="726"/>
      <c r="P238" s="726"/>
      <c r="Q238" s="726"/>
      <c r="R238" s="726"/>
      <c r="S238" s="726"/>
      <c r="T238" s="726"/>
    </row>
    <row r="239" spans="5:20" s="190" customFormat="1" ht="15">
      <c r="E239" s="525"/>
      <c r="F239" s="525"/>
      <c r="H239" s="726"/>
      <c r="I239" s="726"/>
      <c r="J239" s="726"/>
      <c r="K239" s="726"/>
      <c r="L239" s="726"/>
      <c r="M239" s="726"/>
      <c r="N239" s="726"/>
      <c r="O239" s="726"/>
      <c r="P239" s="726"/>
      <c r="Q239" s="726"/>
      <c r="R239" s="726"/>
      <c r="S239" s="726"/>
      <c r="T239" s="726"/>
    </row>
    <row r="240" spans="5:20" s="190" customFormat="1" ht="15">
      <c r="E240" s="525"/>
      <c r="F240" s="525"/>
      <c r="H240" s="726"/>
      <c r="I240" s="726"/>
      <c r="J240" s="726"/>
      <c r="K240" s="726"/>
      <c r="L240" s="726"/>
      <c r="M240" s="726"/>
      <c r="N240" s="726"/>
      <c r="O240" s="726"/>
      <c r="P240" s="726"/>
      <c r="Q240" s="726"/>
      <c r="R240" s="726"/>
      <c r="S240" s="726"/>
      <c r="T240" s="726"/>
    </row>
    <row r="241" spans="5:20" s="190" customFormat="1" ht="15">
      <c r="E241" s="525"/>
      <c r="F241" s="525"/>
      <c r="H241" s="726"/>
      <c r="I241" s="726"/>
      <c r="J241" s="726"/>
      <c r="K241" s="726"/>
      <c r="L241" s="726"/>
      <c r="M241" s="726"/>
      <c r="N241" s="726"/>
      <c r="O241" s="726"/>
      <c r="P241" s="726"/>
      <c r="Q241" s="726"/>
      <c r="R241" s="726"/>
      <c r="S241" s="726"/>
      <c r="T241" s="726"/>
    </row>
    <row r="242" spans="5:20" s="190" customFormat="1" ht="15">
      <c r="E242" s="525"/>
      <c r="F242" s="525"/>
      <c r="H242" s="726"/>
      <c r="I242" s="726"/>
      <c r="J242" s="726"/>
      <c r="K242" s="726"/>
      <c r="L242" s="726"/>
      <c r="M242" s="726"/>
      <c r="N242" s="726"/>
      <c r="O242" s="726"/>
      <c r="P242" s="726"/>
      <c r="Q242" s="726"/>
      <c r="R242" s="726"/>
      <c r="S242" s="726"/>
      <c r="T242" s="726"/>
    </row>
    <row r="243" spans="5:20" s="190" customFormat="1" ht="15">
      <c r="E243" s="525"/>
      <c r="F243" s="525"/>
      <c r="H243" s="726"/>
      <c r="I243" s="726"/>
      <c r="J243" s="726"/>
      <c r="K243" s="726"/>
      <c r="L243" s="726"/>
      <c r="M243" s="726"/>
      <c r="N243" s="726"/>
      <c r="O243" s="726"/>
      <c r="P243" s="726"/>
      <c r="Q243" s="726"/>
      <c r="R243" s="726"/>
      <c r="S243" s="726"/>
      <c r="T243" s="726"/>
    </row>
    <row r="244" spans="5:20" s="190" customFormat="1" ht="15">
      <c r="E244" s="525"/>
      <c r="F244" s="525"/>
      <c r="H244" s="726"/>
      <c r="I244" s="726"/>
      <c r="J244" s="726"/>
      <c r="K244" s="726"/>
      <c r="L244" s="726"/>
      <c r="M244" s="726"/>
      <c r="N244" s="726"/>
      <c r="O244" s="726"/>
      <c r="P244" s="726"/>
      <c r="Q244" s="726"/>
      <c r="R244" s="726"/>
      <c r="S244" s="726"/>
      <c r="T244" s="726"/>
    </row>
    <row r="245" spans="5:20" s="190" customFormat="1" ht="15">
      <c r="E245" s="525"/>
      <c r="F245" s="525"/>
      <c r="H245" s="726"/>
      <c r="I245" s="726"/>
      <c r="J245" s="726"/>
      <c r="K245" s="726"/>
      <c r="L245" s="726"/>
      <c r="M245" s="726"/>
      <c r="N245" s="726"/>
      <c r="O245" s="726"/>
      <c r="P245" s="726"/>
      <c r="Q245" s="726"/>
      <c r="R245" s="726"/>
      <c r="S245" s="726"/>
      <c r="T245" s="726"/>
    </row>
    <row r="246" spans="5:20" s="190" customFormat="1" ht="15">
      <c r="E246" s="525"/>
      <c r="F246" s="525"/>
      <c r="H246" s="726"/>
      <c r="I246" s="726"/>
      <c r="J246" s="726"/>
      <c r="K246" s="726"/>
      <c r="L246" s="726"/>
      <c r="M246" s="726"/>
      <c r="N246" s="726"/>
      <c r="O246" s="726"/>
      <c r="P246" s="726"/>
      <c r="Q246" s="726"/>
      <c r="R246" s="726"/>
      <c r="S246" s="726"/>
      <c r="T246" s="726"/>
    </row>
    <row r="247" spans="5:20" s="190" customFormat="1" ht="15">
      <c r="E247" s="525"/>
      <c r="F247" s="525"/>
      <c r="H247" s="726"/>
      <c r="I247" s="726"/>
      <c r="J247" s="726"/>
      <c r="K247" s="726"/>
      <c r="L247" s="726"/>
      <c r="M247" s="726"/>
      <c r="N247" s="726"/>
      <c r="O247" s="726"/>
      <c r="P247" s="726"/>
      <c r="Q247" s="726"/>
      <c r="R247" s="726"/>
      <c r="S247" s="726"/>
      <c r="T247" s="726"/>
    </row>
    <row r="248" spans="5:20" s="190" customFormat="1" ht="15">
      <c r="E248" s="525"/>
      <c r="F248" s="525"/>
      <c r="H248" s="726"/>
      <c r="I248" s="726"/>
      <c r="J248" s="726"/>
      <c r="K248" s="726"/>
      <c r="L248" s="726"/>
      <c r="M248" s="726"/>
      <c r="N248" s="726"/>
      <c r="O248" s="726"/>
      <c r="P248" s="726"/>
      <c r="Q248" s="726"/>
      <c r="R248" s="726"/>
      <c r="S248" s="726"/>
      <c r="T248" s="726"/>
    </row>
    <row r="249" spans="5:20" s="190" customFormat="1" ht="15">
      <c r="E249" s="525"/>
      <c r="F249" s="525"/>
      <c r="H249" s="726"/>
      <c r="I249" s="726"/>
      <c r="J249" s="726"/>
      <c r="K249" s="726"/>
      <c r="L249" s="726"/>
      <c r="M249" s="726"/>
      <c r="N249" s="726"/>
      <c r="O249" s="726"/>
      <c r="P249" s="726"/>
      <c r="Q249" s="726"/>
      <c r="R249" s="726"/>
      <c r="S249" s="726"/>
      <c r="T249" s="726"/>
    </row>
    <row r="250" spans="5:20" s="190" customFormat="1" ht="15">
      <c r="E250" s="525"/>
      <c r="F250" s="525"/>
      <c r="H250" s="726"/>
      <c r="I250" s="726"/>
      <c r="J250" s="726"/>
      <c r="K250" s="726"/>
      <c r="L250" s="726"/>
      <c r="M250" s="726"/>
      <c r="N250" s="726"/>
      <c r="O250" s="726"/>
      <c r="P250" s="726"/>
      <c r="Q250" s="726"/>
      <c r="R250" s="726"/>
      <c r="S250" s="726"/>
      <c r="T250" s="726"/>
    </row>
    <row r="251" spans="5:20" s="190" customFormat="1" ht="15">
      <c r="E251" s="525"/>
      <c r="F251" s="525"/>
      <c r="H251" s="726"/>
      <c r="I251" s="726"/>
      <c r="J251" s="726"/>
      <c r="K251" s="726"/>
      <c r="L251" s="726"/>
      <c r="M251" s="726"/>
      <c r="N251" s="726"/>
      <c r="O251" s="726"/>
      <c r="P251" s="726"/>
      <c r="Q251" s="726"/>
      <c r="R251" s="726"/>
      <c r="S251" s="726"/>
      <c r="T251" s="726"/>
    </row>
    <row r="252" spans="5:20" s="190" customFormat="1" ht="15">
      <c r="E252" s="525"/>
      <c r="F252" s="525"/>
      <c r="H252" s="726"/>
      <c r="I252" s="726"/>
      <c r="J252" s="726"/>
      <c r="K252" s="726"/>
      <c r="L252" s="726"/>
      <c r="M252" s="726"/>
      <c r="N252" s="726"/>
      <c r="O252" s="726"/>
      <c r="P252" s="726"/>
      <c r="Q252" s="726"/>
      <c r="R252" s="726"/>
      <c r="S252" s="726"/>
      <c r="T252" s="726"/>
    </row>
    <row r="253" spans="5:20" s="190" customFormat="1" ht="15">
      <c r="E253" s="525"/>
      <c r="F253" s="525"/>
      <c r="H253" s="726"/>
      <c r="I253" s="726"/>
      <c r="J253" s="726"/>
      <c r="K253" s="726"/>
      <c r="L253" s="726"/>
      <c r="M253" s="726"/>
      <c r="N253" s="726"/>
      <c r="O253" s="726"/>
      <c r="P253" s="726"/>
      <c r="Q253" s="726"/>
      <c r="R253" s="726"/>
      <c r="S253" s="726"/>
      <c r="T253" s="726"/>
    </row>
    <row r="254" spans="5:20" s="190" customFormat="1" ht="15">
      <c r="E254" s="525"/>
      <c r="F254" s="525"/>
      <c r="H254" s="726"/>
      <c r="I254" s="726"/>
      <c r="J254" s="726"/>
      <c r="K254" s="726"/>
      <c r="L254" s="726"/>
      <c r="M254" s="726"/>
      <c r="N254" s="726"/>
      <c r="O254" s="726"/>
      <c r="P254" s="726"/>
      <c r="Q254" s="726"/>
      <c r="R254" s="726"/>
      <c r="S254" s="726"/>
      <c r="T254" s="726"/>
    </row>
    <row r="255" spans="5:20" s="190" customFormat="1" ht="15">
      <c r="E255" s="525"/>
      <c r="F255" s="525"/>
      <c r="H255" s="726"/>
      <c r="I255" s="726"/>
      <c r="J255" s="726"/>
      <c r="K255" s="726"/>
      <c r="L255" s="726"/>
      <c r="M255" s="726"/>
      <c r="N255" s="726"/>
      <c r="O255" s="726"/>
      <c r="P255" s="726"/>
      <c r="Q255" s="726"/>
      <c r="R255" s="726"/>
      <c r="S255" s="726"/>
      <c r="T255" s="726"/>
    </row>
    <row r="256" spans="5:20" s="190" customFormat="1" ht="15">
      <c r="E256" s="525"/>
      <c r="F256" s="525"/>
      <c r="H256" s="726"/>
      <c r="I256" s="726"/>
      <c r="J256" s="726"/>
      <c r="K256" s="726"/>
      <c r="L256" s="726"/>
      <c r="M256" s="726"/>
      <c r="N256" s="726"/>
      <c r="O256" s="726"/>
      <c r="P256" s="726"/>
      <c r="Q256" s="726"/>
      <c r="R256" s="726"/>
      <c r="S256" s="726"/>
      <c r="T256" s="726"/>
    </row>
    <row r="257" spans="5:20" s="190" customFormat="1" ht="15">
      <c r="E257" s="525"/>
      <c r="F257" s="525"/>
      <c r="H257" s="726"/>
      <c r="I257" s="726"/>
      <c r="J257" s="726"/>
      <c r="K257" s="726"/>
      <c r="L257" s="726"/>
      <c r="M257" s="726"/>
      <c r="N257" s="726"/>
      <c r="O257" s="726"/>
      <c r="P257" s="726"/>
      <c r="Q257" s="726"/>
      <c r="R257" s="726"/>
      <c r="S257" s="726"/>
      <c r="T257" s="726"/>
    </row>
    <row r="258" spans="5:20" s="190" customFormat="1" ht="15">
      <c r="E258" s="525"/>
      <c r="F258" s="525"/>
      <c r="H258" s="726"/>
      <c r="I258" s="726"/>
      <c r="J258" s="726"/>
      <c r="K258" s="726"/>
      <c r="L258" s="726"/>
      <c r="M258" s="726"/>
      <c r="N258" s="726"/>
      <c r="O258" s="726"/>
      <c r="P258" s="726"/>
      <c r="Q258" s="726"/>
      <c r="R258" s="726"/>
      <c r="S258" s="726"/>
      <c r="T258" s="726"/>
    </row>
    <row r="259" spans="5:20" s="190" customFormat="1" ht="15">
      <c r="E259" s="525"/>
      <c r="F259" s="525"/>
      <c r="H259" s="726"/>
      <c r="I259" s="726"/>
      <c r="J259" s="726"/>
      <c r="K259" s="726"/>
      <c r="L259" s="726"/>
      <c r="M259" s="726"/>
      <c r="N259" s="726"/>
      <c r="O259" s="726"/>
      <c r="P259" s="726"/>
      <c r="Q259" s="726"/>
      <c r="R259" s="726"/>
      <c r="S259" s="726"/>
      <c r="T259" s="726"/>
    </row>
    <row r="260" spans="5:20" s="190" customFormat="1" ht="15">
      <c r="E260" s="525"/>
      <c r="F260" s="525"/>
      <c r="H260" s="726"/>
      <c r="I260" s="726"/>
      <c r="J260" s="726"/>
      <c r="K260" s="726"/>
      <c r="L260" s="726"/>
      <c r="M260" s="726"/>
      <c r="N260" s="726"/>
      <c r="O260" s="726"/>
      <c r="P260" s="726"/>
      <c r="Q260" s="726"/>
      <c r="R260" s="726"/>
      <c r="S260" s="726"/>
      <c r="T260" s="726"/>
    </row>
    <row r="261" spans="5:20" s="190" customFormat="1" ht="15">
      <c r="E261" s="525"/>
      <c r="F261" s="525"/>
      <c r="H261" s="726"/>
      <c r="I261" s="726"/>
      <c r="J261" s="726"/>
      <c r="K261" s="726"/>
      <c r="L261" s="726"/>
      <c r="M261" s="726"/>
      <c r="N261" s="726"/>
      <c r="O261" s="726"/>
      <c r="P261" s="726"/>
      <c r="Q261" s="726"/>
      <c r="R261" s="726"/>
      <c r="S261" s="726"/>
      <c r="T261" s="726"/>
    </row>
    <row r="262" spans="5:20" s="190" customFormat="1" ht="15">
      <c r="E262" s="525"/>
      <c r="F262" s="525"/>
      <c r="H262" s="726"/>
      <c r="I262" s="726"/>
      <c r="J262" s="726"/>
      <c r="K262" s="726"/>
      <c r="L262" s="726"/>
      <c r="M262" s="726"/>
      <c r="N262" s="726"/>
      <c r="O262" s="726"/>
      <c r="P262" s="726"/>
      <c r="Q262" s="726"/>
      <c r="R262" s="726"/>
      <c r="S262" s="726"/>
      <c r="T262" s="726"/>
    </row>
    <row r="263" spans="5:20" s="190" customFormat="1" ht="15">
      <c r="E263" s="525"/>
      <c r="F263" s="525"/>
      <c r="H263" s="726"/>
      <c r="I263" s="726"/>
      <c r="J263" s="726"/>
      <c r="K263" s="726"/>
      <c r="L263" s="726"/>
      <c r="M263" s="726"/>
      <c r="N263" s="726"/>
      <c r="O263" s="726"/>
      <c r="P263" s="726"/>
      <c r="Q263" s="726"/>
      <c r="R263" s="726"/>
      <c r="S263" s="726"/>
      <c r="T263" s="726"/>
    </row>
    <row r="264" spans="5:20" s="190" customFormat="1" ht="15">
      <c r="E264" s="525"/>
      <c r="F264" s="525"/>
      <c r="H264" s="726"/>
      <c r="I264" s="726"/>
      <c r="J264" s="726"/>
      <c r="K264" s="726"/>
      <c r="L264" s="726"/>
      <c r="M264" s="726"/>
      <c r="N264" s="726"/>
      <c r="O264" s="726"/>
      <c r="P264" s="726"/>
      <c r="Q264" s="726"/>
      <c r="R264" s="726"/>
      <c r="S264" s="726"/>
      <c r="T264" s="726"/>
    </row>
    <row r="265" spans="5:20" s="190" customFormat="1" ht="15">
      <c r="E265" s="525"/>
      <c r="F265" s="525"/>
      <c r="H265" s="726"/>
      <c r="I265" s="726"/>
      <c r="J265" s="726"/>
      <c r="K265" s="726"/>
      <c r="L265" s="726"/>
      <c r="M265" s="726"/>
      <c r="N265" s="726"/>
      <c r="O265" s="726"/>
      <c r="P265" s="726"/>
      <c r="Q265" s="726"/>
      <c r="R265" s="726"/>
      <c r="S265" s="726"/>
      <c r="T265" s="726"/>
    </row>
    <row r="266" spans="5:20" s="190" customFormat="1" ht="15">
      <c r="E266" s="525"/>
      <c r="F266" s="525"/>
      <c r="H266" s="726"/>
      <c r="I266" s="726"/>
      <c r="J266" s="726"/>
      <c r="K266" s="726"/>
      <c r="L266" s="726"/>
      <c r="M266" s="726"/>
      <c r="N266" s="726"/>
      <c r="O266" s="726"/>
      <c r="P266" s="726"/>
      <c r="Q266" s="726"/>
      <c r="R266" s="726"/>
      <c r="S266" s="726"/>
      <c r="T266" s="726"/>
    </row>
    <row r="267" spans="5:20" s="190" customFormat="1" ht="15">
      <c r="E267" s="525"/>
      <c r="F267" s="525"/>
      <c r="H267" s="726"/>
      <c r="I267" s="726"/>
      <c r="J267" s="726"/>
      <c r="K267" s="726"/>
      <c r="L267" s="726"/>
      <c r="M267" s="726"/>
      <c r="N267" s="726"/>
      <c r="O267" s="726"/>
      <c r="P267" s="726"/>
      <c r="Q267" s="726"/>
      <c r="R267" s="726"/>
      <c r="S267" s="726"/>
      <c r="T267" s="726"/>
    </row>
    <row r="268" spans="5:20" s="190" customFormat="1" ht="15">
      <c r="E268" s="525"/>
      <c r="F268" s="525"/>
      <c r="H268" s="726"/>
      <c r="I268" s="726"/>
      <c r="J268" s="726"/>
      <c r="K268" s="726"/>
      <c r="L268" s="726"/>
      <c r="M268" s="726"/>
      <c r="N268" s="726"/>
      <c r="O268" s="726"/>
      <c r="P268" s="726"/>
      <c r="Q268" s="726"/>
      <c r="R268" s="726"/>
      <c r="S268" s="726"/>
      <c r="T268" s="726"/>
    </row>
    <row r="269" spans="5:20" s="190" customFormat="1" ht="15">
      <c r="E269" s="525"/>
      <c r="F269" s="525"/>
      <c r="H269" s="726"/>
      <c r="I269" s="726"/>
      <c r="J269" s="726"/>
      <c r="K269" s="726"/>
      <c r="L269" s="726"/>
      <c r="M269" s="726"/>
      <c r="N269" s="726"/>
      <c r="O269" s="726"/>
      <c r="P269" s="726"/>
      <c r="Q269" s="726"/>
      <c r="R269" s="726"/>
      <c r="S269" s="726"/>
      <c r="T269" s="726"/>
    </row>
    <row r="270" spans="5:20" s="190" customFormat="1" ht="15">
      <c r="E270" s="525"/>
      <c r="F270" s="525"/>
      <c r="H270" s="726"/>
      <c r="I270" s="726"/>
      <c r="J270" s="726"/>
      <c r="K270" s="726"/>
      <c r="L270" s="726"/>
      <c r="M270" s="726"/>
      <c r="N270" s="726"/>
      <c r="O270" s="726"/>
      <c r="P270" s="726"/>
      <c r="Q270" s="726"/>
      <c r="R270" s="726"/>
      <c r="S270" s="726"/>
      <c r="T270" s="726"/>
    </row>
    <row r="271" spans="5:20" s="190" customFormat="1" ht="15">
      <c r="E271" s="525"/>
      <c r="F271" s="525"/>
      <c r="H271" s="726"/>
      <c r="I271" s="726"/>
      <c r="J271" s="726"/>
      <c r="K271" s="726"/>
      <c r="L271" s="726"/>
      <c r="M271" s="726"/>
      <c r="N271" s="726"/>
      <c r="O271" s="726"/>
      <c r="P271" s="726"/>
      <c r="Q271" s="726"/>
      <c r="R271" s="726"/>
      <c r="S271" s="726"/>
      <c r="T271" s="726"/>
    </row>
    <row r="272" spans="5:20" s="190" customFormat="1" ht="15">
      <c r="E272" s="525"/>
      <c r="F272" s="525"/>
      <c r="H272" s="726"/>
      <c r="I272" s="726"/>
      <c r="J272" s="726"/>
      <c r="K272" s="726"/>
      <c r="L272" s="726"/>
      <c r="M272" s="726"/>
      <c r="N272" s="726"/>
      <c r="O272" s="726"/>
      <c r="P272" s="726"/>
      <c r="Q272" s="726"/>
      <c r="R272" s="726"/>
      <c r="S272" s="726"/>
      <c r="T272" s="726"/>
    </row>
    <row r="273" spans="5:20" s="190" customFormat="1" ht="15">
      <c r="E273" s="525"/>
      <c r="F273" s="525"/>
      <c r="H273" s="726"/>
      <c r="I273" s="726"/>
      <c r="J273" s="726"/>
      <c r="K273" s="726"/>
      <c r="L273" s="726"/>
      <c r="M273" s="726"/>
      <c r="N273" s="726"/>
      <c r="O273" s="726"/>
      <c r="P273" s="726"/>
      <c r="Q273" s="726"/>
      <c r="R273" s="726"/>
      <c r="S273" s="726"/>
      <c r="T273" s="726"/>
    </row>
    <row r="274" spans="5:20" s="190" customFormat="1" ht="15">
      <c r="E274" s="525"/>
      <c r="F274" s="525"/>
      <c r="H274" s="726"/>
      <c r="I274" s="726"/>
      <c r="J274" s="726"/>
      <c r="K274" s="726"/>
      <c r="L274" s="726"/>
      <c r="M274" s="726"/>
      <c r="N274" s="726"/>
      <c r="O274" s="726"/>
      <c r="P274" s="726"/>
      <c r="Q274" s="726"/>
      <c r="R274" s="726"/>
      <c r="S274" s="726"/>
      <c r="T274" s="726"/>
    </row>
    <row r="275" spans="5:20" s="190" customFormat="1" ht="15">
      <c r="E275" s="525"/>
      <c r="F275" s="525"/>
      <c r="H275" s="726"/>
      <c r="I275" s="726"/>
      <c r="J275" s="726"/>
      <c r="K275" s="726"/>
      <c r="L275" s="726"/>
      <c r="M275" s="726"/>
      <c r="N275" s="726"/>
      <c r="O275" s="726"/>
      <c r="P275" s="726"/>
      <c r="Q275" s="726"/>
      <c r="R275" s="726"/>
      <c r="S275" s="726"/>
      <c r="T275" s="726"/>
    </row>
    <row r="276" spans="5:20" s="190" customFormat="1" ht="15">
      <c r="E276" s="525"/>
      <c r="F276" s="525"/>
      <c r="H276" s="726"/>
      <c r="I276" s="726"/>
      <c r="J276" s="726"/>
      <c r="K276" s="726"/>
      <c r="L276" s="726"/>
      <c r="M276" s="726"/>
      <c r="N276" s="726"/>
      <c r="O276" s="726"/>
      <c r="P276" s="726"/>
      <c r="Q276" s="726"/>
      <c r="R276" s="726"/>
      <c r="S276" s="726"/>
      <c r="T276" s="726"/>
    </row>
    <row r="277" spans="5:20" s="190" customFormat="1" ht="15">
      <c r="E277" s="525"/>
      <c r="F277" s="525"/>
      <c r="H277" s="726"/>
      <c r="I277" s="726"/>
      <c r="J277" s="726"/>
      <c r="K277" s="726"/>
      <c r="L277" s="726"/>
      <c r="M277" s="726"/>
      <c r="N277" s="726"/>
      <c r="O277" s="726"/>
      <c r="P277" s="726"/>
      <c r="Q277" s="726"/>
      <c r="R277" s="726"/>
      <c r="S277" s="726"/>
      <c r="T277" s="726"/>
    </row>
    <row r="278" spans="5:20" s="190" customFormat="1" ht="15">
      <c r="E278" s="525"/>
      <c r="F278" s="525"/>
      <c r="H278" s="726"/>
      <c r="I278" s="726"/>
      <c r="J278" s="726"/>
      <c r="K278" s="726"/>
      <c r="L278" s="726"/>
      <c r="M278" s="726"/>
      <c r="N278" s="726"/>
      <c r="O278" s="726"/>
      <c r="P278" s="726"/>
      <c r="Q278" s="726"/>
      <c r="R278" s="726"/>
      <c r="S278" s="726"/>
      <c r="T278" s="726"/>
    </row>
    <row r="279" spans="5:20" s="190" customFormat="1" ht="15">
      <c r="E279" s="525"/>
      <c r="F279" s="525"/>
      <c r="H279" s="726"/>
      <c r="I279" s="726"/>
      <c r="J279" s="726"/>
      <c r="K279" s="726"/>
      <c r="L279" s="726"/>
      <c r="M279" s="726"/>
      <c r="N279" s="726"/>
      <c r="O279" s="726"/>
      <c r="P279" s="726"/>
      <c r="Q279" s="726"/>
      <c r="R279" s="726"/>
      <c r="S279" s="726"/>
      <c r="T279" s="726"/>
    </row>
    <row r="280" spans="5:20" s="190" customFormat="1" ht="15">
      <c r="E280" s="525"/>
      <c r="F280" s="525"/>
      <c r="H280" s="726"/>
      <c r="I280" s="726"/>
      <c r="J280" s="726"/>
      <c r="K280" s="726"/>
      <c r="L280" s="726"/>
      <c r="M280" s="726"/>
      <c r="N280" s="726"/>
      <c r="O280" s="726"/>
      <c r="P280" s="726"/>
      <c r="Q280" s="726"/>
      <c r="R280" s="726"/>
      <c r="S280" s="726"/>
      <c r="T280" s="726"/>
    </row>
    <row r="281" spans="5:20" s="190" customFormat="1" ht="15">
      <c r="E281" s="525"/>
      <c r="F281" s="525"/>
      <c r="H281" s="726"/>
      <c r="I281" s="726"/>
      <c r="J281" s="726"/>
      <c r="K281" s="726"/>
      <c r="L281" s="726"/>
      <c r="M281" s="726"/>
      <c r="N281" s="726"/>
      <c r="O281" s="726"/>
      <c r="P281" s="726"/>
      <c r="Q281" s="726"/>
      <c r="R281" s="726"/>
      <c r="S281" s="726"/>
      <c r="T281" s="726"/>
    </row>
    <row r="282" spans="5:20" s="190" customFormat="1" ht="15">
      <c r="E282" s="525"/>
      <c r="F282" s="525"/>
      <c r="H282" s="726"/>
      <c r="I282" s="726"/>
      <c r="J282" s="726"/>
      <c r="K282" s="726"/>
      <c r="L282" s="726"/>
      <c r="M282" s="726"/>
      <c r="N282" s="726"/>
      <c r="O282" s="726"/>
      <c r="P282" s="726"/>
      <c r="Q282" s="726"/>
      <c r="R282" s="726"/>
      <c r="S282" s="726"/>
      <c r="T282" s="726"/>
    </row>
    <row r="283" spans="5:20" s="190" customFormat="1" ht="15">
      <c r="E283" s="525"/>
      <c r="F283" s="525"/>
      <c r="H283" s="726"/>
      <c r="I283" s="726"/>
      <c r="J283" s="726"/>
      <c r="K283" s="726"/>
      <c r="L283" s="726"/>
      <c r="M283" s="726"/>
      <c r="N283" s="726"/>
      <c r="O283" s="726"/>
      <c r="P283" s="726"/>
      <c r="Q283" s="726"/>
      <c r="R283" s="726"/>
      <c r="S283" s="726"/>
      <c r="T283" s="726"/>
    </row>
    <row r="284" spans="5:20" s="190" customFormat="1" ht="15">
      <c r="E284" s="525"/>
      <c r="F284" s="525"/>
      <c r="H284" s="726"/>
      <c r="I284" s="726"/>
      <c r="J284" s="726"/>
      <c r="K284" s="726"/>
      <c r="L284" s="726"/>
      <c r="M284" s="726"/>
      <c r="N284" s="726"/>
      <c r="O284" s="726"/>
      <c r="P284" s="726"/>
      <c r="Q284" s="726"/>
      <c r="R284" s="726"/>
      <c r="S284" s="726"/>
      <c r="T284" s="726"/>
    </row>
    <row r="285" spans="5:20" s="190" customFormat="1" ht="15">
      <c r="E285" s="525"/>
      <c r="F285" s="525"/>
      <c r="H285" s="726"/>
      <c r="I285" s="726"/>
      <c r="J285" s="726"/>
      <c r="K285" s="726"/>
      <c r="L285" s="726"/>
      <c r="M285" s="726"/>
      <c r="N285" s="726"/>
      <c r="O285" s="726"/>
      <c r="P285" s="726"/>
      <c r="Q285" s="726"/>
      <c r="R285" s="726"/>
      <c r="S285" s="726"/>
      <c r="T285" s="726"/>
    </row>
    <row r="286" spans="5:20" s="190" customFormat="1" ht="15">
      <c r="E286" s="525"/>
      <c r="F286" s="525"/>
      <c r="H286" s="726"/>
      <c r="I286" s="726"/>
      <c r="J286" s="726"/>
      <c r="K286" s="726"/>
      <c r="L286" s="726"/>
      <c r="M286" s="726"/>
      <c r="N286" s="726"/>
      <c r="O286" s="726"/>
      <c r="P286" s="726"/>
      <c r="Q286" s="726"/>
      <c r="R286" s="726"/>
      <c r="S286" s="726"/>
      <c r="T286" s="726"/>
    </row>
    <row r="287" spans="5:20" s="190" customFormat="1" ht="15">
      <c r="E287" s="525"/>
      <c r="F287" s="525"/>
      <c r="H287" s="726"/>
      <c r="I287" s="726"/>
      <c r="J287" s="726"/>
      <c r="K287" s="726"/>
      <c r="L287" s="726"/>
      <c r="M287" s="726"/>
      <c r="N287" s="726"/>
      <c r="O287" s="726"/>
      <c r="P287" s="726"/>
      <c r="Q287" s="726"/>
      <c r="R287" s="726"/>
      <c r="S287" s="726"/>
      <c r="T287" s="726"/>
    </row>
    <row r="288" spans="5:20" s="192" customFormat="1" ht="15">
      <c r="E288" s="525"/>
      <c r="F288" s="525"/>
      <c r="G288" s="190"/>
      <c r="H288" s="726"/>
      <c r="I288" s="726"/>
      <c r="J288" s="726"/>
      <c r="K288" s="726"/>
      <c r="L288" s="726"/>
      <c r="M288" s="726"/>
      <c r="N288" s="726"/>
      <c r="O288" s="726"/>
      <c r="P288" s="726"/>
      <c r="Q288" s="726"/>
      <c r="R288" s="726"/>
      <c r="S288" s="726"/>
      <c r="T288" s="726"/>
    </row>
    <row r="289" spans="8:20" s="192" customFormat="1" ht="15">
      <c r="H289" s="726"/>
      <c r="I289" s="726"/>
      <c r="J289" s="726"/>
      <c r="K289" s="726"/>
      <c r="L289" s="726"/>
      <c r="M289" s="726"/>
      <c r="N289" s="726"/>
      <c r="O289" s="726"/>
      <c r="P289" s="726"/>
      <c r="Q289" s="726"/>
      <c r="R289" s="726"/>
      <c r="S289" s="726"/>
      <c r="T289" s="726"/>
    </row>
    <row r="290" spans="8:20" s="192" customFormat="1" ht="15">
      <c r="H290" s="726"/>
      <c r="I290" s="726"/>
      <c r="J290" s="726"/>
      <c r="K290" s="726"/>
      <c r="L290" s="726"/>
      <c r="M290" s="726"/>
      <c r="N290" s="726"/>
      <c r="O290" s="726"/>
      <c r="P290" s="726"/>
      <c r="Q290" s="726"/>
      <c r="R290" s="726"/>
      <c r="S290" s="726"/>
      <c r="T290" s="726"/>
    </row>
    <row r="291" spans="8:20" s="192" customFormat="1" ht="15">
      <c r="H291" s="726"/>
      <c r="I291" s="726"/>
      <c r="J291" s="726"/>
      <c r="K291" s="726"/>
      <c r="L291" s="726"/>
      <c r="M291" s="726"/>
      <c r="N291" s="726"/>
      <c r="O291" s="726"/>
      <c r="P291" s="726"/>
      <c r="Q291" s="726"/>
      <c r="R291" s="726"/>
      <c r="S291" s="726"/>
      <c r="T291" s="726"/>
    </row>
    <row r="292" spans="8:20" s="192" customFormat="1" ht="15">
      <c r="H292" s="726"/>
      <c r="I292" s="726"/>
      <c r="J292" s="726"/>
      <c r="K292" s="726"/>
      <c r="L292" s="726"/>
      <c r="M292" s="726"/>
      <c r="N292" s="726"/>
      <c r="O292" s="726"/>
      <c r="P292" s="726"/>
      <c r="Q292" s="726"/>
      <c r="R292" s="726"/>
      <c r="S292" s="726"/>
      <c r="T292" s="726"/>
    </row>
    <row r="293" spans="8:20" s="192" customFormat="1" ht="15">
      <c r="H293" s="726"/>
      <c r="I293" s="726"/>
      <c r="J293" s="726"/>
      <c r="K293" s="726"/>
      <c r="L293" s="726"/>
      <c r="M293" s="726"/>
      <c r="N293" s="726"/>
      <c r="O293" s="726"/>
      <c r="P293" s="726"/>
      <c r="Q293" s="726"/>
      <c r="R293" s="726"/>
      <c r="S293" s="726"/>
      <c r="T293" s="726"/>
    </row>
    <row r="294" spans="8:20" s="192" customFormat="1" ht="15">
      <c r="H294" s="726"/>
      <c r="I294" s="726"/>
      <c r="J294" s="726"/>
      <c r="K294" s="726"/>
      <c r="L294" s="726"/>
      <c r="M294" s="726"/>
      <c r="N294" s="726"/>
      <c r="O294" s="726"/>
      <c r="P294" s="726"/>
      <c r="Q294" s="726"/>
      <c r="R294" s="726"/>
      <c r="S294" s="726"/>
      <c r="T294" s="726"/>
    </row>
    <row r="295" spans="8:20" s="192" customFormat="1" ht="15">
      <c r="H295" s="726"/>
      <c r="I295" s="726"/>
      <c r="J295" s="726"/>
      <c r="K295" s="726"/>
      <c r="L295" s="726"/>
      <c r="M295" s="726"/>
      <c r="N295" s="726"/>
      <c r="O295" s="726"/>
      <c r="P295" s="726"/>
      <c r="Q295" s="726"/>
      <c r="R295" s="726"/>
      <c r="S295" s="726"/>
      <c r="T295" s="726"/>
    </row>
    <row r="296" spans="8:20" s="192" customFormat="1" ht="15">
      <c r="H296" s="726"/>
      <c r="I296" s="726"/>
      <c r="J296" s="726"/>
      <c r="K296" s="726"/>
      <c r="L296" s="726"/>
      <c r="M296" s="726"/>
      <c r="N296" s="726"/>
      <c r="O296" s="726"/>
      <c r="P296" s="726"/>
      <c r="Q296" s="726"/>
      <c r="R296" s="726"/>
      <c r="S296" s="726"/>
      <c r="T296" s="726"/>
    </row>
    <row r="297" spans="8:20" s="192" customFormat="1" ht="15">
      <c r="H297" s="726"/>
      <c r="I297" s="726"/>
      <c r="J297" s="726"/>
      <c r="K297" s="726"/>
      <c r="L297" s="726"/>
      <c r="M297" s="726"/>
      <c r="N297" s="726"/>
      <c r="O297" s="726"/>
      <c r="P297" s="726"/>
      <c r="Q297" s="726"/>
      <c r="R297" s="726"/>
      <c r="S297" s="726"/>
      <c r="T297" s="726"/>
    </row>
    <row r="298" spans="8:20" s="192" customFormat="1" ht="15">
      <c r="H298" s="726"/>
      <c r="I298" s="726"/>
      <c r="J298" s="726"/>
      <c r="K298" s="726"/>
      <c r="L298" s="726"/>
      <c r="M298" s="726"/>
      <c r="N298" s="726"/>
      <c r="O298" s="726"/>
      <c r="P298" s="726"/>
      <c r="Q298" s="726"/>
      <c r="R298" s="726"/>
      <c r="S298" s="726"/>
      <c r="T298" s="726"/>
    </row>
    <row r="299" spans="8:20" s="192" customFormat="1" ht="15">
      <c r="H299" s="726"/>
      <c r="I299" s="726"/>
      <c r="J299" s="726"/>
      <c r="K299" s="726"/>
      <c r="L299" s="726"/>
      <c r="M299" s="726"/>
      <c r="N299" s="726"/>
      <c r="O299" s="726"/>
      <c r="P299" s="726"/>
      <c r="Q299" s="726"/>
      <c r="R299" s="726"/>
      <c r="S299" s="726"/>
      <c r="T299" s="726"/>
    </row>
    <row r="300" spans="8:20" s="192" customFormat="1" ht="15">
      <c r="H300" s="726"/>
      <c r="I300" s="726"/>
      <c r="J300" s="726"/>
      <c r="K300" s="726"/>
      <c r="L300" s="726"/>
      <c r="M300" s="726"/>
      <c r="N300" s="726"/>
      <c r="O300" s="726"/>
      <c r="P300" s="726"/>
      <c r="Q300" s="726"/>
      <c r="R300" s="726"/>
      <c r="S300" s="726"/>
      <c r="T300" s="726"/>
    </row>
    <row r="301" spans="8:20" s="192" customFormat="1" ht="15">
      <c r="H301" s="726"/>
      <c r="I301" s="726"/>
      <c r="J301" s="726"/>
      <c r="K301" s="726"/>
      <c r="L301" s="726"/>
      <c r="M301" s="726"/>
      <c r="N301" s="726"/>
      <c r="O301" s="726"/>
      <c r="P301" s="726"/>
      <c r="Q301" s="726"/>
      <c r="R301" s="726"/>
      <c r="S301" s="726"/>
      <c r="T301" s="726"/>
    </row>
    <row r="302" spans="8:20" s="192" customFormat="1" ht="15">
      <c r="H302" s="726"/>
      <c r="I302" s="726"/>
      <c r="J302" s="726"/>
      <c r="K302" s="726"/>
      <c r="L302" s="726"/>
      <c r="M302" s="726"/>
      <c r="N302" s="726"/>
      <c r="O302" s="726"/>
      <c r="P302" s="726"/>
      <c r="Q302" s="726"/>
      <c r="R302" s="726"/>
      <c r="S302" s="726"/>
      <c r="T302" s="726"/>
    </row>
    <row r="303" spans="8:20" s="192" customFormat="1" ht="15">
      <c r="H303" s="726"/>
      <c r="I303" s="726"/>
      <c r="J303" s="726"/>
      <c r="K303" s="726"/>
      <c r="L303" s="726"/>
      <c r="M303" s="726"/>
      <c r="N303" s="726"/>
      <c r="O303" s="726"/>
      <c r="P303" s="726"/>
      <c r="Q303" s="726"/>
      <c r="R303" s="726"/>
      <c r="S303" s="726"/>
      <c r="T303" s="726"/>
    </row>
    <row r="304" spans="8:20" s="192" customFormat="1" ht="15">
      <c r="H304" s="726"/>
      <c r="I304" s="726"/>
      <c r="J304" s="726"/>
      <c r="K304" s="726"/>
      <c r="L304" s="726"/>
      <c r="M304" s="726"/>
      <c r="N304" s="726"/>
      <c r="O304" s="726"/>
      <c r="P304" s="726"/>
      <c r="Q304" s="726"/>
      <c r="R304" s="726"/>
      <c r="S304" s="726"/>
      <c r="T304" s="726"/>
    </row>
    <row r="305" spans="8:20" s="192" customFormat="1" ht="15">
      <c r="H305" s="726"/>
      <c r="I305" s="726"/>
      <c r="J305" s="726"/>
      <c r="K305" s="726"/>
      <c r="L305" s="726"/>
      <c r="M305" s="726"/>
      <c r="N305" s="726"/>
      <c r="O305" s="726"/>
      <c r="P305" s="726"/>
      <c r="Q305" s="726"/>
      <c r="R305" s="726"/>
      <c r="S305" s="726"/>
      <c r="T305" s="726"/>
    </row>
    <row r="306" spans="8:20" s="192" customFormat="1" ht="15">
      <c r="H306" s="726"/>
      <c r="I306" s="726"/>
      <c r="J306" s="726"/>
      <c r="K306" s="726"/>
      <c r="L306" s="726"/>
      <c r="M306" s="726"/>
      <c r="N306" s="726"/>
      <c r="O306" s="726"/>
      <c r="P306" s="726"/>
      <c r="Q306" s="726"/>
      <c r="R306" s="726"/>
      <c r="S306" s="726"/>
      <c r="T306" s="726"/>
    </row>
    <row r="307" spans="8:20" s="192" customFormat="1" ht="15">
      <c r="H307" s="726"/>
      <c r="I307" s="726"/>
      <c r="J307" s="726"/>
      <c r="K307" s="726"/>
      <c r="L307" s="726"/>
      <c r="M307" s="726"/>
      <c r="N307" s="726"/>
      <c r="O307" s="726"/>
      <c r="P307" s="726"/>
      <c r="Q307" s="726"/>
      <c r="R307" s="726"/>
      <c r="S307" s="726"/>
      <c r="T307" s="726"/>
    </row>
    <row r="308" spans="8:20" s="192" customFormat="1" ht="15">
      <c r="H308" s="726"/>
      <c r="I308" s="726"/>
      <c r="J308" s="726"/>
      <c r="K308" s="726"/>
      <c r="L308" s="726"/>
      <c r="M308" s="726"/>
      <c r="N308" s="726"/>
      <c r="O308" s="726"/>
      <c r="P308" s="726"/>
      <c r="Q308" s="726"/>
      <c r="R308" s="726"/>
      <c r="S308" s="726"/>
      <c r="T308" s="726"/>
    </row>
    <row r="309" spans="8:20" s="192" customFormat="1" ht="15">
      <c r="H309" s="726"/>
      <c r="I309" s="726"/>
      <c r="J309" s="726"/>
      <c r="K309" s="726"/>
      <c r="L309" s="726"/>
      <c r="M309" s="726"/>
      <c r="N309" s="726"/>
      <c r="O309" s="726"/>
      <c r="P309" s="726"/>
      <c r="Q309" s="726"/>
      <c r="R309" s="726"/>
      <c r="S309" s="726"/>
      <c r="T309" s="726"/>
    </row>
    <row r="310" spans="8:20" s="192" customFormat="1" ht="15">
      <c r="H310" s="726"/>
      <c r="I310" s="726"/>
      <c r="J310" s="726"/>
      <c r="K310" s="726"/>
      <c r="L310" s="726"/>
      <c r="M310" s="726"/>
      <c r="N310" s="726"/>
      <c r="O310" s="726"/>
      <c r="P310" s="726"/>
      <c r="Q310" s="726"/>
      <c r="R310" s="726"/>
      <c r="S310" s="726"/>
      <c r="T310" s="726"/>
    </row>
    <row r="311" spans="8:20" s="192" customFormat="1" ht="15">
      <c r="H311" s="726"/>
      <c r="I311" s="726"/>
      <c r="J311" s="726"/>
      <c r="K311" s="726"/>
      <c r="L311" s="726"/>
      <c r="M311" s="726"/>
      <c r="N311" s="726"/>
      <c r="O311" s="726"/>
      <c r="P311" s="726"/>
      <c r="Q311" s="726"/>
      <c r="R311" s="726"/>
      <c r="S311" s="726"/>
      <c r="T311" s="726"/>
    </row>
    <row r="312" spans="8:20" s="192" customFormat="1" ht="15">
      <c r="H312" s="726"/>
      <c r="I312" s="726"/>
      <c r="J312" s="726"/>
      <c r="K312" s="726"/>
      <c r="L312" s="726"/>
      <c r="M312" s="726"/>
      <c r="N312" s="726"/>
      <c r="O312" s="726"/>
      <c r="P312" s="726"/>
      <c r="Q312" s="726"/>
      <c r="R312" s="726"/>
      <c r="S312" s="726"/>
      <c r="T312" s="726"/>
    </row>
    <row r="313" spans="8:20" s="192" customFormat="1" ht="15">
      <c r="H313" s="726"/>
      <c r="I313" s="726"/>
      <c r="J313" s="726"/>
      <c r="K313" s="726"/>
      <c r="L313" s="726"/>
      <c r="M313" s="726"/>
      <c r="N313" s="726"/>
      <c r="O313" s="726"/>
      <c r="P313" s="726"/>
      <c r="Q313" s="726"/>
      <c r="R313" s="726"/>
      <c r="S313" s="726"/>
      <c r="T313" s="726"/>
    </row>
    <row r="314" spans="8:20" s="192" customFormat="1" ht="15">
      <c r="H314" s="726"/>
      <c r="I314" s="726"/>
      <c r="J314" s="726"/>
      <c r="K314" s="726"/>
      <c r="L314" s="726"/>
      <c r="M314" s="726"/>
      <c r="N314" s="726"/>
      <c r="O314" s="726"/>
      <c r="P314" s="726"/>
      <c r="Q314" s="726"/>
      <c r="R314" s="726"/>
      <c r="S314" s="726"/>
      <c r="T314" s="726"/>
    </row>
    <row r="315" spans="8:20" s="192" customFormat="1" ht="15">
      <c r="H315" s="726"/>
      <c r="I315" s="726"/>
      <c r="J315" s="726"/>
      <c r="K315" s="726"/>
      <c r="L315" s="726"/>
      <c r="M315" s="726"/>
      <c r="N315" s="726"/>
      <c r="O315" s="726"/>
      <c r="P315" s="726"/>
      <c r="Q315" s="726"/>
      <c r="R315" s="726"/>
      <c r="S315" s="726"/>
      <c r="T315" s="726"/>
    </row>
    <row r="316" spans="8:20" s="192" customFormat="1" ht="15">
      <c r="H316" s="726"/>
      <c r="I316" s="726"/>
      <c r="J316" s="726"/>
      <c r="K316" s="726"/>
      <c r="L316" s="726"/>
      <c r="M316" s="726"/>
      <c r="N316" s="726"/>
      <c r="O316" s="726"/>
      <c r="P316" s="726"/>
      <c r="Q316" s="726"/>
      <c r="R316" s="726"/>
      <c r="S316" s="726"/>
      <c r="T316" s="726"/>
    </row>
    <row r="317" spans="8:20" s="192" customFormat="1" ht="15">
      <c r="H317" s="726"/>
      <c r="I317" s="726"/>
      <c r="J317" s="726"/>
      <c r="K317" s="726"/>
      <c r="L317" s="726"/>
      <c r="M317" s="726"/>
      <c r="N317" s="726"/>
      <c r="O317" s="726"/>
      <c r="P317" s="726"/>
      <c r="Q317" s="726"/>
      <c r="R317" s="726"/>
      <c r="S317" s="726"/>
      <c r="T317" s="726"/>
    </row>
    <row r="318" spans="8:20" s="192" customFormat="1" ht="15">
      <c r="H318" s="726"/>
      <c r="I318" s="726"/>
      <c r="J318" s="726"/>
      <c r="K318" s="726"/>
      <c r="L318" s="726"/>
      <c r="M318" s="726"/>
      <c r="N318" s="726"/>
      <c r="O318" s="726"/>
      <c r="P318" s="726"/>
      <c r="Q318" s="726"/>
      <c r="R318" s="726"/>
      <c r="S318" s="726"/>
      <c r="T318" s="726"/>
    </row>
    <row r="319" spans="8:20" s="192" customFormat="1" ht="15">
      <c r="H319" s="726"/>
      <c r="I319" s="726"/>
      <c r="J319" s="726"/>
      <c r="K319" s="726"/>
      <c r="L319" s="726"/>
      <c r="M319" s="726"/>
      <c r="N319" s="726"/>
      <c r="O319" s="726"/>
      <c r="P319" s="726"/>
      <c r="Q319" s="726"/>
      <c r="R319" s="726"/>
      <c r="S319" s="726"/>
      <c r="T319" s="726"/>
    </row>
    <row r="320" spans="8:20" s="192" customFormat="1" ht="15">
      <c r="H320" s="726"/>
      <c r="I320" s="726"/>
      <c r="J320" s="726"/>
      <c r="K320" s="726"/>
      <c r="L320" s="726"/>
      <c r="M320" s="726"/>
      <c r="N320" s="726"/>
      <c r="O320" s="726"/>
      <c r="P320" s="726"/>
      <c r="Q320" s="726"/>
      <c r="R320" s="726"/>
      <c r="S320" s="726"/>
      <c r="T320" s="726"/>
    </row>
    <row r="321" spans="8:20" s="192" customFormat="1" ht="15">
      <c r="H321" s="726"/>
      <c r="I321" s="726"/>
      <c r="J321" s="726"/>
      <c r="K321" s="726"/>
      <c r="L321" s="726"/>
      <c r="M321" s="726"/>
      <c r="N321" s="726"/>
      <c r="O321" s="726"/>
      <c r="P321" s="726"/>
      <c r="Q321" s="726"/>
      <c r="R321" s="726"/>
      <c r="S321" s="726"/>
      <c r="T321" s="726"/>
    </row>
    <row r="322" spans="8:20" s="192" customFormat="1" ht="15">
      <c r="H322" s="726"/>
      <c r="I322" s="726"/>
      <c r="J322" s="726"/>
      <c r="K322" s="726"/>
      <c r="L322" s="726"/>
      <c r="M322" s="726"/>
      <c r="N322" s="726"/>
      <c r="O322" s="726"/>
      <c r="P322" s="726"/>
      <c r="Q322" s="726"/>
      <c r="R322" s="726"/>
      <c r="S322" s="726"/>
      <c r="T322" s="726"/>
    </row>
    <row r="323" spans="8:20" s="192" customFormat="1" ht="15">
      <c r="H323" s="726"/>
      <c r="I323" s="726"/>
      <c r="J323" s="726"/>
      <c r="K323" s="726"/>
      <c r="L323" s="726"/>
      <c r="M323" s="726"/>
      <c r="N323" s="726"/>
      <c r="O323" s="726"/>
      <c r="P323" s="726"/>
      <c r="Q323" s="726"/>
      <c r="R323" s="726"/>
      <c r="S323" s="726"/>
      <c r="T323" s="726"/>
    </row>
    <row r="324" spans="8:20" s="192" customFormat="1" ht="15">
      <c r="H324" s="726"/>
      <c r="I324" s="726"/>
      <c r="J324" s="726"/>
      <c r="K324" s="726"/>
      <c r="L324" s="726"/>
      <c r="M324" s="726"/>
      <c r="N324" s="726"/>
      <c r="O324" s="726"/>
      <c r="P324" s="726"/>
      <c r="Q324" s="726"/>
      <c r="R324" s="726"/>
      <c r="S324" s="726"/>
      <c r="T324" s="726"/>
    </row>
    <row r="325" spans="8:20" s="192" customFormat="1" ht="15">
      <c r="H325" s="726"/>
      <c r="I325" s="726"/>
      <c r="J325" s="726"/>
      <c r="K325" s="726"/>
      <c r="L325" s="726"/>
      <c r="M325" s="726"/>
      <c r="N325" s="726"/>
      <c r="O325" s="726"/>
      <c r="P325" s="726"/>
      <c r="Q325" s="726"/>
      <c r="R325" s="726"/>
      <c r="S325" s="726"/>
      <c r="T325" s="726"/>
    </row>
    <row r="326" spans="8:20" s="192" customFormat="1" ht="15">
      <c r="H326" s="726"/>
      <c r="I326" s="726"/>
      <c r="J326" s="726"/>
      <c r="K326" s="726"/>
      <c r="L326" s="726"/>
      <c r="M326" s="726"/>
      <c r="N326" s="726"/>
      <c r="O326" s="726"/>
      <c r="P326" s="726"/>
      <c r="Q326" s="726"/>
      <c r="R326" s="726"/>
      <c r="S326" s="726"/>
      <c r="T326" s="726"/>
    </row>
    <row r="327" spans="8:20" s="192" customFormat="1" ht="15">
      <c r="H327" s="726"/>
      <c r="I327" s="726"/>
      <c r="J327" s="726"/>
      <c r="K327" s="726"/>
      <c r="L327" s="726"/>
      <c r="M327" s="726"/>
      <c r="N327" s="726"/>
      <c r="O327" s="726"/>
      <c r="P327" s="726"/>
      <c r="Q327" s="726"/>
      <c r="R327" s="726"/>
      <c r="S327" s="726"/>
      <c r="T327" s="726"/>
    </row>
    <row r="328" spans="8:20" s="192" customFormat="1" ht="15">
      <c r="H328" s="726"/>
      <c r="I328" s="726"/>
      <c r="J328" s="726"/>
      <c r="K328" s="726"/>
      <c r="L328" s="726"/>
      <c r="M328" s="726"/>
      <c r="N328" s="726"/>
      <c r="O328" s="726"/>
      <c r="P328" s="726"/>
      <c r="Q328" s="726"/>
      <c r="R328" s="726"/>
      <c r="S328" s="726"/>
      <c r="T328" s="726"/>
    </row>
    <row r="329" spans="8:20" s="192" customFormat="1" ht="15">
      <c r="H329" s="726"/>
      <c r="I329" s="726"/>
      <c r="J329" s="726"/>
      <c r="K329" s="726"/>
      <c r="L329" s="726"/>
      <c r="M329" s="726"/>
      <c r="N329" s="726"/>
      <c r="O329" s="726"/>
      <c r="P329" s="726"/>
      <c r="Q329" s="726"/>
      <c r="R329" s="726"/>
      <c r="S329" s="726"/>
      <c r="T329" s="726"/>
    </row>
    <row r="330" spans="8:20" s="192" customFormat="1" ht="15">
      <c r="H330" s="726"/>
      <c r="I330" s="726"/>
      <c r="J330" s="726"/>
      <c r="K330" s="726"/>
      <c r="L330" s="726"/>
      <c r="M330" s="726"/>
      <c r="N330" s="726"/>
      <c r="O330" s="726"/>
      <c r="P330" s="726"/>
      <c r="Q330" s="726"/>
      <c r="R330" s="726"/>
      <c r="S330" s="726"/>
      <c r="T330" s="726"/>
    </row>
    <row r="331" spans="8:20" s="192" customFormat="1" ht="15">
      <c r="H331" s="726"/>
      <c r="I331" s="726"/>
      <c r="J331" s="726"/>
      <c r="K331" s="726"/>
      <c r="L331" s="726"/>
      <c r="M331" s="726"/>
      <c r="N331" s="726"/>
      <c r="O331" s="726"/>
      <c r="P331" s="726"/>
      <c r="Q331" s="726"/>
      <c r="R331" s="726"/>
      <c r="S331" s="726"/>
      <c r="T331" s="726"/>
    </row>
    <row r="332" spans="8:20" s="192" customFormat="1" ht="15">
      <c r="H332" s="726"/>
      <c r="I332" s="726"/>
      <c r="J332" s="726"/>
      <c r="K332" s="726"/>
      <c r="L332" s="726"/>
      <c r="M332" s="726"/>
      <c r="N332" s="726"/>
      <c r="O332" s="726"/>
      <c r="P332" s="726"/>
      <c r="Q332" s="726"/>
      <c r="R332" s="726"/>
      <c r="S332" s="726"/>
      <c r="T332" s="726"/>
    </row>
    <row r="333" spans="8:20" s="192" customFormat="1" ht="15">
      <c r="H333" s="726"/>
      <c r="I333" s="726"/>
      <c r="J333" s="726"/>
      <c r="K333" s="726"/>
      <c r="L333" s="726"/>
      <c r="M333" s="726"/>
      <c r="N333" s="726"/>
      <c r="O333" s="726"/>
      <c r="P333" s="726"/>
      <c r="Q333" s="726"/>
      <c r="R333" s="726"/>
      <c r="S333" s="726"/>
      <c r="T333" s="726"/>
    </row>
    <row r="334" spans="8:20" s="192" customFormat="1" ht="15">
      <c r="H334" s="726"/>
      <c r="I334" s="726"/>
      <c r="J334" s="726"/>
      <c r="K334" s="726"/>
      <c r="L334" s="726"/>
      <c r="M334" s="726"/>
      <c r="N334" s="726"/>
      <c r="O334" s="726"/>
      <c r="P334" s="726"/>
      <c r="Q334" s="726"/>
      <c r="R334" s="726"/>
      <c r="S334" s="726"/>
      <c r="T334" s="726"/>
    </row>
    <row r="335" spans="8:20" s="192" customFormat="1" ht="15">
      <c r="H335" s="726"/>
      <c r="I335" s="726"/>
      <c r="J335" s="726"/>
      <c r="K335" s="726"/>
      <c r="L335" s="726"/>
      <c r="M335" s="726"/>
      <c r="N335" s="726"/>
      <c r="O335" s="726"/>
      <c r="P335" s="726"/>
      <c r="Q335" s="726"/>
      <c r="R335" s="726"/>
      <c r="S335" s="726"/>
      <c r="T335" s="726"/>
    </row>
    <row r="336" spans="8:20" s="192" customFormat="1" ht="15">
      <c r="H336" s="726"/>
      <c r="I336" s="726"/>
      <c r="J336" s="726"/>
      <c r="K336" s="726"/>
      <c r="L336" s="726"/>
      <c r="M336" s="726"/>
      <c r="N336" s="726"/>
      <c r="O336" s="726"/>
      <c r="P336" s="726"/>
      <c r="Q336" s="726"/>
      <c r="R336" s="726"/>
      <c r="S336" s="726"/>
      <c r="T336" s="726"/>
    </row>
    <row r="337" spans="8:20" s="192" customFormat="1" ht="15">
      <c r="H337" s="726"/>
      <c r="I337" s="726"/>
      <c r="J337" s="726"/>
      <c r="K337" s="726"/>
      <c r="L337" s="726"/>
      <c r="M337" s="726"/>
      <c r="N337" s="726"/>
      <c r="O337" s="726"/>
      <c r="P337" s="726"/>
      <c r="Q337" s="726"/>
      <c r="R337" s="726"/>
      <c r="S337" s="726"/>
      <c r="T337" s="726"/>
    </row>
    <row r="338" spans="8:20" s="192" customFormat="1" ht="15">
      <c r="H338" s="726"/>
      <c r="I338" s="726"/>
      <c r="J338" s="726"/>
      <c r="K338" s="726"/>
      <c r="L338" s="726"/>
      <c r="M338" s="726"/>
      <c r="N338" s="726"/>
      <c r="O338" s="726"/>
      <c r="P338" s="726"/>
      <c r="Q338" s="726"/>
      <c r="R338" s="726"/>
      <c r="S338" s="726"/>
      <c r="T338" s="726"/>
    </row>
    <row r="339" spans="8:20" s="192" customFormat="1" ht="15">
      <c r="H339" s="726"/>
      <c r="I339" s="726"/>
      <c r="J339" s="726"/>
      <c r="K339" s="726"/>
      <c r="L339" s="726"/>
      <c r="M339" s="726"/>
      <c r="N339" s="726"/>
      <c r="O339" s="726"/>
      <c r="P339" s="726"/>
      <c r="Q339" s="726"/>
      <c r="R339" s="726"/>
      <c r="S339" s="726"/>
      <c r="T339" s="726"/>
    </row>
    <row r="340" spans="8:20" s="192" customFormat="1" ht="15">
      <c r="H340" s="726"/>
      <c r="I340" s="726"/>
      <c r="J340" s="726"/>
      <c r="K340" s="726"/>
      <c r="L340" s="726"/>
      <c r="M340" s="726"/>
      <c r="N340" s="726"/>
      <c r="O340" s="726"/>
      <c r="P340" s="726"/>
      <c r="Q340" s="726"/>
      <c r="R340" s="726"/>
      <c r="S340" s="726"/>
      <c r="T340" s="726"/>
    </row>
    <row r="341" spans="8:20" s="192" customFormat="1" ht="15">
      <c r="H341" s="726"/>
      <c r="I341" s="726"/>
      <c r="J341" s="726"/>
      <c r="K341" s="726"/>
      <c r="L341" s="726"/>
      <c r="M341" s="726"/>
      <c r="N341" s="726"/>
      <c r="O341" s="726"/>
      <c r="P341" s="726"/>
      <c r="Q341" s="726"/>
      <c r="R341" s="726"/>
      <c r="S341" s="726"/>
      <c r="T341" s="726"/>
    </row>
    <row r="342" spans="8:20" s="192" customFormat="1" ht="15">
      <c r="H342" s="726"/>
      <c r="I342" s="726"/>
      <c r="J342" s="726"/>
      <c r="K342" s="726"/>
      <c r="L342" s="726"/>
      <c r="M342" s="726"/>
      <c r="N342" s="726"/>
      <c r="O342" s="726"/>
      <c r="P342" s="726"/>
      <c r="Q342" s="726"/>
      <c r="R342" s="726"/>
      <c r="S342" s="726"/>
      <c r="T342" s="726"/>
    </row>
    <row r="343" spans="8:20" s="192" customFormat="1" ht="15">
      <c r="H343" s="726"/>
      <c r="I343" s="726"/>
      <c r="J343" s="726"/>
      <c r="K343" s="726"/>
      <c r="L343" s="726"/>
      <c r="M343" s="726"/>
      <c r="N343" s="726"/>
      <c r="O343" s="726"/>
      <c r="P343" s="726"/>
      <c r="Q343" s="726"/>
      <c r="R343" s="726"/>
      <c r="S343" s="726"/>
      <c r="T343" s="726"/>
    </row>
    <row r="344" spans="8:20" s="192" customFormat="1" ht="15">
      <c r="H344" s="726"/>
      <c r="I344" s="726"/>
      <c r="J344" s="726"/>
      <c r="K344" s="726"/>
      <c r="L344" s="726"/>
      <c r="M344" s="726"/>
      <c r="N344" s="726"/>
      <c r="O344" s="726"/>
      <c r="P344" s="726"/>
      <c r="Q344" s="726"/>
      <c r="R344" s="726"/>
      <c r="S344" s="726"/>
      <c r="T344" s="726"/>
    </row>
    <row r="345" spans="8:20" s="192" customFormat="1" ht="15">
      <c r="H345" s="726"/>
      <c r="I345" s="726"/>
      <c r="J345" s="726"/>
      <c r="K345" s="726"/>
      <c r="L345" s="726"/>
      <c r="M345" s="726"/>
      <c r="N345" s="726"/>
      <c r="O345" s="726"/>
      <c r="P345" s="726"/>
      <c r="Q345" s="726"/>
      <c r="R345" s="726"/>
      <c r="S345" s="726"/>
      <c r="T345" s="726"/>
    </row>
    <row r="346" spans="8:20" s="192" customFormat="1" ht="15">
      <c r="H346" s="726"/>
      <c r="I346" s="726"/>
      <c r="J346" s="726"/>
      <c r="K346" s="726"/>
      <c r="L346" s="726"/>
      <c r="M346" s="726"/>
      <c r="N346" s="726"/>
      <c r="O346" s="726"/>
      <c r="P346" s="726"/>
      <c r="Q346" s="726"/>
      <c r="R346" s="726"/>
      <c r="S346" s="726"/>
      <c r="T346" s="726"/>
    </row>
    <row r="347" spans="8:20" s="192" customFormat="1" ht="15">
      <c r="H347" s="726"/>
      <c r="I347" s="726"/>
      <c r="J347" s="726"/>
      <c r="K347" s="726"/>
      <c r="L347" s="726"/>
      <c r="M347" s="726"/>
      <c r="N347" s="726"/>
      <c r="O347" s="726"/>
      <c r="P347" s="726"/>
      <c r="Q347" s="726"/>
      <c r="R347" s="726"/>
      <c r="S347" s="726"/>
      <c r="T347" s="726"/>
    </row>
    <row r="348" spans="8:20" s="192" customFormat="1" ht="15">
      <c r="H348" s="726"/>
      <c r="I348" s="726"/>
      <c r="J348" s="726"/>
      <c r="K348" s="726"/>
      <c r="L348" s="726"/>
      <c r="M348" s="726"/>
      <c r="N348" s="726"/>
      <c r="O348" s="726"/>
      <c r="P348" s="726"/>
      <c r="Q348" s="726"/>
      <c r="R348" s="726"/>
      <c r="S348" s="726"/>
      <c r="T348" s="726"/>
    </row>
    <row r="349" spans="8:20" s="192" customFormat="1" ht="15">
      <c r="H349" s="726"/>
      <c r="I349" s="726"/>
      <c r="J349" s="726"/>
      <c r="K349" s="726"/>
      <c r="L349" s="726"/>
      <c r="M349" s="726"/>
      <c r="N349" s="726"/>
      <c r="O349" s="726"/>
      <c r="P349" s="726"/>
      <c r="Q349" s="726"/>
      <c r="R349" s="726"/>
      <c r="S349" s="726"/>
      <c r="T349" s="726"/>
    </row>
    <row r="350" spans="8:20" s="192" customFormat="1" ht="15">
      <c r="H350" s="726"/>
      <c r="I350" s="726"/>
      <c r="J350" s="726"/>
      <c r="K350" s="726"/>
      <c r="L350" s="726"/>
      <c r="M350" s="726"/>
      <c r="N350" s="726"/>
      <c r="O350" s="726"/>
      <c r="P350" s="726"/>
      <c r="Q350" s="726"/>
      <c r="R350" s="726"/>
      <c r="S350" s="726"/>
      <c r="T350" s="726"/>
    </row>
    <row r="351" spans="8:20" s="192" customFormat="1" ht="15">
      <c r="H351" s="726"/>
      <c r="I351" s="726"/>
      <c r="J351" s="726"/>
      <c r="K351" s="726"/>
      <c r="L351" s="726"/>
      <c r="M351" s="726"/>
      <c r="N351" s="726"/>
      <c r="O351" s="726"/>
      <c r="P351" s="726"/>
      <c r="Q351" s="726"/>
      <c r="R351" s="726"/>
      <c r="S351" s="726"/>
      <c r="T351" s="726"/>
    </row>
    <row r="352" spans="8:20" s="192" customFormat="1" ht="15">
      <c r="H352" s="726"/>
      <c r="I352" s="726"/>
      <c r="J352" s="726"/>
      <c r="K352" s="726"/>
      <c r="L352" s="726"/>
      <c r="M352" s="726"/>
      <c r="N352" s="726"/>
      <c r="O352" s="726"/>
      <c r="P352" s="726"/>
      <c r="Q352" s="726"/>
      <c r="R352" s="726"/>
      <c r="S352" s="726"/>
      <c r="T352" s="726"/>
    </row>
    <row r="353" spans="8:20" s="192" customFormat="1" ht="15">
      <c r="H353" s="726"/>
      <c r="I353" s="726"/>
      <c r="J353" s="726"/>
      <c r="K353" s="726"/>
      <c r="L353" s="726"/>
      <c r="M353" s="726"/>
      <c r="N353" s="726"/>
      <c r="O353" s="726"/>
      <c r="P353" s="726"/>
      <c r="Q353" s="726"/>
      <c r="R353" s="726"/>
      <c r="S353" s="726"/>
      <c r="T353" s="726"/>
    </row>
    <row r="354" spans="8:20" s="192" customFormat="1" ht="15">
      <c r="H354" s="726"/>
      <c r="I354" s="726"/>
      <c r="J354" s="726"/>
      <c r="K354" s="726"/>
      <c r="L354" s="726"/>
      <c r="M354" s="726"/>
      <c r="N354" s="726"/>
      <c r="O354" s="726"/>
      <c r="P354" s="726"/>
      <c r="Q354" s="726"/>
      <c r="R354" s="726"/>
      <c r="S354" s="726"/>
      <c r="T354" s="726"/>
    </row>
    <row r="355" spans="8:20" s="192" customFormat="1" ht="15">
      <c r="H355" s="726"/>
      <c r="I355" s="726"/>
      <c r="J355" s="726"/>
      <c r="K355" s="726"/>
      <c r="L355" s="726"/>
      <c r="M355" s="726"/>
      <c r="N355" s="726"/>
      <c r="O355" s="726"/>
      <c r="P355" s="726"/>
      <c r="Q355" s="726"/>
      <c r="R355" s="726"/>
      <c r="S355" s="726"/>
      <c r="T355" s="726"/>
    </row>
    <row r="356" spans="8:20" s="192" customFormat="1" ht="15">
      <c r="H356" s="726"/>
      <c r="I356" s="726"/>
      <c r="J356" s="726"/>
      <c r="K356" s="726"/>
      <c r="L356" s="726"/>
      <c r="M356" s="726"/>
      <c r="N356" s="726"/>
      <c r="O356" s="726"/>
      <c r="P356" s="726"/>
      <c r="Q356" s="726"/>
      <c r="R356" s="726"/>
      <c r="S356" s="726"/>
      <c r="T356" s="726"/>
    </row>
    <row r="357" spans="8:20" s="192" customFormat="1" ht="15">
      <c r="H357" s="726"/>
      <c r="I357" s="726"/>
      <c r="J357" s="726"/>
      <c r="K357" s="726"/>
      <c r="L357" s="726"/>
      <c r="M357" s="726"/>
      <c r="N357" s="726"/>
      <c r="O357" s="726"/>
      <c r="P357" s="726"/>
      <c r="Q357" s="726"/>
      <c r="R357" s="726"/>
      <c r="S357" s="726"/>
      <c r="T357" s="726"/>
    </row>
    <row r="358" spans="8:20" s="192" customFormat="1" ht="15">
      <c r="H358" s="726"/>
      <c r="I358" s="726"/>
      <c r="J358" s="726"/>
      <c r="K358" s="726"/>
      <c r="L358" s="726"/>
      <c r="M358" s="726"/>
      <c r="N358" s="726"/>
      <c r="O358" s="726"/>
      <c r="P358" s="726"/>
      <c r="Q358" s="726"/>
      <c r="R358" s="726"/>
      <c r="S358" s="726"/>
      <c r="T358" s="726"/>
    </row>
    <row r="359" spans="8:20" s="192" customFormat="1" ht="15">
      <c r="H359" s="726"/>
      <c r="I359" s="726"/>
      <c r="J359" s="726"/>
      <c r="K359" s="726"/>
      <c r="L359" s="726"/>
      <c r="M359" s="726"/>
      <c r="N359" s="726"/>
      <c r="O359" s="726"/>
      <c r="P359" s="726"/>
      <c r="Q359" s="726"/>
      <c r="R359" s="726"/>
      <c r="S359" s="726"/>
      <c r="T359" s="726"/>
    </row>
    <row r="360" spans="8:20" s="192" customFormat="1" ht="15">
      <c r="H360" s="726"/>
      <c r="I360" s="726"/>
      <c r="J360" s="726"/>
      <c r="K360" s="726"/>
      <c r="L360" s="726"/>
      <c r="M360" s="726"/>
      <c r="N360" s="726"/>
      <c r="O360" s="726"/>
      <c r="P360" s="726"/>
      <c r="Q360" s="726"/>
      <c r="R360" s="726"/>
      <c r="S360" s="726"/>
      <c r="T360" s="726"/>
    </row>
    <row r="361" spans="8:20" s="192" customFormat="1" ht="15">
      <c r="H361" s="726"/>
      <c r="I361" s="726"/>
      <c r="J361" s="726"/>
      <c r="K361" s="726"/>
      <c r="L361" s="726"/>
      <c r="M361" s="726"/>
      <c r="N361" s="726"/>
      <c r="O361" s="726"/>
      <c r="P361" s="726"/>
      <c r="Q361" s="726"/>
      <c r="R361" s="726"/>
      <c r="S361" s="726"/>
      <c r="T361" s="726"/>
    </row>
    <row r="362" spans="8:20" s="192" customFormat="1" ht="15">
      <c r="H362" s="726"/>
      <c r="I362" s="726"/>
      <c r="J362" s="726"/>
      <c r="K362" s="726"/>
      <c r="L362" s="726"/>
      <c r="M362" s="726"/>
      <c r="N362" s="726"/>
      <c r="O362" s="726"/>
      <c r="P362" s="726"/>
      <c r="Q362" s="726"/>
      <c r="R362" s="726"/>
      <c r="S362" s="726"/>
      <c r="T362" s="726"/>
    </row>
    <row r="363" spans="8:20" s="192" customFormat="1" ht="15">
      <c r="H363" s="726"/>
      <c r="I363" s="726"/>
      <c r="J363" s="726"/>
      <c r="K363" s="726"/>
      <c r="L363" s="726"/>
      <c r="M363" s="726"/>
      <c r="N363" s="726"/>
      <c r="O363" s="726"/>
      <c r="P363" s="726"/>
      <c r="Q363" s="726"/>
      <c r="R363" s="726"/>
      <c r="S363" s="726"/>
      <c r="T363" s="726"/>
    </row>
    <row r="364" spans="8:20" s="192" customFormat="1" ht="15">
      <c r="H364" s="726"/>
      <c r="I364" s="726"/>
      <c r="J364" s="726"/>
      <c r="K364" s="726"/>
      <c r="L364" s="726"/>
      <c r="M364" s="726"/>
      <c r="N364" s="726"/>
      <c r="O364" s="726"/>
      <c r="P364" s="726"/>
      <c r="Q364" s="726"/>
      <c r="R364" s="726"/>
      <c r="S364" s="726"/>
      <c r="T364" s="726"/>
    </row>
    <row r="365" spans="8:20" s="192" customFormat="1" ht="15">
      <c r="H365" s="726"/>
      <c r="I365" s="726"/>
      <c r="J365" s="726"/>
      <c r="K365" s="726"/>
      <c r="L365" s="726"/>
      <c r="M365" s="726"/>
      <c r="N365" s="726"/>
      <c r="O365" s="726"/>
      <c r="P365" s="726"/>
      <c r="Q365" s="726"/>
      <c r="R365" s="726"/>
      <c r="S365" s="726"/>
      <c r="T365" s="726"/>
    </row>
    <row r="366" spans="8:20" s="192" customFormat="1" ht="15">
      <c r="H366" s="726"/>
      <c r="I366" s="726"/>
      <c r="J366" s="726"/>
      <c r="K366" s="726"/>
      <c r="L366" s="726"/>
      <c r="M366" s="726"/>
      <c r="N366" s="726"/>
      <c r="O366" s="726"/>
      <c r="P366" s="726"/>
      <c r="Q366" s="726"/>
      <c r="R366" s="726"/>
      <c r="S366" s="726"/>
      <c r="T366" s="726"/>
    </row>
    <row r="367" spans="8:20" s="192" customFormat="1" ht="15">
      <c r="H367" s="726"/>
      <c r="I367" s="726"/>
      <c r="J367" s="726"/>
      <c r="K367" s="726"/>
      <c r="L367" s="726"/>
      <c r="M367" s="726"/>
      <c r="N367" s="726"/>
      <c r="O367" s="726"/>
      <c r="P367" s="726"/>
      <c r="Q367" s="726"/>
      <c r="R367" s="726"/>
      <c r="S367" s="726"/>
      <c r="T367" s="726"/>
    </row>
    <row r="368" spans="8:20" s="192" customFormat="1" ht="15">
      <c r="H368" s="726"/>
      <c r="I368" s="726"/>
      <c r="J368" s="726"/>
      <c r="K368" s="726"/>
      <c r="L368" s="726"/>
      <c r="M368" s="726"/>
      <c r="N368" s="726"/>
      <c r="O368" s="726"/>
      <c r="P368" s="726"/>
      <c r="Q368" s="726"/>
      <c r="R368" s="726"/>
      <c r="S368" s="726"/>
      <c r="T368" s="726"/>
    </row>
    <row r="369" spans="8:20" s="192" customFormat="1" ht="15">
      <c r="H369" s="726"/>
      <c r="I369" s="726"/>
      <c r="J369" s="726"/>
      <c r="K369" s="726"/>
      <c r="L369" s="726"/>
      <c r="M369" s="726"/>
      <c r="N369" s="726"/>
      <c r="O369" s="726"/>
      <c r="P369" s="726"/>
      <c r="Q369" s="726"/>
      <c r="R369" s="726"/>
      <c r="S369" s="726"/>
      <c r="T369" s="726"/>
    </row>
    <row r="370" spans="8:20" s="192" customFormat="1" ht="15">
      <c r="H370" s="726"/>
      <c r="I370" s="726"/>
      <c r="J370" s="726"/>
      <c r="K370" s="726"/>
      <c r="L370" s="726"/>
      <c r="M370" s="726"/>
      <c r="N370" s="726"/>
      <c r="O370" s="726"/>
      <c r="P370" s="726"/>
      <c r="Q370" s="726"/>
      <c r="R370" s="726"/>
      <c r="S370" s="726"/>
      <c r="T370" s="726"/>
    </row>
    <row r="371" spans="8:20" s="192" customFormat="1" ht="15">
      <c r="H371" s="726"/>
      <c r="I371" s="726"/>
      <c r="J371" s="726"/>
      <c r="K371" s="726"/>
      <c r="L371" s="726"/>
      <c r="M371" s="726"/>
      <c r="N371" s="726"/>
      <c r="O371" s="726"/>
      <c r="P371" s="726"/>
      <c r="Q371" s="726"/>
      <c r="R371" s="726"/>
      <c r="S371" s="726"/>
      <c r="T371" s="726"/>
    </row>
    <row r="372" spans="8:20" s="192" customFormat="1" ht="15">
      <c r="H372" s="726"/>
      <c r="I372" s="726"/>
      <c r="J372" s="726"/>
      <c r="K372" s="726"/>
      <c r="L372" s="726"/>
      <c r="M372" s="726"/>
      <c r="N372" s="726"/>
      <c r="O372" s="726"/>
      <c r="P372" s="726"/>
      <c r="Q372" s="726"/>
      <c r="R372" s="726"/>
      <c r="S372" s="726"/>
      <c r="T372" s="726"/>
    </row>
    <row r="373" spans="8:20" s="192" customFormat="1" ht="15">
      <c r="H373" s="726"/>
      <c r="I373" s="726"/>
      <c r="J373" s="726"/>
      <c r="K373" s="726"/>
      <c r="L373" s="726"/>
      <c r="M373" s="726"/>
      <c r="N373" s="726"/>
      <c r="O373" s="726"/>
      <c r="P373" s="726"/>
      <c r="Q373" s="726"/>
      <c r="R373" s="726"/>
      <c r="S373" s="726"/>
      <c r="T373" s="726"/>
    </row>
    <row r="374" spans="8:20" s="192" customFormat="1" ht="15">
      <c r="H374" s="726"/>
      <c r="I374" s="726"/>
      <c r="J374" s="726"/>
      <c r="K374" s="726"/>
      <c r="L374" s="726"/>
      <c r="M374" s="726"/>
      <c r="N374" s="726"/>
      <c r="O374" s="726"/>
      <c r="P374" s="726"/>
      <c r="Q374" s="726"/>
      <c r="R374" s="726"/>
      <c r="S374" s="726"/>
      <c r="T374" s="726"/>
    </row>
    <row r="375" spans="8:20" s="192" customFormat="1" ht="15">
      <c r="H375" s="726"/>
      <c r="I375" s="726"/>
      <c r="J375" s="726"/>
      <c r="K375" s="726"/>
      <c r="L375" s="726"/>
      <c r="M375" s="726"/>
      <c r="N375" s="726"/>
      <c r="O375" s="726"/>
      <c r="P375" s="726"/>
      <c r="Q375" s="726"/>
      <c r="R375" s="726"/>
      <c r="S375" s="726"/>
      <c r="T375" s="726"/>
    </row>
    <row r="376" spans="8:20" s="192" customFormat="1" ht="15">
      <c r="H376" s="726"/>
      <c r="I376" s="726"/>
      <c r="J376" s="726"/>
      <c r="K376" s="726"/>
      <c r="L376" s="726"/>
      <c r="M376" s="726"/>
      <c r="N376" s="726"/>
      <c r="O376" s="726"/>
      <c r="P376" s="726"/>
      <c r="Q376" s="726"/>
      <c r="R376" s="726"/>
      <c r="S376" s="726"/>
      <c r="T376" s="726"/>
    </row>
    <row r="377" spans="8:20" s="192" customFormat="1" ht="15">
      <c r="H377" s="726"/>
      <c r="I377" s="726"/>
      <c r="J377" s="726"/>
      <c r="K377" s="726"/>
      <c r="L377" s="726"/>
      <c r="M377" s="726"/>
      <c r="N377" s="726"/>
      <c r="O377" s="726"/>
      <c r="P377" s="726"/>
      <c r="Q377" s="726"/>
      <c r="R377" s="726"/>
      <c r="S377" s="726"/>
      <c r="T377" s="726"/>
    </row>
    <row r="378" spans="8:20" s="192" customFormat="1" ht="15">
      <c r="H378" s="726"/>
      <c r="I378" s="726"/>
      <c r="J378" s="726"/>
      <c r="K378" s="726"/>
      <c r="L378" s="726"/>
      <c r="M378" s="726"/>
      <c r="N378" s="726"/>
      <c r="O378" s="726"/>
      <c r="P378" s="726"/>
      <c r="Q378" s="726"/>
      <c r="R378" s="726"/>
      <c r="S378" s="726"/>
      <c r="T378" s="726"/>
    </row>
    <row r="379" spans="8:20" s="192" customFormat="1" ht="15">
      <c r="H379" s="726"/>
      <c r="I379" s="726"/>
      <c r="J379" s="726"/>
      <c r="K379" s="726"/>
      <c r="L379" s="726"/>
      <c r="M379" s="726"/>
      <c r="N379" s="726"/>
      <c r="O379" s="726"/>
      <c r="P379" s="726"/>
      <c r="Q379" s="726"/>
      <c r="R379" s="726"/>
      <c r="S379" s="726"/>
      <c r="T379" s="726"/>
    </row>
    <row r="380" spans="8:20" s="192" customFormat="1" ht="15">
      <c r="H380" s="726"/>
      <c r="I380" s="726"/>
      <c r="J380" s="726"/>
      <c r="K380" s="726"/>
      <c r="L380" s="726"/>
      <c r="M380" s="726"/>
      <c r="N380" s="726"/>
      <c r="O380" s="726"/>
      <c r="P380" s="726"/>
      <c r="Q380" s="726"/>
      <c r="R380" s="726"/>
      <c r="S380" s="726"/>
      <c r="T380" s="726"/>
    </row>
    <row r="381" spans="8:20" s="192" customFormat="1" ht="15">
      <c r="H381" s="726"/>
      <c r="I381" s="726"/>
      <c r="J381" s="726"/>
      <c r="K381" s="726"/>
      <c r="L381" s="726"/>
      <c r="M381" s="726"/>
      <c r="N381" s="726"/>
      <c r="O381" s="726"/>
      <c r="P381" s="726"/>
      <c r="Q381" s="726"/>
      <c r="R381" s="726"/>
      <c r="S381" s="726"/>
      <c r="T381" s="726"/>
    </row>
    <row r="382" spans="8:20" s="192" customFormat="1" ht="15">
      <c r="H382" s="726"/>
      <c r="I382" s="726"/>
      <c r="J382" s="726"/>
      <c r="K382" s="726"/>
      <c r="L382" s="726"/>
      <c r="M382" s="726"/>
      <c r="N382" s="726"/>
      <c r="O382" s="726"/>
      <c r="P382" s="726"/>
      <c r="Q382" s="726"/>
      <c r="R382" s="726"/>
      <c r="S382" s="726"/>
      <c r="T382" s="726"/>
    </row>
    <row r="383" spans="8:20" s="192" customFormat="1" ht="15">
      <c r="H383" s="726"/>
      <c r="I383" s="726"/>
      <c r="J383" s="726"/>
      <c r="K383" s="726"/>
      <c r="L383" s="726"/>
      <c r="M383" s="726"/>
      <c r="N383" s="726"/>
      <c r="O383" s="726"/>
      <c r="P383" s="726"/>
      <c r="Q383" s="726"/>
      <c r="R383" s="726"/>
      <c r="S383" s="726"/>
      <c r="T383" s="726"/>
    </row>
    <row r="384" spans="8:20" s="192" customFormat="1" ht="15">
      <c r="H384" s="726"/>
      <c r="I384" s="726"/>
      <c r="J384" s="726"/>
      <c r="K384" s="726"/>
      <c r="L384" s="726"/>
      <c r="M384" s="726"/>
      <c r="N384" s="726"/>
      <c r="O384" s="726"/>
      <c r="P384" s="726"/>
      <c r="Q384" s="726"/>
      <c r="R384" s="726"/>
      <c r="S384" s="726"/>
      <c r="T384" s="726"/>
    </row>
    <row r="385" spans="8:20" s="192" customFormat="1" ht="15">
      <c r="H385" s="726"/>
      <c r="I385" s="726"/>
      <c r="J385" s="726"/>
      <c r="K385" s="726"/>
      <c r="L385" s="726"/>
      <c r="M385" s="726"/>
      <c r="N385" s="726"/>
      <c r="O385" s="726"/>
      <c r="P385" s="726"/>
      <c r="Q385" s="726"/>
      <c r="R385" s="726"/>
      <c r="S385" s="726"/>
      <c r="T385" s="726"/>
    </row>
    <row r="386" spans="8:20" s="192" customFormat="1" ht="15">
      <c r="H386" s="726"/>
      <c r="I386" s="726"/>
      <c r="J386" s="726"/>
      <c r="K386" s="726"/>
      <c r="L386" s="726"/>
      <c r="M386" s="726"/>
      <c r="N386" s="726"/>
      <c r="O386" s="726"/>
      <c r="P386" s="726"/>
      <c r="Q386" s="726"/>
      <c r="R386" s="726"/>
      <c r="S386" s="726"/>
      <c r="T386" s="726"/>
    </row>
    <row r="387" spans="8:20" s="192" customFormat="1" ht="15">
      <c r="H387" s="726"/>
      <c r="I387" s="726"/>
      <c r="J387" s="726"/>
      <c r="K387" s="726"/>
      <c r="L387" s="726"/>
      <c r="M387" s="726"/>
      <c r="N387" s="726"/>
      <c r="O387" s="726"/>
      <c r="P387" s="726"/>
      <c r="Q387" s="726"/>
      <c r="R387" s="726"/>
      <c r="S387" s="726"/>
      <c r="T387" s="726"/>
    </row>
    <row r="388" spans="8:20" s="192" customFormat="1" ht="15">
      <c r="H388" s="726"/>
      <c r="I388" s="726"/>
      <c r="J388" s="726"/>
      <c r="K388" s="726"/>
      <c r="L388" s="726"/>
      <c r="M388" s="726"/>
      <c r="N388" s="726"/>
      <c r="O388" s="726"/>
      <c r="P388" s="726"/>
      <c r="Q388" s="726"/>
      <c r="R388" s="726"/>
      <c r="S388" s="726"/>
      <c r="T388" s="726"/>
    </row>
    <row r="389" spans="8:20" s="192" customFormat="1" ht="15">
      <c r="H389" s="726"/>
      <c r="I389" s="726"/>
      <c r="J389" s="726"/>
      <c r="K389" s="726"/>
      <c r="L389" s="726"/>
      <c r="M389" s="726"/>
      <c r="N389" s="726"/>
      <c r="O389" s="726"/>
      <c r="P389" s="726"/>
      <c r="Q389" s="726"/>
      <c r="R389" s="726"/>
      <c r="S389" s="726"/>
      <c r="T389" s="726"/>
    </row>
    <row r="390" spans="8:20" s="192" customFormat="1" ht="15">
      <c r="H390" s="726"/>
      <c r="I390" s="726"/>
      <c r="J390" s="726"/>
      <c r="K390" s="726"/>
      <c r="L390" s="726"/>
      <c r="M390" s="726"/>
      <c r="N390" s="726"/>
      <c r="O390" s="726"/>
      <c r="P390" s="726"/>
      <c r="Q390" s="726"/>
      <c r="R390" s="726"/>
      <c r="S390" s="726"/>
      <c r="T390" s="726"/>
    </row>
    <row r="391" spans="8:20" s="192" customFormat="1" ht="15">
      <c r="H391" s="726"/>
      <c r="I391" s="726"/>
      <c r="J391" s="726"/>
      <c r="K391" s="726"/>
      <c r="L391" s="726"/>
      <c r="M391" s="726"/>
      <c r="N391" s="726"/>
      <c r="O391" s="726"/>
      <c r="P391" s="726"/>
      <c r="Q391" s="726"/>
      <c r="R391" s="726"/>
      <c r="S391" s="726"/>
      <c r="T391" s="726"/>
    </row>
    <row r="392" spans="8:20" s="192" customFormat="1" ht="15">
      <c r="H392" s="726"/>
      <c r="I392" s="726"/>
      <c r="J392" s="726"/>
      <c r="K392" s="726"/>
      <c r="L392" s="726"/>
      <c r="M392" s="726"/>
      <c r="N392" s="726"/>
      <c r="O392" s="726"/>
      <c r="P392" s="726"/>
      <c r="Q392" s="726"/>
      <c r="R392" s="726"/>
      <c r="S392" s="726"/>
      <c r="T392" s="726"/>
    </row>
    <row r="393" spans="8:20" s="192" customFormat="1" ht="15">
      <c r="H393" s="726"/>
      <c r="I393" s="726"/>
      <c r="J393" s="726"/>
      <c r="K393" s="726"/>
      <c r="L393" s="726"/>
      <c r="M393" s="726"/>
      <c r="N393" s="726"/>
      <c r="O393" s="726"/>
      <c r="P393" s="726"/>
      <c r="Q393" s="726"/>
      <c r="R393" s="726"/>
      <c r="S393" s="726"/>
      <c r="T393" s="726"/>
    </row>
    <row r="394" spans="8:20" s="192" customFormat="1" ht="15">
      <c r="H394" s="726"/>
      <c r="I394" s="726"/>
      <c r="J394" s="726"/>
      <c r="K394" s="726"/>
      <c r="L394" s="726"/>
      <c r="M394" s="726"/>
      <c r="N394" s="726"/>
      <c r="O394" s="726"/>
      <c r="P394" s="726"/>
      <c r="Q394" s="726"/>
      <c r="R394" s="726"/>
      <c r="S394" s="726"/>
      <c r="T394" s="726"/>
    </row>
    <row r="395" spans="8:20" s="192" customFormat="1" ht="15">
      <c r="H395" s="726"/>
      <c r="I395" s="726"/>
      <c r="J395" s="726"/>
      <c r="K395" s="726"/>
      <c r="L395" s="726"/>
      <c r="M395" s="726"/>
      <c r="N395" s="726"/>
      <c r="O395" s="726"/>
      <c r="P395" s="726"/>
      <c r="Q395" s="726"/>
      <c r="R395" s="726"/>
      <c r="S395" s="726"/>
      <c r="T395" s="726"/>
    </row>
    <row r="396" spans="8:20" s="192" customFormat="1" ht="15">
      <c r="H396" s="726"/>
      <c r="I396" s="726"/>
      <c r="J396" s="726"/>
      <c r="K396" s="726"/>
      <c r="L396" s="726"/>
      <c r="M396" s="726"/>
      <c r="N396" s="726"/>
      <c r="O396" s="726"/>
      <c r="P396" s="726"/>
      <c r="Q396" s="726"/>
      <c r="R396" s="726"/>
      <c r="S396" s="726"/>
      <c r="T396" s="726"/>
    </row>
    <row r="397" spans="8:20" s="192" customFormat="1" ht="15">
      <c r="H397" s="726"/>
      <c r="I397" s="726"/>
      <c r="J397" s="726"/>
      <c r="K397" s="726"/>
      <c r="L397" s="726"/>
      <c r="M397" s="726"/>
      <c r="N397" s="726"/>
      <c r="O397" s="726"/>
      <c r="P397" s="726"/>
      <c r="Q397" s="726"/>
      <c r="R397" s="726"/>
      <c r="S397" s="726"/>
      <c r="T397" s="726"/>
    </row>
    <row r="398" spans="8:20" s="192" customFormat="1" ht="15">
      <c r="H398" s="726"/>
      <c r="I398" s="726"/>
      <c r="J398" s="726"/>
      <c r="K398" s="726"/>
      <c r="L398" s="726"/>
      <c r="M398" s="726"/>
      <c r="N398" s="726"/>
      <c r="O398" s="726"/>
      <c r="P398" s="726"/>
      <c r="Q398" s="726"/>
      <c r="R398" s="726"/>
      <c r="S398" s="726"/>
      <c r="T398" s="726"/>
    </row>
    <row r="399" spans="8:20" s="192" customFormat="1" ht="15">
      <c r="H399" s="726"/>
      <c r="I399" s="726"/>
      <c r="J399" s="726"/>
      <c r="K399" s="726"/>
      <c r="L399" s="726"/>
      <c r="M399" s="726"/>
      <c r="N399" s="726"/>
      <c r="O399" s="726"/>
      <c r="P399" s="726"/>
      <c r="Q399" s="726"/>
      <c r="R399" s="726"/>
      <c r="S399" s="726"/>
      <c r="T399" s="726"/>
    </row>
    <row r="400" spans="8:20" s="192" customFormat="1" ht="15">
      <c r="H400" s="726"/>
      <c r="I400" s="726"/>
      <c r="J400" s="726"/>
      <c r="K400" s="726"/>
      <c r="L400" s="726"/>
      <c r="M400" s="726"/>
      <c r="N400" s="726"/>
      <c r="O400" s="726"/>
      <c r="P400" s="726"/>
      <c r="Q400" s="726"/>
      <c r="R400" s="726"/>
      <c r="S400" s="726"/>
      <c r="T400" s="726"/>
    </row>
    <row r="401" spans="8:20" s="192" customFormat="1" ht="15">
      <c r="H401" s="726"/>
      <c r="I401" s="726"/>
      <c r="J401" s="726"/>
      <c r="K401" s="726"/>
      <c r="L401" s="726"/>
      <c r="M401" s="726"/>
      <c r="N401" s="726"/>
      <c r="O401" s="726"/>
      <c r="P401" s="726"/>
      <c r="Q401" s="726"/>
      <c r="R401" s="726"/>
      <c r="S401" s="726"/>
      <c r="T401" s="726"/>
    </row>
    <row r="402" spans="8:20" s="192" customFormat="1" ht="15">
      <c r="H402" s="726"/>
      <c r="I402" s="726"/>
      <c r="J402" s="726"/>
      <c r="K402" s="726"/>
      <c r="L402" s="726"/>
      <c r="M402" s="726"/>
      <c r="N402" s="726"/>
      <c r="O402" s="726"/>
      <c r="P402" s="726"/>
      <c r="Q402" s="726"/>
      <c r="R402" s="726"/>
      <c r="S402" s="726"/>
      <c r="T402" s="726"/>
    </row>
    <row r="403" spans="8:20" s="192" customFormat="1" ht="15">
      <c r="H403" s="726"/>
      <c r="I403" s="726"/>
      <c r="J403" s="726"/>
      <c r="K403" s="726"/>
      <c r="L403" s="726"/>
      <c r="M403" s="726"/>
      <c r="N403" s="726"/>
      <c r="O403" s="726"/>
      <c r="P403" s="726"/>
      <c r="Q403" s="726"/>
      <c r="R403" s="726"/>
      <c r="S403" s="726"/>
      <c r="T403" s="726"/>
    </row>
    <row r="404" spans="8:20" s="192" customFormat="1" ht="15">
      <c r="H404" s="726"/>
      <c r="I404" s="726"/>
      <c r="J404" s="726"/>
      <c r="K404" s="726"/>
      <c r="L404" s="726"/>
      <c r="M404" s="726"/>
      <c r="N404" s="726"/>
      <c r="O404" s="726"/>
      <c r="P404" s="726"/>
      <c r="Q404" s="726"/>
      <c r="R404" s="726"/>
      <c r="S404" s="726"/>
      <c r="T404" s="726"/>
    </row>
    <row r="405" spans="8:20" s="192" customFormat="1" ht="15">
      <c r="H405" s="726"/>
      <c r="I405" s="726"/>
      <c r="J405" s="726"/>
      <c r="K405" s="726"/>
      <c r="L405" s="726"/>
      <c r="M405" s="726"/>
      <c r="N405" s="726"/>
      <c r="O405" s="726"/>
      <c r="P405" s="726"/>
      <c r="Q405" s="726"/>
      <c r="R405" s="726"/>
      <c r="S405" s="726"/>
      <c r="T405" s="726"/>
    </row>
    <row r="406" spans="8:20" s="192" customFormat="1" ht="15">
      <c r="H406" s="726"/>
      <c r="I406" s="726"/>
      <c r="J406" s="726"/>
      <c r="K406" s="726"/>
      <c r="L406" s="726"/>
      <c r="M406" s="726"/>
      <c r="N406" s="726"/>
      <c r="O406" s="726"/>
      <c r="P406" s="726"/>
      <c r="Q406" s="726"/>
      <c r="R406" s="726"/>
      <c r="S406" s="726"/>
      <c r="T406" s="726"/>
    </row>
    <row r="407" spans="8:20" s="192" customFormat="1" ht="15">
      <c r="H407" s="726"/>
      <c r="I407" s="726"/>
      <c r="J407" s="726"/>
      <c r="K407" s="726"/>
      <c r="L407" s="726"/>
      <c r="M407" s="726"/>
      <c r="N407" s="726"/>
      <c r="O407" s="726"/>
      <c r="P407" s="726"/>
      <c r="Q407" s="726"/>
      <c r="R407" s="726"/>
      <c r="S407" s="726"/>
      <c r="T407" s="726"/>
    </row>
    <row r="408" spans="8:20" s="192" customFormat="1" ht="15">
      <c r="H408" s="726"/>
      <c r="I408" s="726"/>
      <c r="J408" s="726"/>
      <c r="K408" s="726"/>
      <c r="L408" s="726"/>
      <c r="M408" s="726"/>
      <c r="N408" s="726"/>
      <c r="O408" s="726"/>
      <c r="P408" s="726"/>
      <c r="Q408" s="726"/>
      <c r="R408" s="726"/>
      <c r="S408" s="726"/>
      <c r="T408" s="726"/>
    </row>
    <row r="409" spans="8:20" s="192" customFormat="1" ht="15">
      <c r="H409" s="726"/>
      <c r="I409" s="726"/>
      <c r="J409" s="726"/>
      <c r="K409" s="726"/>
      <c r="L409" s="726"/>
      <c r="M409" s="726"/>
      <c r="N409" s="726"/>
      <c r="O409" s="726"/>
      <c r="P409" s="726"/>
      <c r="Q409" s="726"/>
      <c r="R409" s="726"/>
      <c r="S409" s="726"/>
      <c r="T409" s="726"/>
    </row>
    <row r="410" spans="8:20" s="192" customFormat="1" ht="15">
      <c r="H410" s="726"/>
      <c r="I410" s="726"/>
      <c r="J410" s="726"/>
      <c r="K410" s="726"/>
      <c r="L410" s="726"/>
      <c r="M410" s="726"/>
      <c r="N410" s="726"/>
      <c r="O410" s="726"/>
      <c r="P410" s="726"/>
      <c r="Q410" s="726"/>
      <c r="R410" s="726"/>
      <c r="S410" s="726"/>
      <c r="T410" s="726"/>
    </row>
    <row r="411" spans="8:20" s="192" customFormat="1" ht="15">
      <c r="H411" s="726"/>
      <c r="I411" s="726"/>
      <c r="J411" s="726"/>
      <c r="K411" s="726"/>
      <c r="L411" s="726"/>
      <c r="M411" s="726"/>
      <c r="N411" s="726"/>
      <c r="O411" s="726"/>
      <c r="P411" s="726"/>
      <c r="Q411" s="726"/>
      <c r="R411" s="726"/>
      <c r="S411" s="726"/>
      <c r="T411" s="726"/>
    </row>
    <row r="412" spans="8:20" s="192" customFormat="1" ht="15">
      <c r="H412" s="726"/>
      <c r="I412" s="726"/>
      <c r="J412" s="726"/>
      <c r="K412" s="726"/>
      <c r="L412" s="726"/>
      <c r="M412" s="726"/>
      <c r="N412" s="726"/>
      <c r="O412" s="726"/>
      <c r="P412" s="726"/>
      <c r="Q412" s="726"/>
      <c r="R412" s="726"/>
      <c r="S412" s="726"/>
      <c r="T412" s="726"/>
    </row>
    <row r="413" spans="8:20" s="192" customFormat="1" ht="15">
      <c r="H413" s="726"/>
      <c r="I413" s="726"/>
      <c r="J413" s="726"/>
      <c r="K413" s="726"/>
      <c r="L413" s="726"/>
      <c r="M413" s="726"/>
      <c r="N413" s="726"/>
      <c r="O413" s="726"/>
      <c r="P413" s="726"/>
      <c r="Q413" s="726"/>
      <c r="R413" s="726"/>
      <c r="S413" s="726"/>
      <c r="T413" s="726"/>
    </row>
    <row r="414" spans="8:20" s="192" customFormat="1" ht="15">
      <c r="H414" s="726"/>
      <c r="I414" s="726"/>
      <c r="J414" s="726"/>
      <c r="K414" s="726"/>
      <c r="L414" s="726"/>
      <c r="M414" s="726"/>
      <c r="N414" s="726"/>
      <c r="O414" s="726"/>
      <c r="P414" s="726"/>
      <c r="Q414" s="726"/>
      <c r="R414" s="726"/>
      <c r="S414" s="726"/>
      <c r="T414" s="726"/>
    </row>
    <row r="415" spans="8:20" s="192" customFormat="1" ht="15">
      <c r="H415" s="726"/>
      <c r="I415" s="726"/>
      <c r="J415" s="726"/>
      <c r="K415" s="726"/>
      <c r="L415" s="726"/>
      <c r="M415" s="726"/>
      <c r="N415" s="726"/>
      <c r="O415" s="726"/>
      <c r="P415" s="726"/>
      <c r="Q415" s="726"/>
      <c r="R415" s="726"/>
      <c r="S415" s="726"/>
      <c r="T415" s="726"/>
    </row>
    <row r="416" spans="8:20" s="192" customFormat="1" ht="15">
      <c r="H416" s="726"/>
      <c r="I416" s="726"/>
      <c r="J416" s="726"/>
      <c r="K416" s="726"/>
      <c r="L416" s="726"/>
      <c r="M416" s="726"/>
      <c r="N416" s="726"/>
      <c r="O416" s="726"/>
      <c r="P416" s="726"/>
      <c r="Q416" s="726"/>
      <c r="R416" s="726"/>
      <c r="S416" s="726"/>
      <c r="T416" s="726"/>
    </row>
    <row r="417" spans="8:20" s="192" customFormat="1" ht="15">
      <c r="H417" s="726"/>
      <c r="I417" s="726"/>
      <c r="J417" s="726"/>
      <c r="K417" s="726"/>
      <c r="L417" s="726"/>
      <c r="M417" s="726"/>
      <c r="N417" s="726"/>
      <c r="O417" s="726"/>
      <c r="P417" s="726"/>
      <c r="Q417" s="726"/>
      <c r="R417" s="726"/>
      <c r="S417" s="726"/>
      <c r="T417" s="726"/>
    </row>
    <row r="418" spans="8:20" s="192" customFormat="1" ht="15">
      <c r="H418" s="726"/>
      <c r="I418" s="726"/>
      <c r="J418" s="726"/>
      <c r="K418" s="726"/>
      <c r="L418" s="726"/>
      <c r="M418" s="726"/>
      <c r="N418" s="726"/>
      <c r="O418" s="726"/>
      <c r="P418" s="726"/>
      <c r="Q418" s="726"/>
      <c r="R418" s="726"/>
      <c r="S418" s="726"/>
      <c r="T418" s="726"/>
    </row>
    <row r="419" spans="8:20" s="192" customFormat="1" ht="15">
      <c r="H419" s="726"/>
      <c r="I419" s="726"/>
      <c r="J419" s="726"/>
      <c r="K419" s="726"/>
      <c r="L419" s="726"/>
      <c r="M419" s="726"/>
      <c r="N419" s="726"/>
      <c r="O419" s="726"/>
      <c r="P419" s="726"/>
      <c r="Q419" s="726"/>
      <c r="R419" s="726"/>
      <c r="S419" s="726"/>
      <c r="T419" s="726"/>
    </row>
    <row r="420" spans="8:20" s="192" customFormat="1" ht="15">
      <c r="H420" s="726"/>
      <c r="I420" s="726"/>
      <c r="J420" s="726"/>
      <c r="K420" s="726"/>
      <c r="L420" s="726"/>
      <c r="M420" s="726"/>
      <c r="N420" s="726"/>
      <c r="O420" s="726"/>
      <c r="P420" s="726"/>
      <c r="Q420" s="726"/>
      <c r="R420" s="726"/>
      <c r="S420" s="726"/>
      <c r="T420" s="726"/>
    </row>
    <row r="421" spans="8:20" s="192" customFormat="1" ht="15">
      <c r="H421" s="726"/>
      <c r="I421" s="726"/>
      <c r="J421" s="726"/>
      <c r="K421" s="726"/>
      <c r="L421" s="726"/>
      <c r="M421" s="726"/>
      <c r="N421" s="726"/>
      <c r="O421" s="726"/>
      <c r="P421" s="726"/>
      <c r="Q421" s="726"/>
      <c r="R421" s="726"/>
      <c r="S421" s="726"/>
      <c r="T421" s="726"/>
    </row>
    <row r="422" spans="8:20" s="192" customFormat="1" ht="15">
      <c r="H422" s="726"/>
      <c r="I422" s="726"/>
      <c r="J422" s="726"/>
      <c r="K422" s="726"/>
      <c r="L422" s="726"/>
      <c r="M422" s="726"/>
      <c r="N422" s="726"/>
      <c r="O422" s="726"/>
      <c r="P422" s="726"/>
      <c r="Q422" s="726"/>
      <c r="R422" s="726"/>
      <c r="S422" s="726"/>
      <c r="T422" s="726"/>
    </row>
    <row r="423" spans="8:20" s="192" customFormat="1" ht="15">
      <c r="H423" s="726"/>
      <c r="I423" s="726"/>
      <c r="J423" s="726"/>
      <c r="K423" s="726"/>
      <c r="L423" s="726"/>
      <c r="M423" s="726"/>
      <c r="N423" s="726"/>
      <c r="O423" s="726"/>
      <c r="P423" s="726"/>
      <c r="Q423" s="726"/>
      <c r="R423" s="726"/>
      <c r="S423" s="726"/>
      <c r="T423" s="726"/>
    </row>
    <row r="424" spans="8:20" s="192" customFormat="1" ht="15">
      <c r="H424" s="726"/>
      <c r="I424" s="726"/>
      <c r="J424" s="726"/>
      <c r="K424" s="726"/>
      <c r="L424" s="726"/>
      <c r="M424" s="726"/>
      <c r="N424" s="726"/>
      <c r="O424" s="726"/>
      <c r="P424" s="726"/>
      <c r="Q424" s="726"/>
      <c r="R424" s="726"/>
      <c r="S424" s="726"/>
      <c r="T424" s="726"/>
    </row>
    <row r="425" spans="8:20" s="192" customFormat="1" ht="15">
      <c r="H425" s="726"/>
      <c r="I425" s="726"/>
      <c r="J425" s="726"/>
      <c r="K425" s="726"/>
      <c r="L425" s="726"/>
      <c r="M425" s="726"/>
      <c r="N425" s="726"/>
      <c r="O425" s="726"/>
      <c r="P425" s="726"/>
      <c r="Q425" s="726"/>
      <c r="R425" s="726"/>
      <c r="S425" s="726"/>
      <c r="T425" s="726"/>
    </row>
    <row r="426" spans="8:20" s="192" customFormat="1" ht="15">
      <c r="H426" s="726"/>
      <c r="I426" s="726"/>
      <c r="J426" s="726"/>
      <c r="K426" s="726"/>
      <c r="L426" s="726"/>
      <c r="M426" s="726"/>
      <c r="N426" s="726"/>
      <c r="O426" s="726"/>
      <c r="P426" s="726"/>
      <c r="Q426" s="726"/>
      <c r="R426" s="726"/>
      <c r="S426" s="726"/>
      <c r="T426" s="726"/>
    </row>
    <row r="427" spans="8:20" s="192" customFormat="1" ht="15">
      <c r="H427" s="726"/>
      <c r="I427" s="726"/>
      <c r="J427" s="726"/>
      <c r="K427" s="726"/>
      <c r="L427" s="726"/>
      <c r="M427" s="726"/>
      <c r="N427" s="726"/>
      <c r="O427" s="726"/>
      <c r="P427" s="726"/>
      <c r="Q427" s="726"/>
      <c r="R427" s="726"/>
      <c r="S427" s="726"/>
      <c r="T427" s="726"/>
    </row>
    <row r="428" spans="8:20" s="192" customFormat="1" ht="15">
      <c r="H428" s="726"/>
      <c r="I428" s="726"/>
      <c r="J428" s="726"/>
      <c r="K428" s="726"/>
      <c r="L428" s="726"/>
      <c r="M428" s="726"/>
      <c r="N428" s="726"/>
      <c r="O428" s="726"/>
      <c r="P428" s="726"/>
      <c r="Q428" s="726"/>
      <c r="R428" s="726"/>
      <c r="S428" s="726"/>
      <c r="T428" s="726"/>
    </row>
    <row r="429" spans="8:20" s="192" customFormat="1" ht="15">
      <c r="H429" s="726"/>
      <c r="I429" s="726"/>
      <c r="J429" s="726"/>
      <c r="K429" s="726"/>
      <c r="L429" s="726"/>
      <c r="M429" s="726"/>
      <c r="N429" s="726"/>
      <c r="O429" s="726"/>
      <c r="P429" s="726"/>
      <c r="Q429" s="726"/>
      <c r="R429" s="726"/>
      <c r="S429" s="726"/>
      <c r="T429" s="726"/>
    </row>
    <row r="430" spans="8:20" s="192" customFormat="1" ht="15">
      <c r="H430" s="726"/>
      <c r="I430" s="726"/>
      <c r="J430" s="726"/>
      <c r="K430" s="726"/>
      <c r="L430" s="726"/>
      <c r="M430" s="726"/>
      <c r="N430" s="726"/>
      <c r="O430" s="726"/>
      <c r="P430" s="726"/>
      <c r="Q430" s="726"/>
      <c r="R430" s="726"/>
      <c r="S430" s="726"/>
      <c r="T430" s="726"/>
    </row>
    <row r="431" spans="8:20" s="192" customFormat="1" ht="15">
      <c r="H431" s="726"/>
      <c r="I431" s="726"/>
      <c r="J431" s="726"/>
      <c r="K431" s="726"/>
      <c r="L431" s="726"/>
      <c r="M431" s="726"/>
      <c r="N431" s="726"/>
      <c r="O431" s="726"/>
      <c r="P431" s="726"/>
      <c r="Q431" s="726"/>
      <c r="R431" s="726"/>
      <c r="S431" s="726"/>
      <c r="T431" s="726"/>
    </row>
    <row r="432" spans="8:20" s="192" customFormat="1" ht="15">
      <c r="H432" s="726"/>
      <c r="I432" s="726"/>
      <c r="J432" s="726"/>
      <c r="K432" s="726"/>
      <c r="L432" s="726"/>
      <c r="M432" s="726"/>
      <c r="N432" s="726"/>
      <c r="O432" s="726"/>
      <c r="P432" s="726"/>
      <c r="Q432" s="726"/>
      <c r="R432" s="726"/>
      <c r="S432" s="726"/>
      <c r="T432" s="726"/>
    </row>
    <row r="433" spans="8:20" s="192" customFormat="1" ht="15">
      <c r="H433" s="726"/>
      <c r="I433" s="726"/>
      <c r="J433" s="726"/>
      <c r="K433" s="726"/>
      <c r="L433" s="726"/>
      <c r="M433" s="726"/>
      <c r="N433" s="726"/>
      <c r="O433" s="726"/>
      <c r="P433" s="726"/>
      <c r="Q433" s="726"/>
      <c r="R433" s="726"/>
      <c r="S433" s="726"/>
      <c r="T433" s="726"/>
    </row>
    <row r="434" spans="8:20" s="192" customFormat="1" ht="15">
      <c r="H434" s="726"/>
      <c r="I434" s="726"/>
      <c r="J434" s="726"/>
      <c r="K434" s="726"/>
      <c r="L434" s="726"/>
      <c r="M434" s="726"/>
      <c r="N434" s="726"/>
      <c r="O434" s="726"/>
      <c r="P434" s="726"/>
      <c r="Q434" s="726"/>
      <c r="R434" s="726"/>
      <c r="S434" s="726"/>
      <c r="T434" s="726"/>
    </row>
    <row r="435" spans="8:20" s="192" customFormat="1" ht="15">
      <c r="H435" s="726"/>
      <c r="I435" s="726"/>
      <c r="J435" s="726"/>
      <c r="K435" s="726"/>
      <c r="L435" s="726"/>
      <c r="M435" s="726"/>
      <c r="N435" s="726"/>
      <c r="O435" s="726"/>
      <c r="P435" s="726"/>
      <c r="Q435" s="726"/>
      <c r="R435" s="726"/>
      <c r="S435" s="726"/>
      <c r="T435" s="726"/>
    </row>
    <row r="436" spans="8:20" s="192" customFormat="1" ht="15">
      <c r="H436" s="726"/>
      <c r="I436" s="726"/>
      <c r="J436" s="726"/>
      <c r="K436" s="726"/>
      <c r="L436" s="726"/>
      <c r="M436" s="726"/>
      <c r="N436" s="726"/>
      <c r="O436" s="726"/>
      <c r="P436" s="726"/>
      <c r="Q436" s="726"/>
      <c r="R436" s="726"/>
      <c r="S436" s="726"/>
      <c r="T436" s="726"/>
    </row>
    <row r="437" spans="8:20" s="192" customFormat="1" ht="15">
      <c r="H437" s="726"/>
      <c r="I437" s="726"/>
      <c r="J437" s="726"/>
      <c r="K437" s="726"/>
      <c r="L437" s="726"/>
      <c r="M437" s="726"/>
      <c r="N437" s="726"/>
      <c r="O437" s="726"/>
      <c r="P437" s="726"/>
      <c r="Q437" s="726"/>
      <c r="R437" s="726"/>
      <c r="S437" s="726"/>
      <c r="T437" s="726"/>
    </row>
    <row r="438" spans="8:20" s="192" customFormat="1" ht="15">
      <c r="H438" s="726"/>
      <c r="I438" s="726"/>
      <c r="J438" s="726"/>
      <c r="K438" s="726"/>
      <c r="L438" s="726"/>
      <c r="M438" s="726"/>
      <c r="N438" s="726"/>
      <c r="O438" s="726"/>
      <c r="P438" s="726"/>
      <c r="Q438" s="726"/>
      <c r="R438" s="726"/>
      <c r="S438" s="726"/>
      <c r="T438" s="726"/>
    </row>
    <row r="439" spans="8:20" s="192" customFormat="1" ht="15">
      <c r="H439" s="726"/>
      <c r="I439" s="726"/>
      <c r="J439" s="726"/>
      <c r="K439" s="726"/>
      <c r="L439" s="726"/>
      <c r="M439" s="726"/>
      <c r="N439" s="726"/>
      <c r="O439" s="726"/>
      <c r="P439" s="726"/>
      <c r="Q439" s="726"/>
      <c r="R439" s="726"/>
      <c r="S439" s="726"/>
      <c r="T439" s="726"/>
    </row>
    <row r="440" spans="8:20" s="192" customFormat="1" ht="15">
      <c r="H440" s="726"/>
      <c r="I440" s="726"/>
      <c r="J440" s="726"/>
      <c r="K440" s="726"/>
      <c r="L440" s="726"/>
      <c r="M440" s="726"/>
      <c r="N440" s="726"/>
      <c r="O440" s="726"/>
      <c r="P440" s="726"/>
      <c r="Q440" s="726"/>
      <c r="R440" s="726"/>
      <c r="S440" s="726"/>
      <c r="T440" s="726"/>
    </row>
    <row r="441" spans="8:20" s="192" customFormat="1" ht="15">
      <c r="H441" s="726"/>
      <c r="I441" s="726"/>
      <c r="J441" s="726"/>
      <c r="K441" s="726"/>
      <c r="L441" s="726"/>
      <c r="M441" s="726"/>
      <c r="N441" s="726"/>
      <c r="O441" s="726"/>
      <c r="P441" s="726"/>
      <c r="Q441" s="726"/>
      <c r="R441" s="726"/>
      <c r="S441" s="726"/>
      <c r="T441" s="726"/>
    </row>
    <row r="442" spans="8:20" s="192" customFormat="1" ht="15">
      <c r="H442" s="726"/>
      <c r="I442" s="726"/>
      <c r="J442" s="726"/>
      <c r="K442" s="726"/>
      <c r="L442" s="726"/>
      <c r="M442" s="726"/>
      <c r="N442" s="726"/>
      <c r="O442" s="726"/>
      <c r="P442" s="726"/>
      <c r="Q442" s="726"/>
      <c r="R442" s="726"/>
      <c r="S442" s="726"/>
      <c r="T442" s="726"/>
    </row>
    <row r="443" spans="8:20" s="192" customFormat="1" ht="15">
      <c r="H443" s="726"/>
      <c r="I443" s="726"/>
      <c r="J443" s="726"/>
      <c r="K443" s="726"/>
      <c r="L443" s="726"/>
      <c r="M443" s="726"/>
      <c r="N443" s="726"/>
      <c r="O443" s="726"/>
      <c r="P443" s="726"/>
      <c r="Q443" s="726"/>
      <c r="R443" s="726"/>
      <c r="S443" s="726"/>
      <c r="T443" s="726"/>
    </row>
    <row r="444" spans="8:20" s="192" customFormat="1" ht="15">
      <c r="H444" s="726"/>
      <c r="I444" s="726"/>
      <c r="J444" s="726"/>
      <c r="K444" s="726"/>
      <c r="L444" s="726"/>
      <c r="M444" s="726"/>
      <c r="N444" s="726"/>
      <c r="O444" s="726"/>
      <c r="P444" s="726"/>
      <c r="Q444" s="726"/>
      <c r="R444" s="726"/>
      <c r="S444" s="726"/>
      <c r="T444" s="726"/>
    </row>
    <row r="445" spans="8:20" s="192" customFormat="1" ht="15">
      <c r="H445" s="726"/>
      <c r="I445" s="726"/>
      <c r="J445" s="726"/>
      <c r="K445" s="726"/>
      <c r="L445" s="726"/>
      <c r="M445" s="726"/>
      <c r="N445" s="726"/>
      <c r="O445" s="726"/>
      <c r="P445" s="726"/>
      <c r="Q445" s="726"/>
      <c r="R445" s="726"/>
      <c r="S445" s="726"/>
      <c r="T445" s="726"/>
    </row>
    <row r="446" spans="8:20" s="192" customFormat="1" ht="15">
      <c r="H446" s="726"/>
      <c r="I446" s="726"/>
      <c r="J446" s="726"/>
      <c r="K446" s="726"/>
      <c r="L446" s="726"/>
      <c r="M446" s="726"/>
      <c r="N446" s="726"/>
      <c r="O446" s="726"/>
      <c r="P446" s="726"/>
      <c r="Q446" s="726"/>
      <c r="R446" s="726"/>
      <c r="S446" s="726"/>
      <c r="T446" s="726"/>
    </row>
    <row r="447" spans="8:20" s="192" customFormat="1" ht="15">
      <c r="H447" s="726"/>
      <c r="I447" s="726"/>
      <c r="J447" s="726"/>
      <c r="K447" s="726"/>
      <c r="L447" s="726"/>
      <c r="M447" s="726"/>
      <c r="N447" s="726"/>
      <c r="O447" s="726"/>
      <c r="P447" s="726"/>
      <c r="Q447" s="726"/>
      <c r="R447" s="726"/>
      <c r="S447" s="726"/>
      <c r="T447" s="726"/>
    </row>
    <row r="448" spans="8:20" s="192" customFormat="1" ht="15">
      <c r="H448" s="726"/>
      <c r="I448" s="726"/>
      <c r="J448" s="726"/>
      <c r="K448" s="726"/>
      <c r="L448" s="726"/>
      <c r="M448" s="726"/>
      <c r="N448" s="726"/>
      <c r="O448" s="726"/>
      <c r="P448" s="726"/>
      <c r="Q448" s="726"/>
      <c r="R448" s="726"/>
      <c r="S448" s="726"/>
      <c r="T448" s="726"/>
    </row>
    <row r="449" spans="8:20" s="192" customFormat="1" ht="15">
      <c r="H449" s="726"/>
      <c r="I449" s="726"/>
      <c r="J449" s="726"/>
      <c r="K449" s="726"/>
      <c r="L449" s="726"/>
      <c r="M449" s="726"/>
      <c r="N449" s="726"/>
      <c r="O449" s="726"/>
      <c r="P449" s="726"/>
      <c r="Q449" s="726"/>
      <c r="R449" s="726"/>
      <c r="S449" s="726"/>
      <c r="T449" s="726"/>
    </row>
    <row r="450" spans="8:20" s="192" customFormat="1" ht="15">
      <c r="H450" s="726"/>
      <c r="I450" s="726"/>
      <c r="J450" s="726"/>
      <c r="K450" s="726"/>
      <c r="L450" s="726"/>
      <c r="M450" s="726"/>
      <c r="N450" s="726"/>
      <c r="O450" s="726"/>
      <c r="P450" s="726"/>
      <c r="Q450" s="726"/>
      <c r="R450" s="726"/>
      <c r="S450" s="726"/>
      <c r="T450" s="726"/>
    </row>
    <row r="451" spans="8:20" s="192" customFormat="1" ht="15">
      <c r="H451" s="726"/>
      <c r="I451" s="726"/>
      <c r="J451" s="726"/>
      <c r="K451" s="726"/>
      <c r="L451" s="726"/>
      <c r="M451" s="726"/>
      <c r="N451" s="726"/>
      <c r="O451" s="726"/>
      <c r="P451" s="726"/>
      <c r="Q451" s="726"/>
      <c r="R451" s="726"/>
      <c r="S451" s="726"/>
      <c r="T451" s="726"/>
    </row>
    <row r="452" spans="8:20" s="192" customFormat="1" ht="15">
      <c r="H452" s="726"/>
      <c r="I452" s="726"/>
      <c r="J452" s="726"/>
      <c r="K452" s="726"/>
      <c r="L452" s="726"/>
      <c r="M452" s="726"/>
      <c r="N452" s="726"/>
      <c r="O452" s="726"/>
      <c r="P452" s="726"/>
      <c r="Q452" s="726"/>
      <c r="R452" s="726"/>
      <c r="S452" s="726"/>
      <c r="T452" s="726"/>
    </row>
    <row r="453" spans="8:20" s="192" customFormat="1" ht="15">
      <c r="H453" s="726"/>
      <c r="I453" s="726"/>
      <c r="J453" s="726"/>
      <c r="K453" s="726"/>
      <c r="L453" s="726"/>
      <c r="M453" s="726"/>
      <c r="N453" s="726"/>
      <c r="O453" s="726"/>
      <c r="P453" s="726"/>
      <c r="Q453" s="726"/>
      <c r="R453" s="726"/>
      <c r="S453" s="726"/>
      <c r="T453" s="726"/>
    </row>
    <row r="454" spans="8:20" s="192" customFormat="1" ht="15">
      <c r="H454" s="726"/>
      <c r="I454" s="726"/>
      <c r="J454" s="726"/>
      <c r="K454" s="726"/>
      <c r="L454" s="726"/>
      <c r="M454" s="726"/>
      <c r="N454" s="726"/>
      <c r="O454" s="726"/>
      <c r="P454" s="726"/>
      <c r="Q454" s="726"/>
      <c r="R454" s="726"/>
      <c r="S454" s="726"/>
      <c r="T454" s="726"/>
    </row>
    <row r="455" spans="8:20" s="192" customFormat="1" ht="15">
      <c r="H455" s="726"/>
      <c r="I455" s="726"/>
      <c r="J455" s="726"/>
      <c r="K455" s="726"/>
      <c r="L455" s="726"/>
      <c r="M455" s="726"/>
      <c r="N455" s="726"/>
      <c r="O455" s="726"/>
      <c r="P455" s="726"/>
      <c r="Q455" s="726"/>
      <c r="R455" s="726"/>
      <c r="S455" s="726"/>
      <c r="T455" s="726"/>
    </row>
    <row r="456" spans="8:20" s="192" customFormat="1" ht="15">
      <c r="H456" s="726"/>
      <c r="I456" s="726"/>
      <c r="J456" s="726"/>
      <c r="K456" s="726"/>
      <c r="L456" s="726"/>
      <c r="M456" s="726"/>
      <c r="N456" s="726"/>
      <c r="O456" s="726"/>
      <c r="P456" s="726"/>
      <c r="Q456" s="726"/>
      <c r="R456" s="726"/>
      <c r="S456" s="726"/>
      <c r="T456" s="726"/>
    </row>
    <row r="457" spans="8:20" s="192" customFormat="1" ht="15">
      <c r="H457" s="726"/>
      <c r="I457" s="726"/>
      <c r="J457" s="726"/>
      <c r="K457" s="726"/>
      <c r="L457" s="726"/>
      <c r="M457" s="726"/>
      <c r="N457" s="726"/>
      <c r="O457" s="726"/>
      <c r="P457" s="726"/>
      <c r="Q457" s="726"/>
      <c r="R457" s="726"/>
      <c r="S457" s="726"/>
      <c r="T457" s="726"/>
    </row>
    <row r="458" spans="8:20" s="192" customFormat="1" ht="15">
      <c r="H458" s="726"/>
      <c r="I458" s="726"/>
      <c r="J458" s="726"/>
      <c r="K458" s="726"/>
      <c r="L458" s="726"/>
      <c r="M458" s="726"/>
      <c r="N458" s="726"/>
      <c r="O458" s="726"/>
      <c r="P458" s="726"/>
      <c r="Q458" s="726"/>
      <c r="R458" s="726"/>
      <c r="S458" s="726"/>
      <c r="T458" s="726"/>
    </row>
    <row r="459" spans="8:20" s="192" customFormat="1" ht="15">
      <c r="H459" s="726"/>
      <c r="I459" s="726"/>
      <c r="J459" s="726"/>
      <c r="K459" s="726"/>
      <c r="L459" s="726"/>
      <c r="M459" s="726"/>
      <c r="N459" s="726"/>
      <c r="O459" s="726"/>
      <c r="P459" s="726"/>
      <c r="Q459" s="726"/>
      <c r="R459" s="726"/>
      <c r="S459" s="726"/>
      <c r="T459" s="726"/>
    </row>
    <row r="460" spans="8:20" s="192" customFormat="1" ht="15">
      <c r="H460" s="726"/>
      <c r="I460" s="726"/>
      <c r="J460" s="726"/>
      <c r="K460" s="726"/>
      <c r="L460" s="726"/>
      <c r="M460" s="726"/>
      <c r="N460" s="726"/>
      <c r="O460" s="726"/>
      <c r="P460" s="726"/>
      <c r="Q460" s="726"/>
      <c r="R460" s="726"/>
      <c r="S460" s="726"/>
      <c r="T460" s="726"/>
    </row>
    <row r="461" spans="8:20" s="192" customFormat="1" ht="15">
      <c r="H461" s="726"/>
      <c r="I461" s="726"/>
      <c r="J461" s="726"/>
      <c r="K461" s="726"/>
      <c r="L461" s="726"/>
      <c r="M461" s="726"/>
      <c r="N461" s="726"/>
      <c r="O461" s="726"/>
      <c r="P461" s="726"/>
      <c r="Q461" s="726"/>
      <c r="R461" s="726"/>
      <c r="S461" s="726"/>
      <c r="T461" s="726"/>
    </row>
    <row r="462" spans="8:20" s="192" customFormat="1" ht="15">
      <c r="H462" s="726"/>
      <c r="I462" s="726"/>
      <c r="J462" s="726"/>
      <c r="K462" s="726"/>
      <c r="L462" s="726"/>
      <c r="M462" s="726"/>
      <c r="N462" s="726"/>
      <c r="O462" s="726"/>
      <c r="P462" s="726"/>
      <c r="Q462" s="726"/>
      <c r="R462" s="726"/>
      <c r="S462" s="726"/>
      <c r="T462" s="726"/>
    </row>
    <row r="463" spans="8:20" s="192" customFormat="1" ht="15">
      <c r="H463" s="726"/>
      <c r="I463" s="726"/>
      <c r="J463" s="726"/>
      <c r="K463" s="726"/>
      <c r="L463" s="726"/>
      <c r="M463" s="726"/>
      <c r="N463" s="726"/>
      <c r="O463" s="726"/>
      <c r="P463" s="726"/>
      <c r="Q463" s="726"/>
      <c r="R463" s="726"/>
      <c r="S463" s="726"/>
      <c r="T463" s="726"/>
    </row>
    <row r="464" spans="8:20" s="192" customFormat="1" ht="15">
      <c r="H464" s="726"/>
      <c r="I464" s="726"/>
      <c r="J464" s="726"/>
      <c r="K464" s="726"/>
      <c r="L464" s="726"/>
      <c r="M464" s="726"/>
      <c r="N464" s="726"/>
      <c r="O464" s="726"/>
      <c r="P464" s="726"/>
      <c r="Q464" s="726"/>
      <c r="R464" s="726"/>
      <c r="S464" s="726"/>
      <c r="T464" s="726"/>
    </row>
    <row r="465" spans="8:20" s="192" customFormat="1" ht="15">
      <c r="H465" s="726"/>
      <c r="I465" s="726"/>
      <c r="J465" s="726"/>
      <c r="K465" s="726"/>
      <c r="L465" s="726"/>
      <c r="M465" s="726"/>
      <c r="N465" s="726"/>
      <c r="O465" s="726"/>
      <c r="P465" s="726"/>
      <c r="Q465" s="726"/>
      <c r="R465" s="726"/>
      <c r="S465" s="726"/>
      <c r="T465" s="726"/>
    </row>
    <row r="466" spans="8:20" s="192" customFormat="1" ht="15">
      <c r="H466" s="726"/>
      <c r="I466" s="726"/>
      <c r="J466" s="726"/>
      <c r="K466" s="726"/>
      <c r="L466" s="726"/>
      <c r="M466" s="726"/>
      <c r="N466" s="726"/>
      <c r="O466" s="726"/>
      <c r="P466" s="726"/>
      <c r="Q466" s="726"/>
      <c r="R466" s="726"/>
      <c r="S466" s="726"/>
      <c r="T466" s="726"/>
    </row>
    <row r="467" spans="8:20" s="192" customFormat="1" ht="15">
      <c r="H467" s="726"/>
      <c r="I467" s="726"/>
      <c r="J467" s="726"/>
      <c r="K467" s="726"/>
      <c r="L467" s="726"/>
      <c r="M467" s="726"/>
      <c r="N467" s="726"/>
      <c r="O467" s="726"/>
      <c r="P467" s="726"/>
      <c r="Q467" s="726"/>
      <c r="R467" s="726"/>
      <c r="S467" s="726"/>
      <c r="T467" s="726"/>
    </row>
    <row r="468" spans="8:20" s="192" customFormat="1" ht="15">
      <c r="H468" s="726"/>
      <c r="I468" s="726"/>
      <c r="J468" s="726"/>
      <c r="K468" s="726"/>
      <c r="L468" s="726"/>
      <c r="M468" s="726"/>
      <c r="N468" s="726"/>
      <c r="O468" s="726"/>
      <c r="P468" s="726"/>
      <c r="Q468" s="726"/>
      <c r="R468" s="726"/>
      <c r="S468" s="726"/>
      <c r="T468" s="726"/>
    </row>
    <row r="469" spans="8:20" s="192" customFormat="1" ht="15">
      <c r="H469" s="726"/>
      <c r="I469" s="726"/>
      <c r="J469" s="726"/>
      <c r="K469" s="726"/>
      <c r="L469" s="726"/>
      <c r="M469" s="726"/>
      <c r="N469" s="726"/>
      <c r="O469" s="726"/>
      <c r="P469" s="726"/>
      <c r="Q469" s="726"/>
      <c r="R469" s="726"/>
      <c r="S469" s="726"/>
      <c r="T469" s="726"/>
    </row>
    <row r="470" spans="8:20" s="192" customFormat="1" ht="15">
      <c r="H470" s="726"/>
      <c r="I470" s="726"/>
      <c r="J470" s="726"/>
      <c r="K470" s="726"/>
      <c r="L470" s="726"/>
      <c r="M470" s="726"/>
      <c r="N470" s="726"/>
      <c r="O470" s="726"/>
      <c r="P470" s="726"/>
      <c r="Q470" s="726"/>
      <c r="R470" s="726"/>
      <c r="S470" s="726"/>
      <c r="T470" s="726"/>
    </row>
    <row r="471" spans="8:20" s="192" customFormat="1" ht="15">
      <c r="H471" s="726"/>
      <c r="I471" s="726"/>
      <c r="J471" s="726"/>
      <c r="K471" s="726"/>
      <c r="L471" s="726"/>
      <c r="M471" s="726"/>
      <c r="N471" s="726"/>
      <c r="O471" s="726"/>
      <c r="P471" s="726"/>
      <c r="Q471" s="726"/>
      <c r="R471" s="726"/>
      <c r="S471" s="726"/>
      <c r="T471" s="726"/>
    </row>
    <row r="472" spans="8:20" s="192" customFormat="1" ht="15">
      <c r="H472" s="726"/>
      <c r="I472" s="726"/>
      <c r="J472" s="726"/>
      <c r="K472" s="726"/>
      <c r="L472" s="726"/>
      <c r="M472" s="726"/>
      <c r="N472" s="726"/>
      <c r="O472" s="726"/>
      <c r="P472" s="726"/>
      <c r="Q472" s="726"/>
      <c r="R472" s="726"/>
      <c r="S472" s="726"/>
      <c r="T472" s="726"/>
    </row>
    <row r="473" spans="8:20" s="192" customFormat="1" ht="15">
      <c r="H473" s="726"/>
      <c r="I473" s="726"/>
      <c r="J473" s="726"/>
      <c r="K473" s="726"/>
      <c r="L473" s="726"/>
      <c r="M473" s="726"/>
      <c r="N473" s="726"/>
      <c r="O473" s="726"/>
      <c r="P473" s="726"/>
      <c r="Q473" s="726"/>
      <c r="R473" s="726"/>
      <c r="S473" s="726"/>
      <c r="T473" s="726"/>
    </row>
    <row r="474" spans="8:20" s="192" customFormat="1" ht="15">
      <c r="H474" s="726"/>
      <c r="I474" s="726"/>
      <c r="J474" s="726"/>
      <c r="K474" s="726"/>
      <c r="L474" s="726"/>
      <c r="M474" s="726"/>
      <c r="N474" s="726"/>
      <c r="O474" s="726"/>
      <c r="P474" s="726"/>
      <c r="Q474" s="726"/>
      <c r="R474" s="726"/>
      <c r="S474" s="726"/>
      <c r="T474" s="726"/>
    </row>
    <row r="475" spans="8:20" s="192" customFormat="1" ht="15">
      <c r="H475" s="726"/>
      <c r="I475" s="726"/>
      <c r="J475" s="726"/>
      <c r="K475" s="726"/>
      <c r="L475" s="726"/>
      <c r="M475" s="726"/>
      <c r="N475" s="726"/>
      <c r="O475" s="726"/>
      <c r="P475" s="726"/>
      <c r="Q475" s="726"/>
      <c r="R475" s="726"/>
      <c r="S475" s="726"/>
      <c r="T475" s="726"/>
    </row>
    <row r="476" spans="8:20" s="192" customFormat="1" ht="15">
      <c r="H476" s="726"/>
      <c r="I476" s="726"/>
      <c r="J476" s="726"/>
      <c r="K476" s="726"/>
      <c r="L476" s="726"/>
      <c r="M476" s="726"/>
      <c r="N476" s="726"/>
      <c r="O476" s="726"/>
      <c r="P476" s="726"/>
      <c r="Q476" s="726"/>
      <c r="R476" s="726"/>
      <c r="S476" s="726"/>
      <c r="T476" s="726"/>
    </row>
    <row r="477" spans="8:20" s="192" customFormat="1" ht="15">
      <c r="H477" s="726"/>
      <c r="I477" s="726"/>
      <c r="J477" s="726"/>
      <c r="K477" s="726"/>
      <c r="L477" s="726"/>
      <c r="M477" s="726"/>
      <c r="N477" s="726"/>
      <c r="O477" s="726"/>
      <c r="P477" s="726"/>
      <c r="Q477" s="726"/>
      <c r="R477" s="726"/>
      <c r="S477" s="726"/>
      <c r="T477" s="726"/>
    </row>
    <row r="478" spans="8:20" s="192" customFormat="1" ht="15">
      <c r="H478" s="726"/>
      <c r="I478" s="726"/>
      <c r="J478" s="726"/>
      <c r="K478" s="726"/>
      <c r="L478" s="726"/>
      <c r="M478" s="726"/>
      <c r="N478" s="726"/>
      <c r="O478" s="726"/>
      <c r="P478" s="726"/>
      <c r="Q478" s="726"/>
      <c r="R478" s="726"/>
      <c r="S478" s="726"/>
      <c r="T478" s="726"/>
    </row>
    <row r="479" spans="8:20" s="192" customFormat="1" ht="15">
      <c r="H479" s="726"/>
      <c r="I479" s="726"/>
      <c r="J479" s="726"/>
      <c r="K479" s="726"/>
      <c r="L479" s="726"/>
      <c r="M479" s="726"/>
      <c r="N479" s="726"/>
      <c r="O479" s="726"/>
      <c r="P479" s="726"/>
      <c r="Q479" s="726"/>
      <c r="R479" s="726"/>
      <c r="S479" s="726"/>
      <c r="T479" s="726"/>
    </row>
    <row r="480" spans="8:20" s="192" customFormat="1" ht="15">
      <c r="H480" s="726"/>
      <c r="I480" s="726"/>
      <c r="J480" s="726"/>
      <c r="K480" s="726"/>
      <c r="L480" s="726"/>
      <c r="M480" s="726"/>
      <c r="N480" s="726"/>
      <c r="O480" s="726"/>
      <c r="P480" s="726"/>
      <c r="Q480" s="726"/>
      <c r="R480" s="726"/>
      <c r="S480" s="726"/>
      <c r="T480" s="726"/>
    </row>
    <row r="481" spans="8:20" s="192" customFormat="1" ht="15">
      <c r="H481" s="726"/>
      <c r="I481" s="726"/>
      <c r="J481" s="726"/>
      <c r="K481" s="726"/>
      <c r="L481" s="726"/>
      <c r="M481" s="726"/>
      <c r="N481" s="726"/>
      <c r="O481" s="726"/>
      <c r="P481" s="726"/>
      <c r="Q481" s="726"/>
      <c r="R481" s="726"/>
      <c r="S481" s="726"/>
      <c r="T481" s="726"/>
    </row>
    <row r="482" spans="8:20" s="192" customFormat="1" ht="15">
      <c r="H482" s="726"/>
      <c r="I482" s="726"/>
      <c r="J482" s="726"/>
      <c r="K482" s="726"/>
      <c r="L482" s="726"/>
      <c r="M482" s="726"/>
      <c r="N482" s="726"/>
      <c r="O482" s="726"/>
      <c r="P482" s="726"/>
      <c r="Q482" s="726"/>
      <c r="R482" s="726"/>
      <c r="S482" s="726"/>
      <c r="T482" s="726"/>
    </row>
    <row r="483" spans="8:20" s="192" customFormat="1" ht="15">
      <c r="H483" s="726"/>
      <c r="I483" s="726"/>
      <c r="J483" s="726"/>
      <c r="K483" s="726"/>
      <c r="L483" s="726"/>
      <c r="M483" s="726"/>
      <c r="N483" s="726"/>
      <c r="O483" s="726"/>
      <c r="P483" s="726"/>
      <c r="Q483" s="726"/>
      <c r="R483" s="726"/>
      <c r="S483" s="726"/>
      <c r="T483" s="726"/>
    </row>
    <row r="484" spans="8:20" s="192" customFormat="1" ht="15">
      <c r="H484" s="726"/>
      <c r="I484" s="726"/>
      <c r="J484" s="726"/>
      <c r="K484" s="726"/>
      <c r="L484" s="726"/>
      <c r="M484" s="726"/>
      <c r="N484" s="726"/>
      <c r="O484" s="726"/>
      <c r="P484" s="726"/>
      <c r="Q484" s="726"/>
      <c r="R484" s="726"/>
      <c r="S484" s="726"/>
      <c r="T484" s="726"/>
    </row>
    <row r="485" spans="8:20" s="192" customFormat="1" ht="15">
      <c r="H485" s="726"/>
      <c r="I485" s="726"/>
      <c r="J485" s="726"/>
      <c r="K485" s="726"/>
      <c r="L485" s="726"/>
      <c r="M485" s="726"/>
      <c r="N485" s="726"/>
      <c r="O485" s="726"/>
      <c r="P485" s="726"/>
      <c r="Q485" s="726"/>
      <c r="R485" s="726"/>
      <c r="S485" s="726"/>
      <c r="T485" s="726"/>
    </row>
    <row r="486" spans="8:20" s="192" customFormat="1" ht="15">
      <c r="H486" s="726"/>
      <c r="I486" s="726"/>
      <c r="J486" s="726"/>
      <c r="K486" s="726"/>
      <c r="L486" s="726"/>
      <c r="M486" s="726"/>
      <c r="N486" s="726"/>
      <c r="O486" s="726"/>
      <c r="P486" s="726"/>
      <c r="Q486" s="726"/>
      <c r="R486" s="726"/>
      <c r="S486" s="726"/>
      <c r="T486" s="726"/>
    </row>
    <row r="487" spans="8:20" s="192" customFormat="1" ht="15">
      <c r="H487" s="726"/>
      <c r="I487" s="726"/>
      <c r="J487" s="726"/>
      <c r="K487" s="726"/>
      <c r="L487" s="726"/>
      <c r="M487" s="726"/>
      <c r="N487" s="726"/>
      <c r="O487" s="726"/>
      <c r="P487" s="726"/>
      <c r="Q487" s="726"/>
      <c r="R487" s="726"/>
      <c r="S487" s="726"/>
      <c r="T487" s="726"/>
    </row>
    <row r="488" spans="8:20" s="192" customFormat="1" ht="15">
      <c r="H488" s="726"/>
      <c r="I488" s="726"/>
      <c r="J488" s="726"/>
      <c r="K488" s="726"/>
      <c r="L488" s="726"/>
      <c r="M488" s="726"/>
      <c r="N488" s="726"/>
      <c r="O488" s="726"/>
      <c r="P488" s="726"/>
      <c r="Q488" s="726"/>
      <c r="R488" s="726"/>
      <c r="S488" s="726"/>
      <c r="T488" s="726"/>
    </row>
    <row r="489" spans="8:20" s="192" customFormat="1" ht="15">
      <c r="H489" s="726"/>
      <c r="I489" s="726"/>
      <c r="J489" s="726"/>
      <c r="K489" s="726"/>
      <c r="L489" s="726"/>
      <c r="M489" s="726"/>
      <c r="N489" s="726"/>
      <c r="O489" s="726"/>
      <c r="P489" s="726"/>
      <c r="Q489" s="726"/>
      <c r="R489" s="726"/>
      <c r="S489" s="726"/>
      <c r="T489" s="726"/>
    </row>
    <row r="490" spans="8:20" s="192" customFormat="1" ht="15">
      <c r="H490" s="726"/>
      <c r="I490" s="726"/>
      <c r="J490" s="726"/>
      <c r="K490" s="726"/>
      <c r="L490" s="726"/>
      <c r="M490" s="726"/>
      <c r="N490" s="726"/>
      <c r="O490" s="726"/>
      <c r="P490" s="726"/>
      <c r="Q490" s="726"/>
      <c r="R490" s="726"/>
      <c r="S490" s="726"/>
      <c r="T490" s="726"/>
    </row>
    <row r="491" spans="8:20" s="192" customFormat="1" ht="15">
      <c r="H491" s="726"/>
      <c r="I491" s="726"/>
      <c r="J491" s="726"/>
      <c r="K491" s="726"/>
      <c r="L491" s="726"/>
      <c r="M491" s="726"/>
      <c r="N491" s="726"/>
      <c r="O491" s="726"/>
      <c r="P491" s="726"/>
      <c r="Q491" s="726"/>
      <c r="R491" s="726"/>
      <c r="S491" s="726"/>
      <c r="T491" s="726"/>
    </row>
    <row r="492" spans="8:20" s="192" customFormat="1" ht="15">
      <c r="H492" s="726"/>
      <c r="I492" s="726"/>
      <c r="J492" s="726"/>
      <c r="K492" s="726"/>
      <c r="L492" s="726"/>
      <c r="M492" s="726"/>
      <c r="N492" s="726"/>
      <c r="O492" s="726"/>
      <c r="P492" s="726"/>
      <c r="Q492" s="726"/>
      <c r="R492" s="726"/>
      <c r="S492" s="726"/>
      <c r="T492" s="726"/>
    </row>
    <row r="493" spans="8:20" s="192" customFormat="1" ht="15">
      <c r="H493" s="726"/>
      <c r="I493" s="726"/>
      <c r="J493" s="726"/>
      <c r="K493" s="726"/>
      <c r="L493" s="726"/>
      <c r="M493" s="726"/>
      <c r="N493" s="726"/>
      <c r="O493" s="726"/>
      <c r="P493" s="726"/>
      <c r="Q493" s="726"/>
      <c r="R493" s="726"/>
      <c r="S493" s="726"/>
      <c r="T493" s="726"/>
    </row>
    <row r="494" spans="8:20" s="192" customFormat="1" ht="15">
      <c r="H494" s="726"/>
      <c r="I494" s="726"/>
      <c r="J494" s="726"/>
      <c r="K494" s="726"/>
      <c r="L494" s="726"/>
      <c r="M494" s="726"/>
      <c r="N494" s="726"/>
      <c r="O494" s="726"/>
      <c r="P494" s="726"/>
      <c r="Q494" s="726"/>
      <c r="R494" s="726"/>
      <c r="S494" s="726"/>
      <c r="T494" s="726"/>
    </row>
    <row r="495" spans="8:20" s="192" customFormat="1" ht="15">
      <c r="H495" s="726"/>
      <c r="I495" s="726"/>
      <c r="J495" s="726"/>
      <c r="K495" s="726"/>
      <c r="L495" s="726"/>
      <c r="M495" s="726"/>
      <c r="N495" s="726"/>
      <c r="O495" s="726"/>
      <c r="P495" s="726"/>
      <c r="Q495" s="726"/>
      <c r="R495" s="726"/>
      <c r="S495" s="726"/>
      <c r="T495" s="726"/>
    </row>
    <row r="496" spans="8:20" s="192" customFormat="1" ht="15">
      <c r="H496" s="726"/>
      <c r="I496" s="726"/>
      <c r="J496" s="726"/>
      <c r="K496" s="726"/>
      <c r="L496" s="726"/>
      <c r="M496" s="726"/>
      <c r="N496" s="726"/>
      <c r="O496" s="726"/>
      <c r="P496" s="726"/>
      <c r="Q496" s="726"/>
      <c r="R496" s="726"/>
      <c r="S496" s="726"/>
      <c r="T496" s="726"/>
    </row>
    <row r="497" spans="8:20" s="192" customFormat="1" ht="15">
      <c r="H497" s="726"/>
      <c r="I497" s="726"/>
      <c r="J497" s="726"/>
      <c r="K497" s="726"/>
      <c r="L497" s="726"/>
      <c r="M497" s="726"/>
      <c r="N497" s="726"/>
      <c r="O497" s="726"/>
      <c r="P497" s="726"/>
      <c r="Q497" s="726"/>
      <c r="R497" s="726"/>
      <c r="S497" s="726"/>
      <c r="T497" s="726"/>
    </row>
    <row r="498" spans="8:20" s="192" customFormat="1" ht="15">
      <c r="H498" s="726"/>
      <c r="I498" s="726"/>
      <c r="J498" s="726"/>
      <c r="K498" s="726"/>
      <c r="L498" s="726"/>
      <c r="M498" s="726"/>
      <c r="N498" s="726"/>
      <c r="O498" s="726"/>
      <c r="P498" s="726"/>
      <c r="Q498" s="726"/>
      <c r="R498" s="726"/>
      <c r="S498" s="726"/>
      <c r="T498" s="726"/>
    </row>
    <row r="499" spans="8:20" s="192" customFormat="1" ht="15">
      <c r="H499" s="726"/>
      <c r="I499" s="726"/>
      <c r="J499" s="726"/>
      <c r="K499" s="726"/>
      <c r="L499" s="726"/>
      <c r="M499" s="726"/>
      <c r="N499" s="726"/>
      <c r="O499" s="726"/>
      <c r="P499" s="726"/>
      <c r="Q499" s="726"/>
      <c r="R499" s="726"/>
      <c r="S499" s="726"/>
      <c r="T499" s="726"/>
    </row>
    <row r="500" spans="8:20" s="192" customFormat="1" ht="15">
      <c r="H500" s="726"/>
      <c r="I500" s="726"/>
      <c r="J500" s="726"/>
      <c r="K500" s="726"/>
      <c r="L500" s="726"/>
      <c r="M500" s="726"/>
      <c r="N500" s="726"/>
      <c r="O500" s="726"/>
      <c r="P500" s="726"/>
      <c r="Q500" s="726"/>
      <c r="R500" s="726"/>
      <c r="S500" s="726"/>
      <c r="T500" s="726"/>
    </row>
    <row r="501" spans="8:20" s="192" customFormat="1" ht="15">
      <c r="H501" s="726"/>
      <c r="I501" s="726"/>
      <c r="J501" s="726"/>
      <c r="K501" s="726"/>
      <c r="L501" s="726"/>
      <c r="M501" s="726"/>
      <c r="N501" s="726"/>
      <c r="O501" s="726"/>
      <c r="P501" s="726"/>
      <c r="Q501" s="726"/>
      <c r="R501" s="726"/>
      <c r="S501" s="726"/>
      <c r="T501" s="726"/>
    </row>
    <row r="502" spans="8:20" s="192" customFormat="1" ht="15">
      <c r="H502" s="726"/>
      <c r="I502" s="726"/>
      <c r="J502" s="726"/>
      <c r="K502" s="726"/>
      <c r="L502" s="726"/>
      <c r="M502" s="726"/>
      <c r="N502" s="726"/>
      <c r="O502" s="726"/>
      <c r="P502" s="726"/>
      <c r="Q502" s="726"/>
      <c r="R502" s="726"/>
      <c r="S502" s="726"/>
      <c r="T502" s="726"/>
    </row>
    <row r="503" spans="8:20" s="192" customFormat="1" ht="15">
      <c r="H503" s="726"/>
      <c r="I503" s="726"/>
      <c r="J503" s="726"/>
      <c r="K503" s="726"/>
      <c r="L503" s="726"/>
      <c r="M503" s="726"/>
      <c r="N503" s="726"/>
      <c r="O503" s="726"/>
      <c r="P503" s="726"/>
      <c r="Q503" s="726"/>
      <c r="R503" s="726"/>
      <c r="S503" s="726"/>
      <c r="T503" s="726"/>
    </row>
    <row r="504" spans="8:20" s="192" customFormat="1" ht="15">
      <c r="H504" s="726"/>
      <c r="I504" s="726"/>
      <c r="J504" s="726"/>
      <c r="K504" s="726"/>
      <c r="L504" s="726"/>
      <c r="M504" s="726"/>
      <c r="N504" s="726"/>
      <c r="O504" s="726"/>
      <c r="P504" s="726"/>
      <c r="Q504" s="726"/>
      <c r="R504" s="726"/>
      <c r="S504" s="726"/>
      <c r="T504" s="726"/>
    </row>
    <row r="505" spans="8:20" s="192" customFormat="1" ht="15">
      <c r="H505" s="726"/>
      <c r="I505" s="726"/>
      <c r="J505" s="726"/>
      <c r="K505" s="726"/>
      <c r="L505" s="726"/>
      <c r="M505" s="726"/>
      <c r="N505" s="726"/>
      <c r="O505" s="726"/>
      <c r="P505" s="726"/>
      <c r="Q505" s="726"/>
      <c r="R505" s="726"/>
      <c r="S505" s="726"/>
      <c r="T505" s="726"/>
    </row>
    <row r="506" spans="8:20" s="192" customFormat="1" ht="15">
      <c r="H506" s="726"/>
      <c r="I506" s="726"/>
      <c r="J506" s="726"/>
      <c r="K506" s="726"/>
      <c r="L506" s="726"/>
      <c r="M506" s="726"/>
      <c r="N506" s="726"/>
      <c r="O506" s="726"/>
      <c r="P506" s="726"/>
      <c r="Q506" s="726"/>
      <c r="R506" s="726"/>
      <c r="S506" s="726"/>
      <c r="T506" s="726"/>
    </row>
    <row r="507" spans="8:20" s="192" customFormat="1" ht="15">
      <c r="H507" s="726"/>
      <c r="I507" s="726"/>
      <c r="J507" s="726"/>
      <c r="K507" s="726"/>
      <c r="L507" s="726"/>
      <c r="M507" s="726"/>
      <c r="N507" s="726"/>
      <c r="O507" s="726"/>
      <c r="P507" s="726"/>
      <c r="Q507" s="726"/>
      <c r="R507" s="726"/>
      <c r="S507" s="726"/>
      <c r="T507" s="726"/>
    </row>
    <row r="508" spans="8:20" s="192" customFormat="1" ht="15">
      <c r="H508" s="726"/>
      <c r="I508" s="726"/>
      <c r="J508" s="726"/>
      <c r="K508" s="726"/>
      <c r="L508" s="726"/>
      <c r="M508" s="726"/>
      <c r="N508" s="726"/>
      <c r="O508" s="726"/>
      <c r="P508" s="726"/>
      <c r="Q508" s="726"/>
      <c r="R508" s="726"/>
      <c r="S508" s="726"/>
      <c r="T508" s="726"/>
    </row>
    <row r="509" spans="8:20" s="192" customFormat="1" ht="15">
      <c r="H509" s="726"/>
      <c r="I509" s="726"/>
      <c r="J509" s="726"/>
      <c r="K509" s="726"/>
      <c r="L509" s="726"/>
      <c r="M509" s="726"/>
      <c r="N509" s="726"/>
      <c r="O509" s="726"/>
      <c r="P509" s="726"/>
      <c r="Q509" s="726"/>
      <c r="R509" s="726"/>
      <c r="S509" s="726"/>
      <c r="T509" s="726"/>
    </row>
    <row r="510" spans="8:20" s="192" customFormat="1" ht="15">
      <c r="H510" s="726"/>
      <c r="I510" s="726"/>
      <c r="J510" s="726"/>
      <c r="K510" s="726"/>
      <c r="L510" s="726"/>
      <c r="M510" s="726"/>
      <c r="N510" s="726"/>
      <c r="O510" s="726"/>
      <c r="P510" s="726"/>
      <c r="Q510" s="726"/>
      <c r="R510" s="726"/>
      <c r="S510" s="726"/>
      <c r="T510" s="726"/>
    </row>
    <row r="511" spans="8:20" s="192" customFormat="1" ht="15">
      <c r="H511" s="726"/>
      <c r="I511" s="726"/>
      <c r="J511" s="726"/>
      <c r="K511" s="726"/>
      <c r="L511" s="726"/>
      <c r="M511" s="726"/>
      <c r="N511" s="726"/>
      <c r="O511" s="726"/>
      <c r="P511" s="726"/>
      <c r="Q511" s="726"/>
      <c r="R511" s="726"/>
      <c r="S511" s="726"/>
      <c r="T511" s="726"/>
    </row>
    <row r="512" spans="8:20" s="192" customFormat="1" ht="15">
      <c r="H512" s="726"/>
      <c r="I512" s="726"/>
      <c r="J512" s="726"/>
      <c r="K512" s="726"/>
      <c r="L512" s="726"/>
      <c r="M512" s="726"/>
      <c r="N512" s="726"/>
      <c r="O512" s="726"/>
      <c r="P512" s="726"/>
      <c r="Q512" s="726"/>
      <c r="R512" s="726"/>
      <c r="S512" s="726"/>
      <c r="T512" s="726"/>
    </row>
    <row r="513" spans="8:20" s="192" customFormat="1" ht="15">
      <c r="H513" s="726"/>
      <c r="I513" s="726"/>
      <c r="J513" s="726"/>
      <c r="K513" s="726"/>
      <c r="L513" s="726"/>
      <c r="M513" s="726"/>
      <c r="N513" s="726"/>
      <c r="O513" s="726"/>
      <c r="P513" s="726"/>
      <c r="Q513" s="726"/>
      <c r="R513" s="726"/>
      <c r="S513" s="726"/>
      <c r="T513" s="726"/>
    </row>
    <row r="514" spans="8:20" s="192" customFormat="1" ht="15">
      <c r="H514" s="726"/>
      <c r="I514" s="726"/>
      <c r="J514" s="726"/>
      <c r="K514" s="726"/>
      <c r="L514" s="726"/>
      <c r="M514" s="726"/>
      <c r="N514" s="726"/>
      <c r="O514" s="726"/>
      <c r="P514" s="726"/>
      <c r="Q514" s="726"/>
      <c r="R514" s="726"/>
      <c r="S514" s="726"/>
      <c r="T514" s="726"/>
    </row>
    <row r="515" spans="8:20" s="192" customFormat="1" ht="15">
      <c r="H515" s="726"/>
      <c r="I515" s="726"/>
      <c r="J515" s="726"/>
      <c r="K515" s="726"/>
      <c r="L515" s="726"/>
      <c r="M515" s="726"/>
      <c r="N515" s="726"/>
      <c r="O515" s="726"/>
      <c r="P515" s="726"/>
      <c r="Q515" s="726"/>
      <c r="R515" s="726"/>
      <c r="S515" s="726"/>
      <c r="T515" s="726"/>
    </row>
    <row r="516" spans="8:20" s="192" customFormat="1" ht="15">
      <c r="H516" s="726"/>
      <c r="I516" s="726"/>
      <c r="J516" s="726"/>
      <c r="K516" s="726"/>
      <c r="L516" s="726"/>
      <c r="M516" s="726"/>
      <c r="N516" s="726"/>
      <c r="O516" s="726"/>
      <c r="P516" s="726"/>
      <c r="Q516" s="726"/>
      <c r="R516" s="726"/>
      <c r="S516" s="726"/>
      <c r="T516" s="726"/>
    </row>
    <row r="517" spans="8:20" s="192" customFormat="1" ht="15">
      <c r="H517" s="726"/>
      <c r="I517" s="726"/>
      <c r="J517" s="726"/>
      <c r="K517" s="726"/>
      <c r="L517" s="726"/>
      <c r="M517" s="726"/>
      <c r="N517" s="726"/>
      <c r="O517" s="726"/>
      <c r="P517" s="726"/>
      <c r="Q517" s="726"/>
      <c r="R517" s="726"/>
      <c r="S517" s="726"/>
      <c r="T517" s="726"/>
    </row>
    <row r="518" spans="8:20" s="192" customFormat="1" ht="15">
      <c r="H518" s="726"/>
      <c r="I518" s="726"/>
      <c r="J518" s="726"/>
      <c r="K518" s="726"/>
      <c r="L518" s="726"/>
      <c r="M518" s="726"/>
      <c r="N518" s="726"/>
      <c r="O518" s="726"/>
      <c r="P518" s="726"/>
      <c r="Q518" s="726"/>
      <c r="R518" s="726"/>
      <c r="S518" s="726"/>
      <c r="T518" s="726"/>
    </row>
    <row r="519" spans="8:20" s="192" customFormat="1" ht="15">
      <c r="H519" s="726"/>
      <c r="I519" s="726"/>
      <c r="J519" s="726"/>
      <c r="K519" s="726"/>
      <c r="L519" s="726"/>
      <c r="M519" s="726"/>
      <c r="N519" s="726"/>
      <c r="O519" s="726"/>
      <c r="P519" s="726"/>
      <c r="Q519" s="726"/>
      <c r="R519" s="726"/>
      <c r="S519" s="726"/>
      <c r="T519" s="726"/>
    </row>
    <row r="520" spans="8:20" s="192" customFormat="1" ht="15">
      <c r="H520" s="726"/>
      <c r="I520" s="726"/>
      <c r="J520" s="726"/>
      <c r="K520" s="726"/>
      <c r="L520" s="726"/>
      <c r="M520" s="726"/>
      <c r="N520" s="726"/>
      <c r="O520" s="726"/>
      <c r="P520" s="726"/>
      <c r="Q520" s="726"/>
      <c r="R520" s="726"/>
      <c r="S520" s="726"/>
      <c r="T520" s="726"/>
    </row>
    <row r="521" spans="8:20" s="192" customFormat="1" ht="15">
      <c r="H521" s="726"/>
      <c r="I521" s="726"/>
      <c r="J521" s="726"/>
      <c r="K521" s="726"/>
      <c r="L521" s="726"/>
      <c r="M521" s="726"/>
      <c r="N521" s="726"/>
      <c r="O521" s="726"/>
      <c r="P521" s="726"/>
      <c r="Q521" s="726"/>
      <c r="R521" s="726"/>
      <c r="S521" s="726"/>
      <c r="T521" s="726"/>
    </row>
    <row r="522" spans="8:20" s="192" customFormat="1" ht="15">
      <c r="H522" s="726"/>
      <c r="I522" s="726"/>
      <c r="J522" s="726"/>
      <c r="K522" s="726"/>
      <c r="L522" s="726"/>
      <c r="M522" s="726"/>
      <c r="N522" s="726"/>
      <c r="O522" s="726"/>
      <c r="P522" s="726"/>
      <c r="Q522" s="726"/>
      <c r="R522" s="726"/>
      <c r="S522" s="726"/>
      <c r="T522" s="726"/>
    </row>
    <row r="523" spans="8:20" s="192" customFormat="1" ht="15">
      <c r="H523" s="726"/>
      <c r="I523" s="726"/>
      <c r="J523" s="726"/>
      <c r="K523" s="726"/>
      <c r="L523" s="726"/>
      <c r="M523" s="726"/>
      <c r="N523" s="726"/>
      <c r="O523" s="726"/>
      <c r="P523" s="726"/>
      <c r="Q523" s="726"/>
      <c r="R523" s="726"/>
      <c r="S523" s="726"/>
      <c r="T523" s="726"/>
    </row>
    <row r="524" spans="8:20" s="192" customFormat="1" ht="15">
      <c r="H524" s="726"/>
      <c r="I524" s="726"/>
      <c r="J524" s="726"/>
      <c r="K524" s="726"/>
      <c r="L524" s="726"/>
      <c r="M524" s="726"/>
      <c r="N524" s="726"/>
      <c r="O524" s="726"/>
      <c r="P524" s="726"/>
      <c r="Q524" s="726"/>
      <c r="R524" s="726"/>
      <c r="S524" s="726"/>
      <c r="T524" s="726"/>
    </row>
    <row r="525" spans="8:20" s="192" customFormat="1" ht="15">
      <c r="H525" s="726"/>
      <c r="I525" s="726"/>
      <c r="J525" s="726"/>
      <c r="K525" s="726"/>
      <c r="L525" s="726"/>
      <c r="M525" s="726"/>
      <c r="N525" s="726"/>
      <c r="O525" s="726"/>
      <c r="P525" s="726"/>
      <c r="Q525" s="726"/>
      <c r="R525" s="726"/>
      <c r="S525" s="726"/>
      <c r="T525" s="726"/>
    </row>
    <row r="526" spans="8:20" s="192" customFormat="1" ht="15">
      <c r="H526" s="726"/>
      <c r="I526" s="726"/>
      <c r="J526" s="726"/>
      <c r="K526" s="726"/>
      <c r="L526" s="726"/>
      <c r="M526" s="726"/>
      <c r="N526" s="726"/>
      <c r="O526" s="726"/>
      <c r="P526" s="726"/>
      <c r="Q526" s="726"/>
      <c r="R526" s="726"/>
      <c r="S526" s="726"/>
      <c r="T526" s="726"/>
    </row>
    <row r="527" spans="8:20" s="192" customFormat="1" ht="15">
      <c r="H527" s="726"/>
      <c r="I527" s="726"/>
      <c r="J527" s="726"/>
      <c r="K527" s="726"/>
      <c r="L527" s="726"/>
      <c r="M527" s="726"/>
      <c r="N527" s="726"/>
      <c r="O527" s="726"/>
      <c r="P527" s="726"/>
      <c r="Q527" s="726"/>
      <c r="R527" s="726"/>
      <c r="S527" s="726"/>
      <c r="T527" s="726"/>
    </row>
    <row r="528" spans="8:20" s="192" customFormat="1" ht="15">
      <c r="H528" s="726"/>
      <c r="I528" s="726"/>
      <c r="J528" s="726"/>
      <c r="K528" s="726"/>
      <c r="L528" s="726"/>
      <c r="M528" s="726"/>
      <c r="N528" s="726"/>
      <c r="O528" s="726"/>
      <c r="P528" s="726"/>
      <c r="Q528" s="726"/>
      <c r="R528" s="726"/>
      <c r="S528" s="726"/>
      <c r="T528" s="726"/>
    </row>
    <row r="529" spans="8:20" s="192" customFormat="1" ht="15">
      <c r="H529" s="726"/>
      <c r="I529" s="726"/>
      <c r="J529" s="726"/>
      <c r="K529" s="726"/>
      <c r="L529" s="726"/>
      <c r="M529" s="726"/>
      <c r="N529" s="726"/>
      <c r="O529" s="726"/>
      <c r="P529" s="726"/>
      <c r="Q529" s="726"/>
      <c r="R529" s="726"/>
      <c r="S529" s="726"/>
      <c r="T529" s="726"/>
    </row>
    <row r="530" spans="8:20" s="192" customFormat="1" ht="15">
      <c r="H530" s="726"/>
      <c r="I530" s="726"/>
      <c r="J530" s="726"/>
      <c r="K530" s="726"/>
      <c r="L530" s="726"/>
      <c r="M530" s="726"/>
      <c r="N530" s="726"/>
      <c r="O530" s="726"/>
      <c r="P530" s="726"/>
      <c r="Q530" s="726"/>
      <c r="R530" s="726"/>
      <c r="S530" s="726"/>
      <c r="T530" s="726"/>
    </row>
    <row r="531" spans="8:20" s="192" customFormat="1" ht="15">
      <c r="H531" s="726"/>
      <c r="I531" s="726"/>
      <c r="J531" s="726"/>
      <c r="K531" s="726"/>
      <c r="L531" s="726"/>
      <c r="M531" s="726"/>
      <c r="N531" s="726"/>
      <c r="O531" s="726"/>
      <c r="P531" s="726"/>
      <c r="Q531" s="726"/>
      <c r="R531" s="726"/>
      <c r="S531" s="726"/>
      <c r="T531" s="726"/>
    </row>
    <row r="532" spans="8:20" s="192" customFormat="1" ht="15">
      <c r="H532" s="726"/>
      <c r="I532" s="726"/>
      <c r="J532" s="726"/>
      <c r="K532" s="726"/>
      <c r="L532" s="726"/>
      <c r="M532" s="726"/>
      <c r="N532" s="726"/>
      <c r="O532" s="726"/>
      <c r="P532" s="726"/>
      <c r="Q532" s="726"/>
      <c r="R532" s="726"/>
      <c r="S532" s="726"/>
      <c r="T532" s="726"/>
    </row>
    <row r="533" spans="8:20" s="192" customFormat="1" ht="15">
      <c r="H533" s="726"/>
      <c r="I533" s="726"/>
      <c r="J533" s="726"/>
      <c r="K533" s="726"/>
      <c r="L533" s="726"/>
      <c r="M533" s="726"/>
      <c r="N533" s="726"/>
      <c r="O533" s="726"/>
      <c r="P533" s="726"/>
      <c r="Q533" s="726"/>
      <c r="R533" s="726"/>
      <c r="S533" s="726"/>
      <c r="T533" s="726"/>
    </row>
    <row r="534" spans="8:20" s="192" customFormat="1" ht="15">
      <c r="H534" s="726"/>
      <c r="I534" s="726"/>
      <c r="J534" s="726"/>
      <c r="K534" s="726"/>
      <c r="L534" s="726"/>
      <c r="M534" s="726"/>
      <c r="N534" s="726"/>
      <c r="O534" s="726"/>
      <c r="P534" s="726"/>
      <c r="Q534" s="726"/>
      <c r="R534" s="726"/>
      <c r="S534" s="726"/>
      <c r="T534" s="726"/>
    </row>
    <row r="535" spans="8:20" s="192" customFormat="1" ht="15">
      <c r="H535" s="726"/>
      <c r="I535" s="726"/>
      <c r="J535" s="726"/>
      <c r="K535" s="726"/>
      <c r="L535" s="726"/>
      <c r="M535" s="726"/>
      <c r="N535" s="726"/>
      <c r="O535" s="726"/>
      <c r="P535" s="726"/>
      <c r="Q535" s="726"/>
      <c r="R535" s="726"/>
      <c r="S535" s="726"/>
      <c r="T535" s="726"/>
    </row>
    <row r="536" spans="8:20" s="192" customFormat="1" ht="15">
      <c r="H536" s="726"/>
      <c r="I536" s="726"/>
      <c r="J536" s="726"/>
      <c r="K536" s="726"/>
      <c r="L536" s="726"/>
      <c r="M536" s="726"/>
      <c r="N536" s="726"/>
      <c r="O536" s="726"/>
      <c r="P536" s="726"/>
      <c r="Q536" s="726"/>
      <c r="R536" s="726"/>
      <c r="S536" s="726"/>
      <c r="T536" s="726"/>
    </row>
    <row r="537" spans="8:20" s="192" customFormat="1" ht="15">
      <c r="H537" s="726"/>
      <c r="I537" s="726"/>
      <c r="J537" s="726"/>
      <c r="K537" s="726"/>
      <c r="L537" s="726"/>
      <c r="M537" s="726"/>
      <c r="N537" s="726"/>
      <c r="O537" s="726"/>
      <c r="P537" s="726"/>
      <c r="Q537" s="726"/>
      <c r="R537" s="726"/>
      <c r="S537" s="726"/>
      <c r="T537" s="726"/>
    </row>
    <row r="538" spans="8:20" s="192" customFormat="1" ht="15">
      <c r="H538" s="726"/>
      <c r="I538" s="726"/>
      <c r="J538" s="726"/>
      <c r="K538" s="726"/>
      <c r="L538" s="726"/>
      <c r="M538" s="726"/>
      <c r="N538" s="726"/>
      <c r="O538" s="726"/>
      <c r="P538" s="726"/>
      <c r="Q538" s="726"/>
      <c r="R538" s="726"/>
      <c r="S538" s="726"/>
      <c r="T538" s="726"/>
    </row>
    <row r="539" spans="8:20" s="192" customFormat="1" ht="15">
      <c r="H539" s="726"/>
      <c r="I539" s="726"/>
      <c r="J539" s="726"/>
      <c r="K539" s="726"/>
      <c r="L539" s="726"/>
      <c r="M539" s="726"/>
      <c r="N539" s="726"/>
      <c r="O539" s="726"/>
      <c r="P539" s="726"/>
      <c r="Q539" s="726"/>
      <c r="R539" s="726"/>
      <c r="S539" s="726"/>
      <c r="T539" s="726"/>
    </row>
    <row r="540" spans="8:20" s="192" customFormat="1" ht="15">
      <c r="H540" s="726"/>
      <c r="I540" s="726"/>
      <c r="J540" s="726"/>
      <c r="K540" s="726"/>
      <c r="L540" s="726"/>
      <c r="M540" s="726"/>
      <c r="N540" s="726"/>
      <c r="O540" s="726"/>
      <c r="P540" s="726"/>
      <c r="Q540" s="726"/>
      <c r="R540" s="726"/>
      <c r="S540" s="726"/>
      <c r="T540" s="726"/>
    </row>
    <row r="541" spans="8:20" s="192" customFormat="1" ht="15">
      <c r="H541" s="726"/>
      <c r="I541" s="726"/>
      <c r="J541" s="726"/>
      <c r="K541" s="726"/>
      <c r="L541" s="726"/>
      <c r="M541" s="726"/>
      <c r="N541" s="726"/>
      <c r="O541" s="726"/>
      <c r="P541" s="726"/>
      <c r="Q541" s="726"/>
      <c r="R541" s="726"/>
      <c r="S541" s="726"/>
      <c r="T541" s="726"/>
    </row>
    <row r="542" spans="8:20" s="192" customFormat="1" ht="15">
      <c r="H542" s="726"/>
      <c r="I542" s="726"/>
      <c r="J542" s="726"/>
      <c r="K542" s="726"/>
      <c r="L542" s="726"/>
      <c r="M542" s="726"/>
      <c r="N542" s="726"/>
      <c r="O542" s="726"/>
      <c r="P542" s="726"/>
      <c r="Q542" s="726"/>
      <c r="R542" s="726"/>
      <c r="S542" s="726"/>
      <c r="T542" s="726"/>
    </row>
    <row r="543" spans="8:20" s="192" customFormat="1" ht="15">
      <c r="H543" s="726"/>
      <c r="I543" s="726"/>
      <c r="J543" s="726"/>
      <c r="K543" s="726"/>
      <c r="L543" s="726"/>
      <c r="M543" s="726"/>
      <c r="N543" s="726"/>
      <c r="O543" s="726"/>
      <c r="P543" s="726"/>
      <c r="Q543" s="726"/>
      <c r="R543" s="726"/>
      <c r="S543" s="726"/>
      <c r="T543" s="726"/>
    </row>
    <row r="544" spans="8:20" s="192" customFormat="1" ht="15">
      <c r="H544" s="726"/>
      <c r="I544" s="726"/>
      <c r="J544" s="726"/>
      <c r="K544" s="726"/>
      <c r="L544" s="726"/>
      <c r="M544" s="726"/>
      <c r="N544" s="726"/>
      <c r="O544" s="726"/>
      <c r="P544" s="726"/>
      <c r="Q544" s="726"/>
      <c r="R544" s="726"/>
      <c r="S544" s="726"/>
      <c r="T544" s="726"/>
    </row>
    <row r="545" spans="8:20" s="192" customFormat="1" ht="15">
      <c r="H545" s="726"/>
      <c r="I545" s="726"/>
      <c r="J545" s="726"/>
      <c r="K545" s="726"/>
      <c r="L545" s="726"/>
      <c r="M545" s="726"/>
      <c r="N545" s="726"/>
      <c r="O545" s="726"/>
      <c r="P545" s="726"/>
      <c r="Q545" s="726"/>
      <c r="R545" s="726"/>
      <c r="S545" s="726"/>
      <c r="T545" s="726"/>
    </row>
    <row r="546" spans="8:20" s="192" customFormat="1" ht="15">
      <c r="H546" s="726"/>
      <c r="I546" s="726"/>
      <c r="J546" s="726"/>
      <c r="K546" s="726"/>
      <c r="L546" s="726"/>
      <c r="M546" s="726"/>
      <c r="N546" s="726"/>
      <c r="O546" s="726"/>
      <c r="P546" s="726"/>
      <c r="Q546" s="726"/>
      <c r="R546" s="726"/>
      <c r="S546" s="726"/>
      <c r="T546" s="726"/>
    </row>
    <row r="547" spans="8:20" s="192" customFormat="1" ht="15">
      <c r="H547" s="726"/>
      <c r="I547" s="726"/>
      <c r="J547" s="726"/>
      <c r="K547" s="726"/>
      <c r="L547" s="726"/>
      <c r="M547" s="726"/>
      <c r="N547" s="726"/>
      <c r="O547" s="726"/>
      <c r="P547" s="726"/>
      <c r="Q547" s="726"/>
      <c r="R547" s="726"/>
      <c r="S547" s="726"/>
      <c r="T547" s="726"/>
    </row>
    <row r="548" spans="8:20" s="192" customFormat="1" ht="15">
      <c r="H548" s="726"/>
      <c r="I548" s="726"/>
      <c r="J548" s="726"/>
      <c r="K548" s="726"/>
      <c r="L548" s="726"/>
      <c r="M548" s="726"/>
      <c r="N548" s="726"/>
      <c r="O548" s="726"/>
      <c r="P548" s="726"/>
      <c r="Q548" s="726"/>
      <c r="R548" s="726"/>
      <c r="S548" s="726"/>
      <c r="T548" s="726"/>
    </row>
    <row r="549" spans="8:20" s="192" customFormat="1" ht="15">
      <c r="H549" s="726"/>
      <c r="I549" s="726"/>
      <c r="J549" s="726"/>
      <c r="K549" s="726"/>
      <c r="L549" s="726"/>
      <c r="M549" s="726"/>
      <c r="N549" s="726"/>
      <c r="O549" s="726"/>
      <c r="P549" s="726"/>
      <c r="Q549" s="726"/>
      <c r="R549" s="726"/>
      <c r="S549" s="726"/>
      <c r="T549" s="726"/>
    </row>
    <row r="550" spans="8:20" s="192" customFormat="1" ht="15">
      <c r="H550" s="726"/>
      <c r="I550" s="726"/>
      <c r="J550" s="726"/>
      <c r="K550" s="726"/>
      <c r="L550" s="726"/>
      <c r="M550" s="726"/>
      <c r="N550" s="726"/>
      <c r="O550" s="726"/>
      <c r="P550" s="726"/>
      <c r="Q550" s="726"/>
      <c r="R550" s="726"/>
      <c r="S550" s="726"/>
      <c r="T550" s="726"/>
    </row>
    <row r="551" spans="8:20" s="192" customFormat="1" ht="15">
      <c r="H551" s="726"/>
      <c r="I551" s="726"/>
      <c r="J551" s="726"/>
      <c r="K551" s="726"/>
      <c r="L551" s="726"/>
      <c r="M551" s="726"/>
      <c r="N551" s="726"/>
      <c r="O551" s="726"/>
      <c r="P551" s="726"/>
      <c r="Q551" s="726"/>
      <c r="R551" s="726"/>
      <c r="S551" s="726"/>
      <c r="T551" s="726"/>
    </row>
    <row r="552" spans="8:20" s="192" customFormat="1" ht="15">
      <c r="H552" s="726"/>
      <c r="I552" s="726"/>
      <c r="J552" s="726"/>
      <c r="K552" s="726"/>
      <c r="L552" s="726"/>
      <c r="M552" s="726"/>
      <c r="N552" s="726"/>
      <c r="O552" s="726"/>
      <c r="P552" s="726"/>
      <c r="Q552" s="726"/>
      <c r="R552" s="726"/>
      <c r="S552" s="726"/>
      <c r="T552" s="726"/>
    </row>
    <row r="553" spans="8:20" s="192" customFormat="1" ht="15">
      <c r="H553" s="726"/>
      <c r="I553" s="726"/>
      <c r="J553" s="726"/>
      <c r="K553" s="726"/>
      <c r="L553" s="726"/>
      <c r="M553" s="726"/>
      <c r="N553" s="726"/>
      <c r="O553" s="726"/>
      <c r="P553" s="726"/>
      <c r="Q553" s="726"/>
      <c r="R553" s="726"/>
      <c r="S553" s="726"/>
      <c r="T553" s="726"/>
    </row>
    <row r="554" spans="8:20" s="192" customFormat="1" ht="15">
      <c r="H554" s="726"/>
      <c r="I554" s="726"/>
      <c r="J554" s="726"/>
      <c r="K554" s="726"/>
      <c r="L554" s="726"/>
      <c r="M554" s="726"/>
      <c r="N554" s="726"/>
      <c r="O554" s="726"/>
      <c r="P554" s="726"/>
      <c r="Q554" s="726"/>
      <c r="R554" s="726"/>
      <c r="S554" s="726"/>
      <c r="T554" s="726"/>
    </row>
    <row r="555" spans="8:20" s="192" customFormat="1" ht="15">
      <c r="H555" s="726"/>
      <c r="I555" s="726"/>
      <c r="J555" s="726"/>
      <c r="K555" s="726"/>
      <c r="L555" s="726"/>
      <c r="M555" s="726"/>
      <c r="N555" s="726"/>
      <c r="O555" s="726"/>
      <c r="P555" s="726"/>
      <c r="Q555" s="726"/>
      <c r="R555" s="726"/>
      <c r="S555" s="726"/>
      <c r="T555" s="726"/>
    </row>
    <row r="556" spans="8:20" s="192" customFormat="1" ht="15">
      <c r="H556" s="726"/>
      <c r="I556" s="726"/>
      <c r="J556" s="726"/>
      <c r="K556" s="726"/>
      <c r="L556" s="726"/>
      <c r="M556" s="726"/>
      <c r="N556" s="726"/>
      <c r="O556" s="726"/>
      <c r="P556" s="726"/>
      <c r="Q556" s="726"/>
      <c r="R556" s="726"/>
      <c r="S556" s="726"/>
      <c r="T556" s="726"/>
    </row>
    <row r="557" spans="8:20" s="192" customFormat="1" ht="15">
      <c r="H557" s="726"/>
      <c r="I557" s="726"/>
      <c r="J557" s="726"/>
      <c r="K557" s="726"/>
      <c r="L557" s="726"/>
      <c r="M557" s="726"/>
      <c r="N557" s="726"/>
      <c r="O557" s="726"/>
      <c r="P557" s="726"/>
      <c r="Q557" s="726"/>
      <c r="R557" s="726"/>
      <c r="S557" s="726"/>
      <c r="T557" s="726"/>
    </row>
    <row r="558" spans="8:20" s="192" customFormat="1" ht="15">
      <c r="H558" s="726"/>
      <c r="I558" s="726"/>
      <c r="J558" s="726"/>
      <c r="K558" s="726"/>
      <c r="L558" s="726"/>
      <c r="M558" s="726"/>
      <c r="N558" s="726"/>
      <c r="O558" s="726"/>
      <c r="P558" s="726"/>
      <c r="Q558" s="726"/>
      <c r="R558" s="726"/>
      <c r="S558" s="726"/>
      <c r="T558" s="726"/>
    </row>
    <row r="559" spans="8:20" s="192" customFormat="1" ht="15">
      <c r="H559" s="726"/>
      <c r="I559" s="726"/>
      <c r="J559" s="726"/>
      <c r="K559" s="726"/>
      <c r="L559" s="726"/>
      <c r="M559" s="726"/>
      <c r="N559" s="726"/>
      <c r="O559" s="726"/>
      <c r="P559" s="726"/>
      <c r="Q559" s="726"/>
      <c r="R559" s="726"/>
      <c r="S559" s="726"/>
      <c r="T559" s="726"/>
    </row>
    <row r="560" spans="8:20" s="192" customFormat="1" ht="15">
      <c r="H560" s="726"/>
      <c r="I560" s="726"/>
      <c r="J560" s="726"/>
      <c r="K560" s="726"/>
      <c r="L560" s="726"/>
      <c r="M560" s="726"/>
      <c r="N560" s="726"/>
      <c r="O560" s="726"/>
      <c r="P560" s="726"/>
      <c r="Q560" s="726"/>
      <c r="R560" s="726"/>
      <c r="S560" s="726"/>
      <c r="T560" s="726"/>
    </row>
    <row r="561" spans="8:20" s="192" customFormat="1" ht="15">
      <c r="H561" s="726"/>
      <c r="I561" s="726"/>
      <c r="J561" s="726"/>
      <c r="K561" s="726"/>
      <c r="L561" s="726"/>
      <c r="M561" s="726"/>
      <c r="N561" s="726"/>
      <c r="O561" s="726"/>
      <c r="P561" s="726"/>
      <c r="Q561" s="726"/>
      <c r="R561" s="726"/>
      <c r="S561" s="726"/>
      <c r="T561" s="726"/>
    </row>
    <row r="562" spans="8:20" s="192" customFormat="1" ht="15">
      <c r="H562" s="726"/>
      <c r="I562" s="726"/>
      <c r="J562" s="726"/>
      <c r="K562" s="726"/>
      <c r="L562" s="726"/>
      <c r="M562" s="726"/>
      <c r="N562" s="726"/>
      <c r="O562" s="726"/>
      <c r="P562" s="726"/>
      <c r="Q562" s="726"/>
      <c r="R562" s="726"/>
      <c r="S562" s="726"/>
      <c r="T562" s="726"/>
    </row>
    <row r="563" spans="8:20" s="192" customFormat="1" ht="15">
      <c r="H563" s="726"/>
      <c r="I563" s="726"/>
      <c r="J563" s="726"/>
      <c r="K563" s="726"/>
      <c r="L563" s="726"/>
      <c r="M563" s="726"/>
      <c r="N563" s="726"/>
      <c r="O563" s="726"/>
      <c r="P563" s="726"/>
      <c r="Q563" s="726"/>
      <c r="R563" s="726"/>
      <c r="S563" s="726"/>
      <c r="T563" s="726"/>
    </row>
    <row r="564" spans="8:20" s="192" customFormat="1" ht="15">
      <c r="H564" s="726"/>
      <c r="I564" s="726"/>
      <c r="J564" s="726"/>
      <c r="K564" s="726"/>
      <c r="L564" s="726"/>
      <c r="M564" s="726"/>
      <c r="N564" s="726"/>
      <c r="O564" s="726"/>
      <c r="P564" s="726"/>
      <c r="Q564" s="726"/>
      <c r="R564" s="726"/>
      <c r="S564" s="726"/>
      <c r="T564" s="726"/>
    </row>
    <row r="565" spans="8:20" s="192" customFormat="1" ht="15">
      <c r="H565" s="726"/>
      <c r="I565" s="726"/>
      <c r="J565" s="726"/>
      <c r="K565" s="726"/>
      <c r="L565" s="726"/>
      <c r="M565" s="726"/>
      <c r="N565" s="726"/>
      <c r="O565" s="726"/>
      <c r="P565" s="726"/>
      <c r="Q565" s="726"/>
      <c r="R565" s="726"/>
      <c r="S565" s="726"/>
      <c r="T565" s="726"/>
    </row>
    <row r="566" spans="8:20" s="192" customFormat="1" ht="15">
      <c r="H566" s="726"/>
      <c r="I566" s="726"/>
      <c r="J566" s="726"/>
      <c r="K566" s="726"/>
      <c r="L566" s="726"/>
      <c r="M566" s="726"/>
      <c r="N566" s="726"/>
      <c r="O566" s="726"/>
      <c r="P566" s="726"/>
      <c r="Q566" s="726"/>
      <c r="R566" s="726"/>
      <c r="S566" s="726"/>
      <c r="T566" s="726"/>
    </row>
    <row r="567" spans="8:20" s="192" customFormat="1" ht="15">
      <c r="H567" s="726"/>
      <c r="I567" s="726"/>
      <c r="J567" s="726"/>
      <c r="K567" s="726"/>
      <c r="L567" s="726"/>
      <c r="M567" s="726"/>
      <c r="N567" s="726"/>
      <c r="O567" s="726"/>
      <c r="P567" s="726"/>
      <c r="Q567" s="726"/>
      <c r="R567" s="726"/>
      <c r="S567" s="726"/>
      <c r="T567" s="726"/>
    </row>
    <row r="568" spans="8:20" s="192" customFormat="1" ht="15">
      <c r="H568" s="726"/>
      <c r="I568" s="726"/>
      <c r="J568" s="726"/>
      <c r="K568" s="726"/>
      <c r="L568" s="726"/>
      <c r="M568" s="726"/>
      <c r="N568" s="726"/>
      <c r="O568" s="726"/>
      <c r="P568" s="726"/>
      <c r="Q568" s="726"/>
      <c r="R568" s="726"/>
      <c r="S568" s="726"/>
      <c r="T568" s="726"/>
    </row>
    <row r="569" spans="8:20" s="192" customFormat="1" ht="15">
      <c r="H569" s="726"/>
      <c r="I569" s="726"/>
      <c r="J569" s="726"/>
      <c r="K569" s="726"/>
      <c r="L569" s="726"/>
      <c r="M569" s="726"/>
      <c r="N569" s="726"/>
      <c r="O569" s="726"/>
      <c r="P569" s="726"/>
      <c r="Q569" s="726"/>
      <c r="R569" s="726"/>
      <c r="S569" s="726"/>
      <c r="T569" s="726"/>
    </row>
    <row r="570" spans="8:20" s="192" customFormat="1" ht="15">
      <c r="H570" s="726"/>
      <c r="I570" s="726"/>
      <c r="J570" s="726"/>
      <c r="K570" s="726"/>
      <c r="L570" s="726"/>
      <c r="M570" s="726"/>
      <c r="N570" s="726"/>
      <c r="O570" s="726"/>
      <c r="P570" s="726"/>
      <c r="Q570" s="726"/>
      <c r="R570" s="726"/>
      <c r="S570" s="726"/>
      <c r="T570" s="726"/>
    </row>
    <row r="571" spans="8:20" s="192" customFormat="1" ht="15">
      <c r="H571" s="726"/>
      <c r="I571" s="726"/>
      <c r="J571" s="726"/>
      <c r="K571" s="726"/>
      <c r="L571" s="726"/>
      <c r="M571" s="726"/>
      <c r="N571" s="726"/>
      <c r="O571" s="726"/>
      <c r="P571" s="726"/>
      <c r="Q571" s="726"/>
      <c r="R571" s="726"/>
      <c r="S571" s="726"/>
      <c r="T571" s="726"/>
    </row>
    <row r="572" spans="8:20" s="192" customFormat="1" ht="15">
      <c r="H572" s="726"/>
      <c r="I572" s="726"/>
      <c r="J572" s="726"/>
      <c r="K572" s="726"/>
      <c r="L572" s="726"/>
      <c r="M572" s="726"/>
      <c r="N572" s="726"/>
      <c r="O572" s="726"/>
      <c r="P572" s="726"/>
      <c r="Q572" s="726"/>
      <c r="R572" s="726"/>
      <c r="S572" s="726"/>
      <c r="T572" s="726"/>
    </row>
    <row r="573" spans="8:20" s="192" customFormat="1" ht="15">
      <c r="H573" s="726"/>
      <c r="I573" s="726"/>
      <c r="J573" s="726"/>
      <c r="K573" s="726"/>
      <c r="L573" s="726"/>
      <c r="M573" s="726"/>
      <c r="N573" s="726"/>
      <c r="O573" s="726"/>
      <c r="P573" s="726"/>
      <c r="Q573" s="726"/>
      <c r="R573" s="726"/>
      <c r="S573" s="726"/>
      <c r="T573" s="726"/>
    </row>
    <row r="574" spans="8:20" s="192" customFormat="1" ht="15">
      <c r="H574" s="726"/>
      <c r="I574" s="726"/>
      <c r="J574" s="726"/>
      <c r="K574" s="726"/>
      <c r="L574" s="726"/>
      <c r="M574" s="726"/>
      <c r="N574" s="726"/>
      <c r="O574" s="726"/>
      <c r="P574" s="726"/>
      <c r="Q574" s="726"/>
      <c r="R574" s="726"/>
      <c r="S574" s="726"/>
      <c r="T574" s="726"/>
    </row>
    <row r="575" spans="8:20" s="192" customFormat="1" ht="15">
      <c r="H575" s="726"/>
      <c r="I575" s="726"/>
      <c r="J575" s="726"/>
      <c r="K575" s="726"/>
      <c r="L575" s="726"/>
      <c r="M575" s="726"/>
      <c r="N575" s="726"/>
      <c r="O575" s="726"/>
      <c r="P575" s="726"/>
      <c r="Q575" s="726"/>
      <c r="R575" s="726"/>
      <c r="S575" s="726"/>
      <c r="T575" s="726"/>
    </row>
    <row r="576" spans="8:20" s="192" customFormat="1" ht="15">
      <c r="H576" s="726"/>
      <c r="I576" s="726"/>
      <c r="J576" s="726"/>
      <c r="K576" s="726"/>
      <c r="L576" s="726"/>
      <c r="M576" s="726"/>
      <c r="N576" s="726"/>
      <c r="O576" s="726"/>
      <c r="P576" s="726"/>
      <c r="Q576" s="726"/>
      <c r="R576" s="726"/>
      <c r="S576" s="726"/>
      <c r="T576" s="726"/>
    </row>
    <row r="577" spans="8:20" s="192" customFormat="1" ht="15">
      <c r="H577" s="726"/>
      <c r="I577" s="726"/>
      <c r="J577" s="726"/>
      <c r="K577" s="726"/>
      <c r="L577" s="726"/>
      <c r="M577" s="726"/>
      <c r="N577" s="726"/>
      <c r="O577" s="726"/>
      <c r="P577" s="726"/>
      <c r="Q577" s="726"/>
      <c r="R577" s="726"/>
      <c r="S577" s="726"/>
      <c r="T577" s="726"/>
    </row>
    <row r="578" spans="8:20" s="192" customFormat="1" ht="15">
      <c r="H578" s="726"/>
      <c r="I578" s="726"/>
      <c r="J578" s="726"/>
      <c r="K578" s="726"/>
      <c r="L578" s="726"/>
      <c r="M578" s="726"/>
      <c r="N578" s="726"/>
      <c r="O578" s="726"/>
      <c r="P578" s="726"/>
      <c r="Q578" s="726"/>
      <c r="R578" s="726"/>
      <c r="S578" s="726"/>
      <c r="T578" s="726"/>
    </row>
    <row r="579" spans="8:20" s="192" customFormat="1" ht="15">
      <c r="H579" s="726"/>
      <c r="I579" s="726"/>
      <c r="J579" s="726"/>
      <c r="K579" s="726"/>
      <c r="L579" s="726"/>
      <c r="M579" s="726"/>
      <c r="N579" s="726"/>
      <c r="O579" s="726"/>
      <c r="P579" s="726"/>
      <c r="Q579" s="726"/>
      <c r="R579" s="726"/>
      <c r="S579" s="726"/>
      <c r="T579" s="726"/>
    </row>
    <row r="580" spans="8:20" s="192" customFormat="1" ht="15">
      <c r="H580" s="726"/>
      <c r="I580" s="726"/>
      <c r="J580" s="726"/>
      <c r="K580" s="726"/>
      <c r="L580" s="726"/>
      <c r="M580" s="726"/>
      <c r="N580" s="726"/>
      <c r="O580" s="726"/>
      <c r="P580" s="726"/>
      <c r="Q580" s="726"/>
      <c r="R580" s="726"/>
      <c r="S580" s="726"/>
      <c r="T580" s="726"/>
    </row>
    <row r="581" spans="8:20" s="192" customFormat="1" ht="15">
      <c r="H581" s="726"/>
      <c r="I581" s="726"/>
      <c r="J581" s="726"/>
      <c r="K581" s="726"/>
      <c r="L581" s="726"/>
      <c r="M581" s="726"/>
      <c r="N581" s="726"/>
      <c r="O581" s="726"/>
      <c r="P581" s="726"/>
      <c r="Q581" s="726"/>
      <c r="R581" s="726"/>
      <c r="S581" s="726"/>
      <c r="T581" s="726"/>
    </row>
    <row r="582" spans="8:20" s="192" customFormat="1" ht="15">
      <c r="H582" s="726"/>
      <c r="I582" s="726"/>
      <c r="J582" s="726"/>
      <c r="K582" s="726"/>
      <c r="L582" s="726"/>
      <c r="M582" s="726"/>
      <c r="N582" s="726"/>
      <c r="O582" s="726"/>
      <c r="P582" s="726"/>
      <c r="Q582" s="726"/>
      <c r="R582" s="726"/>
      <c r="S582" s="726"/>
      <c r="T582" s="726"/>
    </row>
    <row r="583" spans="8:20" s="192" customFormat="1" ht="15">
      <c r="H583" s="726"/>
      <c r="I583" s="726"/>
      <c r="J583" s="726"/>
      <c r="K583" s="726"/>
      <c r="L583" s="726"/>
      <c r="M583" s="726"/>
      <c r="N583" s="726"/>
      <c r="O583" s="726"/>
      <c r="P583" s="726"/>
      <c r="Q583" s="726"/>
      <c r="R583" s="726"/>
      <c r="S583" s="726"/>
      <c r="T583" s="726"/>
    </row>
    <row r="584" spans="8:20" s="192" customFormat="1" ht="15">
      <c r="H584" s="726"/>
      <c r="I584" s="726"/>
      <c r="J584" s="726"/>
      <c r="K584" s="726"/>
      <c r="L584" s="726"/>
      <c r="M584" s="726"/>
      <c r="N584" s="726"/>
      <c r="O584" s="726"/>
      <c r="P584" s="726"/>
      <c r="Q584" s="726"/>
      <c r="R584" s="726"/>
      <c r="S584" s="726"/>
      <c r="T584" s="726"/>
    </row>
    <row r="585" spans="8:20" s="192" customFormat="1" ht="15">
      <c r="H585" s="726"/>
      <c r="I585" s="726"/>
      <c r="J585" s="726"/>
      <c r="K585" s="726"/>
      <c r="L585" s="726"/>
      <c r="M585" s="726"/>
      <c r="N585" s="726"/>
      <c r="O585" s="726"/>
      <c r="P585" s="726"/>
      <c r="Q585" s="726"/>
      <c r="R585" s="726"/>
      <c r="S585" s="726"/>
      <c r="T585" s="726"/>
    </row>
    <row r="586" spans="8:20" s="192" customFormat="1" ht="15">
      <c r="H586" s="726"/>
      <c r="I586" s="726"/>
      <c r="J586" s="726"/>
      <c r="K586" s="726"/>
      <c r="L586" s="726"/>
      <c r="M586" s="726"/>
      <c r="N586" s="726"/>
      <c r="O586" s="726"/>
      <c r="P586" s="726"/>
      <c r="Q586" s="726"/>
      <c r="R586" s="726"/>
      <c r="S586" s="726"/>
      <c r="T586" s="726"/>
    </row>
    <row r="587" spans="8:20" s="192" customFormat="1" ht="15">
      <c r="H587" s="726"/>
      <c r="I587" s="726"/>
      <c r="J587" s="726"/>
      <c r="K587" s="726"/>
      <c r="L587" s="726"/>
      <c r="M587" s="726"/>
      <c r="N587" s="726"/>
      <c r="O587" s="726"/>
      <c r="P587" s="726"/>
      <c r="Q587" s="726"/>
      <c r="R587" s="726"/>
      <c r="S587" s="726"/>
      <c r="T587" s="726"/>
    </row>
    <row r="588" spans="8:20" s="192" customFormat="1" ht="15">
      <c r="H588" s="726"/>
      <c r="I588" s="726"/>
      <c r="J588" s="726"/>
      <c r="K588" s="726"/>
      <c r="L588" s="726"/>
      <c r="M588" s="726"/>
      <c r="N588" s="726"/>
      <c r="O588" s="726"/>
      <c r="P588" s="726"/>
      <c r="Q588" s="726"/>
      <c r="R588" s="726"/>
      <c r="S588" s="726"/>
      <c r="T588" s="726"/>
    </row>
    <row r="589" spans="8:20" s="192" customFormat="1" ht="15">
      <c r="H589" s="726"/>
      <c r="I589" s="726"/>
      <c r="J589" s="726"/>
      <c r="K589" s="726"/>
      <c r="L589" s="726"/>
      <c r="M589" s="726"/>
      <c r="N589" s="726"/>
      <c r="O589" s="726"/>
      <c r="P589" s="726"/>
      <c r="Q589" s="726"/>
      <c r="R589" s="726"/>
      <c r="S589" s="726"/>
      <c r="T589" s="726"/>
    </row>
    <row r="590" spans="8:20" s="192" customFormat="1" ht="15">
      <c r="H590" s="726"/>
      <c r="I590" s="726"/>
      <c r="J590" s="726"/>
      <c r="K590" s="726"/>
      <c r="L590" s="726"/>
      <c r="M590" s="726"/>
      <c r="N590" s="726"/>
      <c r="O590" s="726"/>
      <c r="P590" s="726"/>
      <c r="Q590" s="726"/>
      <c r="R590" s="726"/>
      <c r="S590" s="726"/>
      <c r="T590" s="726"/>
    </row>
    <row r="591" spans="8:20" s="192" customFormat="1" ht="15">
      <c r="H591" s="726"/>
      <c r="I591" s="726"/>
      <c r="J591" s="726"/>
      <c r="K591" s="726"/>
      <c r="L591" s="726"/>
      <c r="M591" s="726"/>
      <c r="N591" s="726"/>
      <c r="O591" s="726"/>
      <c r="P591" s="726"/>
      <c r="Q591" s="726"/>
      <c r="R591" s="726"/>
      <c r="S591" s="726"/>
      <c r="T591" s="726"/>
    </row>
    <row r="592" spans="8:20" s="192" customFormat="1" ht="15">
      <c r="H592" s="726"/>
      <c r="I592" s="726"/>
      <c r="J592" s="726"/>
      <c r="K592" s="726"/>
      <c r="L592" s="726"/>
      <c r="M592" s="726"/>
      <c r="N592" s="726"/>
      <c r="O592" s="726"/>
      <c r="P592" s="726"/>
      <c r="Q592" s="726"/>
      <c r="R592" s="726"/>
      <c r="S592" s="726"/>
      <c r="T592" s="726"/>
    </row>
    <row r="593" spans="8:20" s="192" customFormat="1" ht="15">
      <c r="H593" s="726"/>
      <c r="I593" s="726"/>
      <c r="J593" s="726"/>
      <c r="K593" s="726"/>
      <c r="L593" s="726"/>
      <c r="M593" s="726"/>
      <c r="N593" s="726"/>
      <c r="O593" s="726"/>
      <c r="P593" s="726"/>
      <c r="Q593" s="726"/>
      <c r="R593" s="726"/>
      <c r="S593" s="726"/>
      <c r="T593" s="726"/>
    </row>
    <row r="594" spans="8:20" s="192" customFormat="1" ht="15">
      <c r="H594" s="726"/>
      <c r="I594" s="726"/>
      <c r="J594" s="726"/>
      <c r="K594" s="726"/>
      <c r="L594" s="726"/>
      <c r="M594" s="726"/>
      <c r="N594" s="726"/>
      <c r="O594" s="726"/>
      <c r="P594" s="726"/>
      <c r="Q594" s="726"/>
      <c r="R594" s="726"/>
      <c r="S594" s="726"/>
      <c r="T594" s="726"/>
    </row>
    <row r="595" spans="8:20" s="192" customFormat="1" ht="15">
      <c r="H595" s="726"/>
      <c r="I595" s="726"/>
      <c r="J595" s="726"/>
      <c r="K595" s="726"/>
      <c r="L595" s="726"/>
      <c r="M595" s="726"/>
      <c r="N595" s="726"/>
      <c r="O595" s="726"/>
      <c r="P595" s="726"/>
      <c r="Q595" s="726"/>
      <c r="R595" s="726"/>
      <c r="S595" s="726"/>
      <c r="T595" s="726"/>
    </row>
    <row r="596" spans="8:20" s="192" customFormat="1" ht="15">
      <c r="H596" s="726"/>
      <c r="I596" s="726"/>
      <c r="J596" s="726"/>
      <c r="K596" s="726"/>
      <c r="L596" s="726"/>
      <c r="M596" s="726"/>
      <c r="N596" s="726"/>
      <c r="O596" s="726"/>
      <c r="P596" s="726"/>
      <c r="Q596" s="726"/>
      <c r="R596" s="726"/>
      <c r="S596" s="726"/>
      <c r="T596" s="726"/>
    </row>
    <row r="597" spans="8:20" s="192" customFormat="1" ht="15">
      <c r="H597" s="726"/>
      <c r="I597" s="726"/>
      <c r="J597" s="726"/>
      <c r="K597" s="726"/>
      <c r="L597" s="726"/>
      <c r="M597" s="726"/>
      <c r="N597" s="726"/>
      <c r="O597" s="726"/>
      <c r="P597" s="726"/>
      <c r="Q597" s="726"/>
      <c r="R597" s="726"/>
      <c r="S597" s="726"/>
      <c r="T597" s="726"/>
    </row>
    <row r="598" spans="8:20" s="192" customFormat="1" ht="15">
      <c r="H598" s="726"/>
      <c r="I598" s="726"/>
      <c r="J598" s="726"/>
      <c r="K598" s="726"/>
      <c r="L598" s="726"/>
      <c r="M598" s="726"/>
      <c r="N598" s="726"/>
      <c r="O598" s="726"/>
      <c r="P598" s="726"/>
      <c r="Q598" s="726"/>
      <c r="R598" s="726"/>
      <c r="S598" s="726"/>
      <c r="T598" s="726"/>
    </row>
    <row r="599" spans="8:20" s="192" customFormat="1" ht="15">
      <c r="H599" s="726"/>
      <c r="I599" s="726"/>
      <c r="J599" s="726"/>
      <c r="K599" s="726"/>
      <c r="L599" s="726"/>
      <c r="M599" s="726"/>
      <c r="N599" s="726"/>
      <c r="O599" s="726"/>
      <c r="P599" s="726"/>
      <c r="Q599" s="726"/>
      <c r="R599" s="726"/>
      <c r="S599" s="726"/>
      <c r="T599" s="726"/>
    </row>
    <row r="600" spans="8:20" s="192" customFormat="1" ht="15">
      <c r="H600" s="726"/>
      <c r="I600" s="726"/>
      <c r="J600" s="726"/>
      <c r="K600" s="726"/>
      <c r="L600" s="726"/>
      <c r="M600" s="726"/>
      <c r="N600" s="726"/>
      <c r="O600" s="726"/>
      <c r="P600" s="726"/>
      <c r="Q600" s="726"/>
      <c r="R600" s="726"/>
      <c r="S600" s="726"/>
      <c r="T600" s="726"/>
    </row>
    <row r="601" spans="8:20" s="192" customFormat="1" ht="15">
      <c r="H601" s="726"/>
      <c r="I601" s="726"/>
      <c r="J601" s="726"/>
      <c r="K601" s="726"/>
      <c r="L601" s="726"/>
      <c r="M601" s="726"/>
      <c r="N601" s="726"/>
      <c r="O601" s="726"/>
      <c r="P601" s="726"/>
      <c r="Q601" s="726"/>
      <c r="R601" s="726"/>
      <c r="S601" s="726"/>
      <c r="T601" s="726"/>
    </row>
    <row r="602" spans="8:20" s="192" customFormat="1" ht="15">
      <c r="H602" s="726"/>
      <c r="I602" s="726"/>
      <c r="J602" s="726"/>
      <c r="K602" s="726"/>
      <c r="L602" s="726"/>
      <c r="M602" s="726"/>
      <c r="N602" s="726"/>
      <c r="O602" s="726"/>
      <c r="P602" s="726"/>
      <c r="Q602" s="726"/>
      <c r="R602" s="726"/>
      <c r="S602" s="726"/>
      <c r="T602" s="726"/>
    </row>
    <row r="603" spans="8:20" s="192" customFormat="1" ht="15">
      <c r="H603" s="726"/>
      <c r="I603" s="726"/>
      <c r="J603" s="726"/>
      <c r="K603" s="726"/>
      <c r="L603" s="726"/>
      <c r="M603" s="726"/>
      <c r="N603" s="726"/>
      <c r="O603" s="726"/>
      <c r="P603" s="726"/>
      <c r="Q603" s="726"/>
      <c r="R603" s="726"/>
      <c r="S603" s="726"/>
      <c r="T603" s="726"/>
    </row>
    <row r="604" spans="8:20" s="192" customFormat="1" ht="15">
      <c r="H604" s="726"/>
      <c r="I604" s="726"/>
      <c r="J604" s="726"/>
      <c r="K604" s="726"/>
      <c r="L604" s="726"/>
      <c r="M604" s="726"/>
      <c r="N604" s="726"/>
      <c r="O604" s="726"/>
      <c r="P604" s="726"/>
      <c r="Q604" s="726"/>
      <c r="R604" s="726"/>
      <c r="S604" s="726"/>
      <c r="T604" s="726"/>
    </row>
    <row r="605" spans="8:20" s="192" customFormat="1" ht="15">
      <c r="H605" s="726"/>
      <c r="I605" s="726"/>
      <c r="J605" s="726"/>
      <c r="K605" s="726"/>
      <c r="L605" s="726"/>
      <c r="M605" s="726"/>
      <c r="N605" s="726"/>
      <c r="O605" s="726"/>
      <c r="P605" s="726"/>
      <c r="Q605" s="726"/>
      <c r="R605" s="726"/>
      <c r="S605" s="726"/>
      <c r="T605" s="726"/>
    </row>
    <row r="606" spans="8:20" s="192" customFormat="1" ht="15">
      <c r="H606" s="726"/>
      <c r="I606" s="726"/>
      <c r="J606" s="726"/>
      <c r="K606" s="726"/>
      <c r="L606" s="726"/>
      <c r="M606" s="726"/>
      <c r="N606" s="726"/>
      <c r="O606" s="726"/>
      <c r="P606" s="726"/>
      <c r="Q606" s="726"/>
      <c r="R606" s="726"/>
      <c r="S606" s="726"/>
      <c r="T606" s="726"/>
    </row>
    <row r="607" spans="8:20" s="192" customFormat="1" ht="15">
      <c r="H607" s="726"/>
      <c r="I607" s="726"/>
      <c r="J607" s="726"/>
      <c r="K607" s="726"/>
      <c r="L607" s="726"/>
    </row>
    <row r="608" spans="8:20" s="192" customFormat="1" ht="15">
      <c r="H608" s="726"/>
      <c r="I608" s="726"/>
      <c r="J608" s="726"/>
      <c r="K608" s="726"/>
      <c r="L608" s="726"/>
    </row>
    <row r="609" spans="8:12" s="192" customFormat="1" ht="15">
      <c r="H609" s="726"/>
      <c r="I609" s="726"/>
      <c r="J609" s="726"/>
      <c r="K609" s="726"/>
      <c r="L609" s="726"/>
    </row>
    <row r="610" spans="8:12" s="192" customFormat="1" ht="15">
      <c r="H610" s="726"/>
      <c r="I610" s="726"/>
      <c r="J610" s="726"/>
      <c r="K610" s="726"/>
      <c r="L610" s="726"/>
    </row>
    <row r="611" spans="8:12" s="192" customFormat="1" ht="15">
      <c r="H611" s="726"/>
      <c r="I611" s="726"/>
      <c r="J611" s="726"/>
      <c r="K611" s="726"/>
      <c r="L611" s="726"/>
    </row>
    <row r="612" spans="8:12" s="192" customFormat="1" ht="15">
      <c r="H612" s="726"/>
      <c r="I612" s="726"/>
      <c r="J612" s="726"/>
      <c r="K612" s="726"/>
      <c r="L612" s="726"/>
    </row>
    <row r="613" spans="8:12" s="192" customFormat="1" ht="15">
      <c r="H613" s="403"/>
      <c r="J613" s="726"/>
      <c r="K613" s="726"/>
      <c r="L613" s="726"/>
    </row>
    <row r="614" spans="8:12" s="192" customFormat="1" ht="15">
      <c r="H614" s="403"/>
      <c r="J614" s="726"/>
      <c r="K614" s="726"/>
      <c r="L614" s="726"/>
    </row>
    <row r="615" spans="8:12" s="192" customFormat="1" ht="15">
      <c r="H615" s="403"/>
      <c r="J615" s="726"/>
      <c r="K615" s="726"/>
      <c r="L615" s="726"/>
    </row>
    <row r="616" spans="8:12" s="192" customFormat="1" ht="15">
      <c r="H616" s="403"/>
      <c r="J616" s="726"/>
      <c r="K616" s="726"/>
      <c r="L616" s="726"/>
    </row>
    <row r="617" spans="8:12" s="192" customFormat="1" ht="15">
      <c r="H617" s="403"/>
      <c r="J617" s="726"/>
      <c r="K617" s="726"/>
      <c r="L617" s="726"/>
    </row>
    <row r="618" spans="8:12" s="192" customFormat="1" ht="15">
      <c r="H618" s="403"/>
      <c r="J618" s="726"/>
      <c r="K618" s="726"/>
      <c r="L618" s="726"/>
    </row>
    <row r="619" spans="8:12" s="192" customFormat="1" ht="15">
      <c r="H619" s="403"/>
      <c r="J619" s="726"/>
      <c r="K619" s="726"/>
      <c r="L619" s="726"/>
    </row>
    <row r="620" spans="8:12" s="192" customFormat="1" ht="15">
      <c r="H620" s="403"/>
      <c r="J620" s="726"/>
      <c r="K620" s="726"/>
      <c r="L620" s="726"/>
    </row>
    <row r="621" spans="8:12" s="192" customFormat="1" ht="15">
      <c r="H621" s="403"/>
      <c r="J621" s="726"/>
      <c r="K621" s="726"/>
      <c r="L621" s="726"/>
    </row>
    <row r="622" spans="8:12" s="192" customFormat="1" ht="15">
      <c r="H622" s="403"/>
      <c r="J622" s="726"/>
      <c r="K622" s="726"/>
      <c r="L622" s="726"/>
    </row>
    <row r="623" spans="8:12" s="192" customFormat="1" ht="15">
      <c r="H623" s="403"/>
      <c r="J623" s="726"/>
      <c r="K623" s="726"/>
      <c r="L623" s="726"/>
    </row>
    <row r="624" spans="8:12" s="192" customFormat="1" ht="15">
      <c r="H624" s="403"/>
      <c r="J624" s="726"/>
      <c r="K624" s="726"/>
      <c r="L624" s="726"/>
    </row>
    <row r="625" spans="10:12" s="192" customFormat="1" ht="15">
      <c r="J625" s="726"/>
      <c r="K625" s="726"/>
      <c r="L625" s="726"/>
    </row>
    <row r="626" spans="10:12" s="192" customFormat="1" ht="15">
      <c r="J626" s="726"/>
      <c r="K626" s="726"/>
      <c r="L626" s="726"/>
    </row>
    <row r="627" spans="10:12" s="192" customFormat="1" ht="15">
      <c r="J627" s="726"/>
      <c r="K627" s="726"/>
      <c r="L627" s="726"/>
    </row>
    <row r="628" spans="10:12" s="192" customFormat="1" ht="15">
      <c r="J628" s="726"/>
      <c r="K628" s="726"/>
      <c r="L628" s="726"/>
    </row>
    <row r="629" spans="10:12" s="192" customFormat="1" ht="15">
      <c r="J629" s="726"/>
      <c r="K629" s="726"/>
      <c r="L629" s="726"/>
    </row>
    <row r="630" spans="10:12" s="192" customFormat="1" ht="15">
      <c r="J630" s="726"/>
      <c r="K630" s="726"/>
      <c r="L630" s="726"/>
    </row>
    <row r="631" spans="10:12" s="192" customFormat="1" ht="15">
      <c r="J631" s="726"/>
      <c r="K631" s="726"/>
      <c r="L631" s="726"/>
    </row>
    <row r="632" spans="10:12" s="192" customFormat="1" ht="15">
      <c r="J632" s="726"/>
      <c r="K632" s="726"/>
      <c r="L632" s="726"/>
    </row>
    <row r="633" spans="10:12" s="192" customFormat="1" ht="15">
      <c r="J633" s="726"/>
      <c r="K633" s="726"/>
      <c r="L633" s="726"/>
    </row>
    <row r="634" spans="10:12" s="192" customFormat="1" ht="15">
      <c r="J634" s="726"/>
      <c r="K634" s="726"/>
      <c r="L634" s="726"/>
    </row>
    <row r="635" spans="10:12" s="192" customFormat="1" ht="15">
      <c r="J635" s="726"/>
      <c r="K635" s="726"/>
      <c r="L635" s="726"/>
    </row>
    <row r="636" spans="10:12" s="192" customFormat="1" ht="15">
      <c r="J636" s="726"/>
      <c r="K636" s="726"/>
      <c r="L636" s="726"/>
    </row>
    <row r="637" spans="10:12" s="192" customFormat="1" ht="15">
      <c r="J637" s="726"/>
      <c r="K637" s="726"/>
      <c r="L637" s="726"/>
    </row>
    <row r="638" spans="10:12" s="192" customFormat="1" ht="15">
      <c r="J638" s="726"/>
      <c r="K638" s="726"/>
      <c r="L638" s="726"/>
    </row>
    <row r="639" spans="10:12" s="192" customFormat="1" ht="15">
      <c r="J639" s="726"/>
      <c r="K639" s="726"/>
      <c r="L639" s="726"/>
    </row>
    <row r="640" spans="10:12" s="192" customFormat="1" ht="15">
      <c r="J640" s="726"/>
      <c r="K640" s="726"/>
      <c r="L640" s="726"/>
    </row>
    <row r="641" spans="10:12" s="192" customFormat="1" ht="15">
      <c r="J641" s="726"/>
      <c r="K641" s="726"/>
      <c r="L641" s="726"/>
    </row>
    <row r="642" spans="10:12" s="192" customFormat="1" ht="15">
      <c r="J642" s="726"/>
      <c r="K642" s="726"/>
      <c r="L642" s="726"/>
    </row>
    <row r="643" spans="10:12" s="192" customFormat="1" ht="15">
      <c r="J643" s="726"/>
      <c r="K643" s="726"/>
      <c r="L643" s="726"/>
    </row>
    <row r="644" spans="10:12" s="192" customFormat="1" ht="15">
      <c r="J644" s="726"/>
      <c r="K644" s="726"/>
      <c r="L644" s="726"/>
    </row>
    <row r="645" spans="10:12" s="192" customFormat="1" ht="15">
      <c r="J645" s="726"/>
      <c r="K645" s="726"/>
      <c r="L645" s="726"/>
    </row>
    <row r="646" spans="10:12" s="192" customFormat="1" ht="15">
      <c r="J646" s="726"/>
      <c r="K646" s="726"/>
      <c r="L646" s="726"/>
    </row>
    <row r="647" spans="10:12" s="192" customFormat="1" ht="15">
      <c r="J647" s="726"/>
      <c r="K647" s="726"/>
      <c r="L647" s="726"/>
    </row>
    <row r="648" spans="10:12" s="192" customFormat="1" ht="15">
      <c r="J648" s="726"/>
      <c r="K648" s="726"/>
      <c r="L648" s="726"/>
    </row>
    <row r="649" spans="10:12" s="192" customFormat="1" ht="15">
      <c r="J649" s="726"/>
      <c r="K649" s="726"/>
      <c r="L649" s="726"/>
    </row>
    <row r="650" spans="10:12" s="192" customFormat="1" ht="15">
      <c r="J650" s="726"/>
      <c r="K650" s="726"/>
      <c r="L650" s="726"/>
    </row>
    <row r="651" spans="10:12" s="192" customFormat="1" ht="15">
      <c r="J651" s="726"/>
      <c r="K651" s="726"/>
      <c r="L651" s="726"/>
    </row>
    <row r="652" spans="10:12" s="192" customFormat="1" ht="15">
      <c r="J652" s="726"/>
      <c r="K652" s="726"/>
      <c r="L652" s="726"/>
    </row>
    <row r="653" spans="10:12" s="192" customFormat="1" ht="15">
      <c r="J653" s="726"/>
      <c r="K653" s="726"/>
      <c r="L653" s="726"/>
    </row>
    <row r="654" spans="10:12" s="192" customFormat="1" ht="15">
      <c r="J654" s="726"/>
      <c r="K654" s="726"/>
      <c r="L654" s="726"/>
    </row>
    <row r="655" spans="10:12" s="192" customFormat="1" ht="15">
      <c r="J655" s="726"/>
      <c r="K655" s="726"/>
      <c r="L655" s="726"/>
    </row>
    <row r="656" spans="10:12" s="192" customFormat="1" ht="15">
      <c r="J656" s="726"/>
      <c r="K656" s="726"/>
      <c r="L656" s="726"/>
    </row>
    <row r="657" spans="10:12" s="192" customFormat="1" ht="15">
      <c r="J657" s="726"/>
      <c r="K657" s="726"/>
      <c r="L657" s="726"/>
    </row>
    <row r="658" spans="10:12" s="192" customFormat="1" ht="15">
      <c r="J658" s="726"/>
      <c r="K658" s="726"/>
      <c r="L658" s="726"/>
    </row>
    <row r="659" spans="10:12" s="192" customFormat="1" ht="15">
      <c r="J659" s="726"/>
      <c r="K659" s="726"/>
      <c r="L659" s="726"/>
    </row>
    <row r="660" spans="10:12" s="192" customFormat="1" ht="15">
      <c r="J660" s="726"/>
      <c r="K660" s="726"/>
      <c r="L660" s="726"/>
    </row>
    <row r="661" spans="10:12" s="192" customFormat="1" ht="15">
      <c r="J661" s="726"/>
      <c r="K661" s="726"/>
      <c r="L661" s="726"/>
    </row>
    <row r="662" spans="10:12" s="192" customFormat="1" ht="15">
      <c r="J662" s="726"/>
      <c r="K662" s="726"/>
      <c r="L662" s="726"/>
    </row>
    <row r="663" spans="10:12" s="192" customFormat="1" ht="15">
      <c r="J663" s="726"/>
      <c r="K663" s="726"/>
      <c r="L663" s="726"/>
    </row>
    <row r="664" spans="10:12" s="192" customFormat="1" ht="15">
      <c r="J664" s="726"/>
      <c r="K664" s="726"/>
      <c r="L664" s="726"/>
    </row>
    <row r="665" spans="10:12" s="192" customFormat="1" ht="15">
      <c r="J665" s="726"/>
      <c r="K665" s="726"/>
      <c r="L665" s="726"/>
    </row>
    <row r="666" spans="10:12" s="192" customFormat="1" ht="15">
      <c r="J666" s="726"/>
      <c r="K666" s="726"/>
      <c r="L666" s="726"/>
    </row>
    <row r="667" spans="10:12" s="192" customFormat="1" ht="15">
      <c r="J667" s="726"/>
      <c r="K667" s="726"/>
      <c r="L667" s="726"/>
    </row>
    <row r="668" spans="10:12" s="192" customFormat="1" ht="15">
      <c r="J668" s="726"/>
      <c r="K668" s="726"/>
      <c r="L668" s="726"/>
    </row>
    <row r="669" spans="10:12" s="192" customFormat="1" ht="15">
      <c r="J669" s="726"/>
      <c r="K669" s="726"/>
      <c r="L669" s="726"/>
    </row>
    <row r="670" spans="10:12" s="192" customFormat="1" ht="15">
      <c r="J670" s="726"/>
      <c r="K670" s="726"/>
      <c r="L670" s="726"/>
    </row>
    <row r="671" spans="10:12" s="192" customFormat="1" ht="15">
      <c r="J671" s="726"/>
      <c r="K671" s="726"/>
      <c r="L671" s="726"/>
    </row>
    <row r="672" spans="10:12" s="192" customFormat="1" ht="15">
      <c r="J672" s="726"/>
      <c r="K672" s="726"/>
      <c r="L672" s="726"/>
    </row>
    <row r="673" spans="10:12" s="192" customFormat="1" ht="15">
      <c r="J673" s="726"/>
      <c r="K673" s="726"/>
      <c r="L673" s="726"/>
    </row>
    <row r="674" spans="10:12" s="192" customFormat="1" ht="15">
      <c r="J674" s="726"/>
      <c r="K674" s="726"/>
      <c r="L674" s="726"/>
    </row>
    <row r="675" spans="10:12" s="192" customFormat="1" ht="15">
      <c r="J675" s="726"/>
      <c r="K675" s="726"/>
      <c r="L675" s="726"/>
    </row>
    <row r="676" spans="10:12" s="192" customFormat="1" ht="15">
      <c r="J676" s="726"/>
      <c r="K676" s="726"/>
      <c r="L676" s="726"/>
    </row>
    <row r="677" spans="10:12" s="192" customFormat="1" ht="15">
      <c r="J677" s="726"/>
      <c r="K677" s="726"/>
      <c r="L677" s="726"/>
    </row>
    <row r="678" spans="10:12" s="192" customFormat="1" ht="15">
      <c r="J678" s="726"/>
      <c r="K678" s="726"/>
      <c r="L678" s="726"/>
    </row>
    <row r="679" spans="10:12" s="192" customFormat="1" ht="15">
      <c r="J679" s="726"/>
      <c r="K679" s="726"/>
      <c r="L679" s="726"/>
    </row>
    <row r="680" spans="10:12" s="192" customFormat="1" ht="15">
      <c r="J680" s="726"/>
      <c r="K680" s="726"/>
      <c r="L680" s="726"/>
    </row>
    <row r="681" spans="10:12" s="192" customFormat="1" ht="15">
      <c r="J681" s="726"/>
      <c r="K681" s="726"/>
      <c r="L681" s="726"/>
    </row>
    <row r="682" spans="10:12" s="192" customFormat="1" ht="15">
      <c r="J682" s="726"/>
      <c r="K682" s="726"/>
      <c r="L682" s="726"/>
    </row>
    <row r="683" spans="10:12" s="192" customFormat="1" ht="15">
      <c r="J683" s="726"/>
      <c r="K683" s="726"/>
      <c r="L683" s="726"/>
    </row>
    <row r="684" spans="10:12" s="192" customFormat="1" ht="15">
      <c r="J684" s="726"/>
      <c r="K684" s="726"/>
      <c r="L684" s="726"/>
    </row>
    <row r="685" spans="10:12" s="192" customFormat="1" ht="15">
      <c r="J685" s="726"/>
      <c r="K685" s="726"/>
      <c r="L685" s="726"/>
    </row>
    <row r="686" spans="10:12" s="192" customFormat="1" ht="15">
      <c r="J686" s="726"/>
      <c r="K686" s="726"/>
      <c r="L686" s="726"/>
    </row>
    <row r="687" spans="10:12" s="192" customFormat="1" ht="15">
      <c r="J687" s="726"/>
      <c r="K687" s="726"/>
      <c r="L687" s="726"/>
    </row>
    <row r="688" spans="10:12" s="192" customFormat="1" ht="15">
      <c r="J688" s="726"/>
      <c r="K688" s="726"/>
      <c r="L688" s="726"/>
    </row>
    <row r="689" spans="10:12" s="192" customFormat="1" ht="15">
      <c r="J689" s="726"/>
      <c r="K689" s="726"/>
      <c r="L689" s="726"/>
    </row>
    <row r="690" spans="10:12" s="192" customFormat="1" ht="15">
      <c r="J690" s="726"/>
      <c r="K690" s="726"/>
      <c r="L690" s="726"/>
    </row>
    <row r="691" spans="10:12" s="192" customFormat="1" ht="15">
      <c r="J691" s="726"/>
      <c r="K691" s="726"/>
      <c r="L691" s="726"/>
    </row>
    <row r="692" spans="10:12" s="192" customFormat="1" ht="15">
      <c r="J692" s="726"/>
      <c r="K692" s="726"/>
      <c r="L692" s="726"/>
    </row>
    <row r="693" spans="10:12" s="192" customFormat="1" ht="15">
      <c r="J693" s="726"/>
      <c r="K693" s="726"/>
      <c r="L693" s="726"/>
    </row>
    <row r="694" spans="10:12" s="192" customFormat="1" ht="15">
      <c r="J694" s="726"/>
      <c r="K694" s="726"/>
      <c r="L694" s="726"/>
    </row>
    <row r="695" spans="10:12" s="192" customFormat="1" ht="15">
      <c r="J695" s="726"/>
      <c r="K695" s="726"/>
      <c r="L695" s="726"/>
    </row>
    <row r="696" spans="10:12" s="192" customFormat="1" ht="15">
      <c r="J696" s="726"/>
      <c r="K696" s="726"/>
      <c r="L696" s="726"/>
    </row>
    <row r="697" spans="10:12" s="192" customFormat="1" ht="15">
      <c r="J697" s="726"/>
      <c r="K697" s="726"/>
      <c r="L697" s="726"/>
    </row>
    <row r="698" spans="10:12" s="192" customFormat="1" ht="15">
      <c r="J698" s="726"/>
      <c r="K698" s="726"/>
      <c r="L698" s="726"/>
    </row>
    <row r="699" spans="10:12" s="192" customFormat="1" ht="15">
      <c r="J699" s="726"/>
      <c r="K699" s="726"/>
      <c r="L699" s="726"/>
    </row>
    <row r="700" spans="10:12" s="192" customFormat="1" ht="15">
      <c r="J700" s="726"/>
      <c r="K700" s="726"/>
      <c r="L700" s="726"/>
    </row>
    <row r="701" spans="10:12" s="192" customFormat="1" ht="15">
      <c r="J701" s="726"/>
      <c r="K701" s="726"/>
      <c r="L701" s="726"/>
    </row>
    <row r="702" spans="10:12" s="192" customFormat="1" ht="15">
      <c r="J702" s="726"/>
      <c r="K702" s="726"/>
      <c r="L702" s="726"/>
    </row>
    <row r="703" spans="10:12" s="192" customFormat="1" ht="15">
      <c r="J703" s="726"/>
      <c r="K703" s="726"/>
      <c r="L703" s="726"/>
    </row>
    <row r="704" spans="10:12" s="192" customFormat="1" ht="15">
      <c r="J704" s="726"/>
      <c r="K704" s="726"/>
      <c r="L704" s="726"/>
    </row>
    <row r="705" spans="10:12" s="192" customFormat="1" ht="15">
      <c r="J705" s="726"/>
      <c r="K705" s="726"/>
      <c r="L705" s="726"/>
    </row>
    <row r="706" spans="10:12" s="192" customFormat="1" ht="15">
      <c r="J706" s="726"/>
      <c r="K706" s="726"/>
      <c r="L706" s="726"/>
    </row>
    <row r="707" spans="10:12" s="192" customFormat="1" ht="15">
      <c r="J707" s="726"/>
      <c r="K707" s="726"/>
      <c r="L707" s="726"/>
    </row>
    <row r="708" spans="10:12" s="192" customFormat="1" ht="15">
      <c r="J708" s="726"/>
      <c r="K708" s="726"/>
      <c r="L708" s="726"/>
    </row>
    <row r="709" spans="10:12" s="192" customFormat="1" ht="15">
      <c r="J709" s="726"/>
      <c r="K709" s="726"/>
      <c r="L709" s="726"/>
    </row>
    <row r="710" spans="10:12" s="192" customFormat="1" ht="15">
      <c r="J710" s="726"/>
      <c r="K710" s="726"/>
      <c r="L710" s="726"/>
    </row>
    <row r="711" spans="10:12" s="192" customFormat="1" ht="15">
      <c r="J711" s="726"/>
      <c r="K711" s="726"/>
      <c r="L711" s="726"/>
    </row>
    <row r="712" spans="10:12" s="192" customFormat="1" ht="15">
      <c r="J712" s="726"/>
      <c r="K712" s="726"/>
      <c r="L712" s="726"/>
    </row>
    <row r="713" spans="10:12" s="192" customFormat="1" ht="15">
      <c r="J713" s="726"/>
      <c r="K713" s="726"/>
      <c r="L713" s="726"/>
    </row>
    <row r="714" spans="10:12" s="192" customFormat="1" ht="15">
      <c r="J714" s="726"/>
      <c r="K714" s="726"/>
      <c r="L714" s="726"/>
    </row>
  </sheetData>
  <mergeCells count="6">
    <mergeCell ref="A90:E90"/>
    <mergeCell ref="A36:B36"/>
    <mergeCell ref="C5:E5"/>
    <mergeCell ref="F5:I5"/>
    <mergeCell ref="C35:E35"/>
    <mergeCell ref="F35:I35"/>
  </mergeCells>
  <printOptions horizontalCentered="1" verticalCentered="1"/>
  <pageMargins left="0" right="0" top="0" bottom="0" header="0.31496062992125984" footer="0.31496062992125984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7" tint="0.39997558519241921"/>
  </sheetPr>
  <dimension ref="A1:K258"/>
  <sheetViews>
    <sheetView showGridLines="0" view="pageBreakPreview" zoomScale="85" zoomScaleNormal="60" zoomScaleSheetLayoutView="85" workbookViewId="0">
      <selection activeCell="A49" sqref="A1:XFD1048576"/>
    </sheetView>
  </sheetViews>
  <sheetFormatPr baseColWidth="10" defaultColWidth="11.5703125" defaultRowHeight="15"/>
  <cols>
    <col min="1" max="1" width="52.5703125" style="189" bestFit="1" customWidth="1"/>
    <col min="2" max="3" width="11.7109375" style="189" bestFit="1" customWidth="1"/>
    <col min="4" max="4" width="7.7109375" style="189" bestFit="1" customWidth="1"/>
    <col min="5" max="5" width="11.7109375" style="189" bestFit="1" customWidth="1"/>
    <col min="6" max="6" width="11.7109375" style="726" bestFit="1" customWidth="1"/>
    <col min="7" max="7" width="8.7109375" style="726" bestFit="1" customWidth="1"/>
    <col min="8" max="8" width="7.7109375" style="726" bestFit="1" customWidth="1"/>
    <col min="9" max="9" width="42.7109375" style="726" customWidth="1"/>
    <col min="10" max="16384" width="11.5703125" style="726"/>
  </cols>
  <sheetData>
    <row r="1" spans="1:8">
      <c r="A1" s="303" t="s">
        <v>306</v>
      </c>
      <c r="B1" s="300"/>
      <c r="C1" s="300"/>
      <c r="D1" s="300"/>
      <c r="E1" s="300"/>
      <c r="F1" s="300"/>
      <c r="G1" s="300"/>
      <c r="H1" s="300"/>
    </row>
    <row r="2" spans="1:8" ht="15.75">
      <c r="A2" s="304" t="s">
        <v>282</v>
      </c>
      <c r="B2" s="300"/>
      <c r="C2" s="300"/>
      <c r="D2" s="300"/>
      <c r="E2" s="300"/>
      <c r="F2" s="300"/>
      <c r="G2" s="300"/>
      <c r="H2" s="300"/>
    </row>
    <row r="3" spans="1:8">
      <c r="A3" s="195"/>
      <c r="B3" s="300"/>
      <c r="C3" s="300"/>
      <c r="D3" s="300"/>
      <c r="E3" s="300"/>
      <c r="F3" s="300"/>
      <c r="G3" s="300"/>
      <c r="H3" s="300"/>
    </row>
    <row r="4" spans="1:8" ht="15.75" thickBot="1">
      <c r="A4" s="1" t="s">
        <v>302</v>
      </c>
      <c r="B4" s="748"/>
      <c r="C4" s="300"/>
      <c r="D4" s="300"/>
      <c r="E4" s="300"/>
      <c r="F4" s="300"/>
      <c r="G4" s="300"/>
      <c r="H4" s="300"/>
    </row>
    <row r="5" spans="1:8" ht="15.75" thickBot="1">
      <c r="A5" s="301"/>
      <c r="B5" s="762" t="s">
        <v>561</v>
      </c>
      <c r="C5" s="763"/>
      <c r="D5" s="764"/>
      <c r="E5" s="803" t="s">
        <v>601</v>
      </c>
      <c r="F5" s="765"/>
      <c r="G5" s="765"/>
      <c r="H5" s="766"/>
    </row>
    <row r="6" spans="1:8">
      <c r="A6" s="142" t="s">
        <v>303</v>
      </c>
      <c r="B6" s="749">
        <v>2018</v>
      </c>
      <c r="C6" s="429">
        <v>2019</v>
      </c>
      <c r="D6" s="750" t="s">
        <v>211</v>
      </c>
      <c r="E6" s="429">
        <v>2018</v>
      </c>
      <c r="F6" s="429">
        <v>2019</v>
      </c>
      <c r="G6" s="396" t="s">
        <v>211</v>
      </c>
      <c r="H6" s="751" t="s">
        <v>212</v>
      </c>
    </row>
    <row r="7" spans="1:8">
      <c r="A7" s="430" t="s">
        <v>408</v>
      </c>
      <c r="B7" s="431">
        <v>78662105.050000012</v>
      </c>
      <c r="C7" s="431">
        <v>82483307</v>
      </c>
      <c r="D7" s="654">
        <f t="shared" ref="D7:D68" si="0">C7/B7-1</f>
        <v>4.8577417901175091E-2</v>
      </c>
      <c r="E7" s="431">
        <v>86154846.480000019</v>
      </c>
      <c r="F7" s="431">
        <v>152389129</v>
      </c>
      <c r="G7" s="654">
        <f>F7/E7-1</f>
        <v>0.76878185297881774</v>
      </c>
      <c r="H7" s="404">
        <f>F7/F7</f>
        <v>1</v>
      </c>
    </row>
    <row r="8" spans="1:8">
      <c r="A8" s="432" t="s">
        <v>467</v>
      </c>
      <c r="B8" s="433">
        <v>8758649.3800000008</v>
      </c>
      <c r="C8" s="434">
        <v>33661676</v>
      </c>
      <c r="D8" s="497">
        <f t="shared" si="0"/>
        <v>2.8432496312576445</v>
      </c>
      <c r="E8" s="433">
        <v>8805394.1800000016</v>
      </c>
      <c r="F8" s="434">
        <v>49209424</v>
      </c>
      <c r="G8" s="497">
        <f t="shared" ref="G8:G18" si="1">F8/E8-1</f>
        <v>4.5885543558936952</v>
      </c>
      <c r="H8" s="497">
        <f>+F8/$F$7</f>
        <v>0.32291951744143116</v>
      </c>
    </row>
    <row r="9" spans="1:8">
      <c r="A9" s="432" t="s">
        <v>471</v>
      </c>
      <c r="B9" s="433">
        <v>42801082.890000008</v>
      </c>
      <c r="C9" s="434">
        <v>5414568</v>
      </c>
      <c r="D9" s="497">
        <f t="shared" si="0"/>
        <v>-0.87349460260349976</v>
      </c>
      <c r="E9" s="433">
        <v>43373478.890000008</v>
      </c>
      <c r="F9" s="434">
        <v>19738987</v>
      </c>
      <c r="G9" s="497">
        <f t="shared" si="1"/>
        <v>-0.54490653032328162</v>
      </c>
      <c r="H9" s="497">
        <f t="shared" ref="H9:H18" si="2">+F9/$F$7</f>
        <v>0.12953015172099316</v>
      </c>
    </row>
    <row r="10" spans="1:8">
      <c r="A10" s="432" t="s">
        <v>160</v>
      </c>
      <c r="B10" s="433">
        <v>4510001</v>
      </c>
      <c r="C10" s="434">
        <v>8399456</v>
      </c>
      <c r="D10" s="497">
        <f t="shared" si="0"/>
        <v>0.86240668239319684</v>
      </c>
      <c r="E10" s="433">
        <v>4510001</v>
      </c>
      <c r="F10" s="434">
        <v>17863837</v>
      </c>
      <c r="G10" s="497">
        <f t="shared" si="1"/>
        <v>2.9609385895923306</v>
      </c>
      <c r="H10" s="497">
        <f t="shared" si="2"/>
        <v>0.11722514012137966</v>
      </c>
    </row>
    <row r="11" spans="1:8">
      <c r="A11" s="435" t="s">
        <v>470</v>
      </c>
      <c r="B11" s="433">
        <v>8094659</v>
      </c>
      <c r="C11" s="434">
        <v>5412411</v>
      </c>
      <c r="D11" s="497">
        <f t="shared" si="0"/>
        <v>-0.33136022159796974</v>
      </c>
      <c r="E11" s="433">
        <v>8104304</v>
      </c>
      <c r="F11" s="434">
        <v>14131232</v>
      </c>
      <c r="G11" s="497">
        <f t="shared" si="1"/>
        <v>0.74367003014694411</v>
      </c>
      <c r="H11" s="497">
        <f t="shared" si="2"/>
        <v>9.2731234128912168E-2</v>
      </c>
    </row>
    <row r="12" spans="1:8">
      <c r="A12" s="435" t="s">
        <v>22</v>
      </c>
      <c r="B12" s="433">
        <v>2161089</v>
      </c>
      <c r="C12" s="434">
        <v>5699812</v>
      </c>
      <c r="D12" s="497">
        <f t="shared" si="0"/>
        <v>1.637472126321498</v>
      </c>
      <c r="E12" s="433">
        <v>4357049</v>
      </c>
      <c r="F12" s="434">
        <v>12518908</v>
      </c>
      <c r="G12" s="497">
        <f t="shared" si="1"/>
        <v>1.8732538927150006</v>
      </c>
      <c r="H12" s="497">
        <f t="shared" si="2"/>
        <v>8.2150925608348344E-2</v>
      </c>
    </row>
    <row r="13" spans="1:8">
      <c r="A13" s="435" t="s">
        <v>477</v>
      </c>
      <c r="B13" s="433">
        <v>476000</v>
      </c>
      <c r="C13" s="434">
        <v>6469574</v>
      </c>
      <c r="D13" s="497" t="s">
        <v>64</v>
      </c>
      <c r="E13" s="433">
        <v>582000</v>
      </c>
      <c r="F13" s="434">
        <v>8376497</v>
      </c>
      <c r="G13" s="497" t="s">
        <v>64</v>
      </c>
      <c r="H13" s="497">
        <f t="shared" si="2"/>
        <v>5.4967812041238191E-2</v>
      </c>
    </row>
    <row r="14" spans="1:8">
      <c r="A14" s="435" t="s">
        <v>472</v>
      </c>
      <c r="B14" s="433">
        <v>285471.87</v>
      </c>
      <c r="C14" s="434">
        <v>1788639</v>
      </c>
      <c r="D14" s="497">
        <f t="shared" si="0"/>
        <v>5.2655525393797999</v>
      </c>
      <c r="E14" s="433">
        <v>80116.87</v>
      </c>
      <c r="F14" s="434">
        <v>3874763</v>
      </c>
      <c r="G14" s="497" t="s">
        <v>64</v>
      </c>
      <c r="H14" s="497">
        <f t="shared" si="2"/>
        <v>2.5426767810976858E-2</v>
      </c>
    </row>
    <row r="15" spans="1:8">
      <c r="A15" s="435" t="s">
        <v>161</v>
      </c>
      <c r="B15" s="433">
        <v>979189.78</v>
      </c>
      <c r="C15" s="434">
        <v>3254289</v>
      </c>
      <c r="D15" s="497">
        <f t="shared" si="0"/>
        <v>2.3234507410810599</v>
      </c>
      <c r="E15" s="433">
        <v>1965817.78</v>
      </c>
      <c r="F15" s="434">
        <v>3774655</v>
      </c>
      <c r="G15" s="497">
        <f t="shared" si="1"/>
        <v>0.92014490783576086</v>
      </c>
      <c r="H15" s="497">
        <f t="shared" si="2"/>
        <v>2.4769844310876008E-2</v>
      </c>
    </row>
    <row r="16" spans="1:8">
      <c r="A16" s="435" t="s">
        <v>478</v>
      </c>
      <c r="B16" s="433">
        <v>349787.12</v>
      </c>
      <c r="C16" s="434">
        <v>1690193</v>
      </c>
      <c r="D16" s="497">
        <f t="shared" si="0"/>
        <v>3.8320618552221131</v>
      </c>
      <c r="E16" s="433">
        <v>349787.12</v>
      </c>
      <c r="F16" s="434">
        <v>2759272</v>
      </c>
      <c r="G16" s="497">
        <f t="shared" si="1"/>
        <v>6.8884322555959177</v>
      </c>
      <c r="H16" s="497">
        <f t="shared" si="2"/>
        <v>1.8106750908721318E-2</v>
      </c>
    </row>
    <row r="17" spans="1:8">
      <c r="A17" s="435" t="s">
        <v>495</v>
      </c>
      <c r="B17" s="433">
        <v>500000</v>
      </c>
      <c r="C17" s="434">
        <v>2140765</v>
      </c>
      <c r="D17" s="497">
        <f t="shared" si="0"/>
        <v>3.2815300000000001</v>
      </c>
      <c r="E17" s="433">
        <v>500000</v>
      </c>
      <c r="F17" s="434">
        <v>2483856</v>
      </c>
      <c r="G17" s="497">
        <f t="shared" si="1"/>
        <v>3.9677119999999997</v>
      </c>
      <c r="H17" s="497">
        <f t="shared" si="2"/>
        <v>1.6299430387846103E-2</v>
      </c>
    </row>
    <row r="18" spans="1:8">
      <c r="A18" s="435" t="s">
        <v>26</v>
      </c>
      <c r="B18" s="433">
        <f>+B7-SUM(B8:B17)</f>
        <v>9746175.0100000054</v>
      </c>
      <c r="C18" s="434">
        <v>8551924</v>
      </c>
      <c r="D18" s="497">
        <f t="shared" si="0"/>
        <v>-0.12253535451340158</v>
      </c>
      <c r="E18" s="433">
        <f>+E7-SUM(E8:E17)</f>
        <v>13526897.640000001</v>
      </c>
      <c r="F18" s="434">
        <v>17657698</v>
      </c>
      <c r="G18" s="497">
        <f t="shared" si="1"/>
        <v>0.3053767737389339</v>
      </c>
      <c r="H18" s="497">
        <f t="shared" si="2"/>
        <v>0.11587242551927704</v>
      </c>
    </row>
    <row r="19" spans="1:8">
      <c r="A19" s="430" t="s">
        <v>298</v>
      </c>
      <c r="B19" s="431">
        <v>28203891.060000006</v>
      </c>
      <c r="C19" s="431">
        <v>100945320</v>
      </c>
      <c r="D19" s="654">
        <f t="shared" si="0"/>
        <v>2.579127425547501</v>
      </c>
      <c r="E19" s="431">
        <v>73935220.960000008</v>
      </c>
      <c r="F19" s="431">
        <v>168996817</v>
      </c>
      <c r="G19" s="654">
        <f>F19/E19-1</f>
        <v>1.2857416912492852</v>
      </c>
      <c r="H19" s="404">
        <f>F19/F19</f>
        <v>1</v>
      </c>
    </row>
    <row r="20" spans="1:8">
      <c r="A20" s="432" t="s">
        <v>291</v>
      </c>
      <c r="B20" s="433">
        <v>0</v>
      </c>
      <c r="C20" s="434">
        <v>35778566</v>
      </c>
      <c r="D20" s="497" t="s">
        <v>64</v>
      </c>
      <c r="E20" s="433">
        <v>0</v>
      </c>
      <c r="F20" s="434">
        <v>35778566</v>
      </c>
      <c r="G20" s="497" t="s">
        <v>64</v>
      </c>
      <c r="H20" s="497">
        <f t="shared" ref="H20:H30" si="3">+F20/$F$19</f>
        <v>0.21171147856589512</v>
      </c>
    </row>
    <row r="21" spans="1:8">
      <c r="A21" s="432" t="s">
        <v>292</v>
      </c>
      <c r="B21" s="433">
        <v>0</v>
      </c>
      <c r="C21" s="434">
        <v>12472245</v>
      </c>
      <c r="D21" s="497" t="s">
        <v>64</v>
      </c>
      <c r="E21" s="433">
        <v>0</v>
      </c>
      <c r="F21" s="434">
        <v>30207593</v>
      </c>
      <c r="G21" s="497" t="s">
        <v>64</v>
      </c>
      <c r="H21" s="497">
        <f t="shared" si="3"/>
        <v>0.17874652041523362</v>
      </c>
    </row>
    <row r="22" spans="1:8">
      <c r="A22" s="432" t="s">
        <v>471</v>
      </c>
      <c r="B22" s="433">
        <v>3628371.9899999998</v>
      </c>
      <c r="C22" s="434">
        <v>17386016</v>
      </c>
      <c r="D22" s="497">
        <f t="shared" si="0"/>
        <v>3.7916850995203504</v>
      </c>
      <c r="E22" s="433">
        <v>20386691.989999998</v>
      </c>
      <c r="F22" s="434">
        <v>20332660</v>
      </c>
      <c r="G22" s="497">
        <f t="shared" ref="G22:G79" si="4">F22/E22-1</f>
        <v>-2.6503559295691925E-3</v>
      </c>
      <c r="H22" s="497">
        <f t="shared" si="3"/>
        <v>0.12031386366288781</v>
      </c>
    </row>
    <row r="23" spans="1:8">
      <c r="A23" s="435" t="s">
        <v>472</v>
      </c>
      <c r="B23" s="433">
        <v>424050.52</v>
      </c>
      <c r="C23" s="434">
        <v>60980</v>
      </c>
      <c r="D23" s="497">
        <f t="shared" si="0"/>
        <v>-0.85619637962005091</v>
      </c>
      <c r="E23" s="433">
        <v>21264.520000000019</v>
      </c>
      <c r="F23" s="434">
        <v>17919765</v>
      </c>
      <c r="G23" s="497" t="s">
        <v>64</v>
      </c>
      <c r="H23" s="497">
        <f t="shared" si="3"/>
        <v>0.10603610954400401</v>
      </c>
    </row>
    <row r="24" spans="1:8">
      <c r="A24" s="435" t="s">
        <v>22</v>
      </c>
      <c r="B24" s="433">
        <v>7487918</v>
      </c>
      <c r="C24" s="434">
        <v>5861209</v>
      </c>
      <c r="D24" s="497">
        <f t="shared" si="0"/>
        <v>-0.21724449973944693</v>
      </c>
      <c r="E24" s="433">
        <v>22726598</v>
      </c>
      <c r="F24" s="434">
        <v>13427601</v>
      </c>
      <c r="G24" s="497">
        <f t="shared" si="4"/>
        <v>-0.40916801538004055</v>
      </c>
      <c r="H24" s="497">
        <f t="shared" si="3"/>
        <v>7.9454756831307663E-2</v>
      </c>
    </row>
    <row r="25" spans="1:8">
      <c r="A25" s="435" t="s">
        <v>467</v>
      </c>
      <c r="B25" s="433">
        <v>1069897.1299999999</v>
      </c>
      <c r="C25" s="434">
        <v>1410880</v>
      </c>
      <c r="D25" s="497">
        <f t="shared" si="0"/>
        <v>0.3187062199148063</v>
      </c>
      <c r="E25" s="433">
        <v>1595711.46</v>
      </c>
      <c r="F25" s="434">
        <v>7432483</v>
      </c>
      <c r="G25" s="497">
        <f t="shared" si="4"/>
        <v>3.6577863143252731</v>
      </c>
      <c r="H25" s="497">
        <f t="shared" si="3"/>
        <v>4.398001768281825E-2</v>
      </c>
    </row>
    <row r="26" spans="1:8">
      <c r="A26" s="435" t="s">
        <v>470</v>
      </c>
      <c r="B26" s="433">
        <v>1043203</v>
      </c>
      <c r="C26" s="434">
        <v>5027325</v>
      </c>
      <c r="D26" s="497">
        <f t="shared" si="0"/>
        <v>3.8191243698493968</v>
      </c>
      <c r="E26" s="433">
        <v>2326252</v>
      </c>
      <c r="F26" s="434">
        <v>7157656</v>
      </c>
      <c r="G26" s="497">
        <f t="shared" si="4"/>
        <v>2.0769048237250307</v>
      </c>
      <c r="H26" s="497">
        <f t="shared" si="3"/>
        <v>4.2353791787687931E-2</v>
      </c>
    </row>
    <row r="27" spans="1:8">
      <c r="A27" s="435" t="s">
        <v>483</v>
      </c>
      <c r="B27" s="433">
        <v>0</v>
      </c>
      <c r="C27" s="434">
        <v>5595193</v>
      </c>
      <c r="D27" s="497" t="s">
        <v>64</v>
      </c>
      <c r="E27" s="433">
        <v>0</v>
      </c>
      <c r="F27" s="434">
        <v>5595193</v>
      </c>
      <c r="G27" s="497" t="s">
        <v>64</v>
      </c>
      <c r="H27" s="497">
        <f t="shared" si="3"/>
        <v>3.3108274459394106E-2</v>
      </c>
    </row>
    <row r="28" spans="1:8">
      <c r="A28" s="435" t="s">
        <v>468</v>
      </c>
      <c r="B28" s="433">
        <v>634455.07999999996</v>
      </c>
      <c r="C28" s="434">
        <v>3416561</v>
      </c>
      <c r="D28" s="497">
        <f t="shared" si="0"/>
        <v>4.3850321444348754</v>
      </c>
      <c r="E28" s="433">
        <v>1607846.23</v>
      </c>
      <c r="F28" s="434">
        <v>3395091</v>
      </c>
      <c r="G28" s="497">
        <f t="shared" si="4"/>
        <v>1.1115769261094077</v>
      </c>
      <c r="H28" s="497">
        <f t="shared" si="3"/>
        <v>2.0089674233331863E-2</v>
      </c>
    </row>
    <row r="29" spans="1:8">
      <c r="A29" s="435" t="s">
        <v>160</v>
      </c>
      <c r="B29" s="433">
        <v>340129</v>
      </c>
      <c r="C29" s="434">
        <v>2763656</v>
      </c>
      <c r="D29" s="497">
        <f t="shared" si="0"/>
        <v>7.1253171590778788</v>
      </c>
      <c r="E29" s="433">
        <v>340129</v>
      </c>
      <c r="F29" s="434">
        <v>3245249</v>
      </c>
      <c r="G29" s="497">
        <f t="shared" si="4"/>
        <v>8.5412299451090608</v>
      </c>
      <c r="H29" s="497">
        <f t="shared" si="3"/>
        <v>1.9203018480519665E-2</v>
      </c>
    </row>
    <row r="30" spans="1:8">
      <c r="A30" s="435" t="s">
        <v>26</v>
      </c>
      <c r="B30" s="433">
        <v>13575866.340000005</v>
      </c>
      <c r="C30" s="434">
        <v>11172689</v>
      </c>
      <c r="D30" s="497">
        <f t="shared" si="0"/>
        <v>-0.17701834121033377</v>
      </c>
      <c r="E30" s="433">
        <v>24930727.760000013</v>
      </c>
      <c r="F30" s="434">
        <v>24504960</v>
      </c>
      <c r="G30" s="497">
        <f t="shared" si="4"/>
        <v>-1.707803174053879E-2</v>
      </c>
      <c r="H30" s="497">
        <f t="shared" si="3"/>
        <v>0.14500249433691997</v>
      </c>
    </row>
    <row r="31" spans="1:8">
      <c r="A31" s="430" t="s">
        <v>299</v>
      </c>
      <c r="B31" s="431">
        <f>+SUM(B32:B42)</f>
        <v>36339473.210000001</v>
      </c>
      <c r="C31" s="431">
        <f>+SUM(C32:C42)</f>
        <v>22585958</v>
      </c>
      <c r="D31" s="654">
        <f t="shared" si="0"/>
        <v>-0.37847315866470155</v>
      </c>
      <c r="E31" s="431">
        <f>+SUM(E32:E42)</f>
        <v>68103084.589999989</v>
      </c>
      <c r="F31" s="431">
        <f>+SUM(F32:F42)</f>
        <v>42838697</v>
      </c>
      <c r="G31" s="654">
        <f t="shared" si="4"/>
        <v>-0.37097273555373911</v>
      </c>
      <c r="H31" s="404">
        <f>F31/F31</f>
        <v>1</v>
      </c>
    </row>
    <row r="32" spans="1:8">
      <c r="A32" s="432" t="s">
        <v>473</v>
      </c>
      <c r="B32" s="433">
        <v>5737556</v>
      </c>
      <c r="C32" s="434">
        <v>3395338</v>
      </c>
      <c r="D32" s="497">
        <f t="shared" si="0"/>
        <v>-0.40822573235015047</v>
      </c>
      <c r="E32" s="433">
        <v>9752121</v>
      </c>
      <c r="F32" s="434">
        <v>6910331</v>
      </c>
      <c r="G32" s="497">
        <f t="shared" si="4"/>
        <v>-0.29140224982852447</v>
      </c>
      <c r="H32" s="497">
        <f>+F32/$F$31</f>
        <v>0.16131048523721439</v>
      </c>
    </row>
    <row r="33" spans="1:8">
      <c r="A33" s="432" t="s">
        <v>481</v>
      </c>
      <c r="B33" s="433">
        <v>1565341</v>
      </c>
      <c r="C33" s="434">
        <v>1557830</v>
      </c>
      <c r="D33" s="497">
        <f t="shared" si="0"/>
        <v>-4.798315510805673E-3</v>
      </c>
      <c r="E33" s="433">
        <v>3392341</v>
      </c>
      <c r="F33" s="434">
        <v>3644386</v>
      </c>
      <c r="G33" s="497">
        <f t="shared" si="4"/>
        <v>7.4298250087476481E-2</v>
      </c>
      <c r="H33" s="497">
        <f t="shared" ref="H33:H42" si="5">+F33/$F$31</f>
        <v>8.5072288729977005E-2</v>
      </c>
    </row>
    <row r="34" spans="1:8">
      <c r="A34" s="432" t="s">
        <v>125</v>
      </c>
      <c r="B34" s="433">
        <v>413425.05</v>
      </c>
      <c r="C34" s="434">
        <v>2491130</v>
      </c>
      <c r="D34" s="497">
        <f t="shared" si="0"/>
        <v>5.0255903700078166</v>
      </c>
      <c r="E34" s="433">
        <v>5653528.5300000003</v>
      </c>
      <c r="F34" s="434">
        <v>3619125</v>
      </c>
      <c r="G34" s="497">
        <f t="shared" si="4"/>
        <v>-0.35984669029343341</v>
      </c>
      <c r="H34" s="497">
        <f t="shared" si="5"/>
        <v>8.4482611597640325E-2</v>
      </c>
    </row>
    <row r="35" spans="1:8">
      <c r="A35" s="435" t="s">
        <v>29</v>
      </c>
      <c r="B35" s="433">
        <v>2339372</v>
      </c>
      <c r="C35" s="434">
        <v>1529565</v>
      </c>
      <c r="D35" s="497">
        <f t="shared" si="0"/>
        <v>-0.34616426972708914</v>
      </c>
      <c r="E35" s="433">
        <v>4121535</v>
      </c>
      <c r="F35" s="434">
        <v>2844555</v>
      </c>
      <c r="G35" s="497">
        <f t="shared" si="4"/>
        <v>-0.30983116727141713</v>
      </c>
      <c r="H35" s="497">
        <f t="shared" si="5"/>
        <v>6.6401529439609239E-2</v>
      </c>
    </row>
    <row r="36" spans="1:8">
      <c r="A36" s="435" t="s">
        <v>31</v>
      </c>
      <c r="B36" s="433">
        <v>890582.81</v>
      </c>
      <c r="C36" s="434">
        <v>1447982</v>
      </c>
      <c r="D36" s="497">
        <f t="shared" si="0"/>
        <v>0.62588137087442752</v>
      </c>
      <c r="E36" s="433">
        <v>1394410.6</v>
      </c>
      <c r="F36" s="434">
        <v>2565006</v>
      </c>
      <c r="G36" s="497">
        <f t="shared" si="4"/>
        <v>0.83949118000106981</v>
      </c>
      <c r="H36" s="497">
        <f t="shared" si="5"/>
        <v>5.9875910791591068E-2</v>
      </c>
    </row>
    <row r="37" spans="1:8">
      <c r="A37" s="435" t="s">
        <v>474</v>
      </c>
      <c r="B37" s="433">
        <v>1065444.75</v>
      </c>
      <c r="C37" s="434">
        <v>1081462</v>
      </c>
      <c r="D37" s="497">
        <f t="shared" si="0"/>
        <v>1.503339333175191E-2</v>
      </c>
      <c r="E37" s="433">
        <v>1235875.8500000001</v>
      </c>
      <c r="F37" s="434">
        <v>1750997</v>
      </c>
      <c r="G37" s="497">
        <f t="shared" si="4"/>
        <v>0.41680655059324923</v>
      </c>
      <c r="H37" s="497">
        <f t="shared" si="5"/>
        <v>4.0874189053882758E-2</v>
      </c>
    </row>
    <row r="38" spans="1:8">
      <c r="A38" s="435" t="s">
        <v>490</v>
      </c>
      <c r="B38" s="433">
        <v>0</v>
      </c>
      <c r="C38" s="434">
        <v>1152645</v>
      </c>
      <c r="D38" s="497" t="s">
        <v>64</v>
      </c>
      <c r="E38" s="433">
        <v>14304.33</v>
      </c>
      <c r="F38" s="434">
        <v>1527854</v>
      </c>
      <c r="G38" s="497" t="s">
        <v>64</v>
      </c>
      <c r="H38" s="497">
        <f t="shared" si="5"/>
        <v>3.5665277120823728E-2</v>
      </c>
    </row>
    <row r="39" spans="1:8">
      <c r="A39" s="435" t="s">
        <v>470</v>
      </c>
      <c r="B39" s="433">
        <v>1109422</v>
      </c>
      <c r="C39" s="434">
        <v>1294547</v>
      </c>
      <c r="D39" s="497">
        <f t="shared" si="0"/>
        <v>0.16686616995156034</v>
      </c>
      <c r="E39" s="433">
        <v>1670253</v>
      </c>
      <c r="F39" s="434">
        <v>1439148</v>
      </c>
      <c r="G39" s="497">
        <f t="shared" si="4"/>
        <v>-0.13836526562143581</v>
      </c>
      <c r="H39" s="497">
        <f t="shared" si="5"/>
        <v>3.3594579218877735E-2</v>
      </c>
    </row>
    <row r="40" spans="1:8">
      <c r="A40" s="435" t="s">
        <v>469</v>
      </c>
      <c r="B40" s="433">
        <v>493907</v>
      </c>
      <c r="C40" s="434">
        <v>370276</v>
      </c>
      <c r="D40" s="497">
        <f t="shared" si="0"/>
        <v>-0.25031230575796659</v>
      </c>
      <c r="E40" s="433">
        <v>533539</v>
      </c>
      <c r="F40" s="434">
        <v>1225742</v>
      </c>
      <c r="G40" s="497">
        <f t="shared" si="4"/>
        <v>1.2973803227130536</v>
      </c>
      <c r="H40" s="497">
        <f t="shared" si="5"/>
        <v>2.8612961780793658E-2</v>
      </c>
    </row>
    <row r="41" spans="1:8">
      <c r="A41" s="435" t="s">
        <v>409</v>
      </c>
      <c r="B41" s="433">
        <v>1593115</v>
      </c>
      <c r="C41" s="434">
        <v>487663</v>
      </c>
      <c r="D41" s="497">
        <f t="shared" si="0"/>
        <v>-0.69389341008025163</v>
      </c>
      <c r="E41" s="433">
        <v>2260174</v>
      </c>
      <c r="F41" s="434">
        <v>1173468</v>
      </c>
      <c r="G41" s="497">
        <f t="shared" si="4"/>
        <v>-0.48080634499821695</v>
      </c>
      <c r="H41" s="497">
        <f t="shared" si="5"/>
        <v>2.7392709913655871E-2</v>
      </c>
    </row>
    <row r="42" spans="1:8">
      <c r="A42" s="435" t="s">
        <v>26</v>
      </c>
      <c r="B42" s="433">
        <v>21131307.600000001</v>
      </c>
      <c r="C42" s="434">
        <v>7777520</v>
      </c>
      <c r="D42" s="497">
        <f t="shared" si="0"/>
        <v>-0.63194326885857266</v>
      </c>
      <c r="E42" s="433">
        <v>38075002.279999986</v>
      </c>
      <c r="F42" s="434">
        <v>16138085</v>
      </c>
      <c r="G42" s="497">
        <f t="shared" si="4"/>
        <v>-0.57615012387072118</v>
      </c>
      <c r="H42" s="497">
        <f t="shared" si="5"/>
        <v>0.37671745711593424</v>
      </c>
    </row>
    <row r="43" spans="1:8">
      <c r="A43" s="430" t="s">
        <v>301</v>
      </c>
      <c r="B43" s="431">
        <f>+SUM(B44:B54)</f>
        <v>111374942.22999996</v>
      </c>
      <c r="C43" s="431">
        <f>+SUM(C44:C54)</f>
        <v>61852027</v>
      </c>
      <c r="D43" s="654">
        <f t="shared" si="0"/>
        <v>-0.44465042350127892</v>
      </c>
      <c r="E43" s="431">
        <f>+SUM(E44:E54)</f>
        <v>193722470.60999992</v>
      </c>
      <c r="F43" s="431">
        <f>+SUM(F44:F54)</f>
        <v>119699092</v>
      </c>
      <c r="G43" s="752">
        <f t="shared" si="4"/>
        <v>-0.38211044065725874</v>
      </c>
      <c r="H43" s="753">
        <f>F43/F43</f>
        <v>1</v>
      </c>
    </row>
    <row r="44" spans="1:8">
      <c r="A44" s="432" t="s">
        <v>472</v>
      </c>
      <c r="B44" s="433">
        <v>2795156.88</v>
      </c>
      <c r="C44" s="434">
        <v>5707337</v>
      </c>
      <c r="D44" s="497">
        <f t="shared" si="0"/>
        <v>1.0418664300516829</v>
      </c>
      <c r="E44" s="433">
        <v>11711455.879999999</v>
      </c>
      <c r="F44" s="434">
        <v>16327453</v>
      </c>
      <c r="G44" s="497">
        <f t="shared" si="4"/>
        <v>0.39414374842011535</v>
      </c>
      <c r="H44" s="497">
        <f>+F44/$F$43</f>
        <v>0.13640415083516255</v>
      </c>
    </row>
    <row r="45" spans="1:8">
      <c r="A45" s="432" t="s">
        <v>292</v>
      </c>
      <c r="B45" s="433">
        <v>29459</v>
      </c>
      <c r="C45" s="434">
        <v>9686365</v>
      </c>
      <c r="D45" s="497" t="s">
        <v>64</v>
      </c>
      <c r="E45" s="433">
        <v>442059</v>
      </c>
      <c r="F45" s="434">
        <v>13131478</v>
      </c>
      <c r="G45" s="497" t="s">
        <v>64</v>
      </c>
      <c r="H45" s="497">
        <f t="shared" ref="H45:H54" si="6">+F45/$F$43</f>
        <v>0.10970407361151913</v>
      </c>
    </row>
    <row r="46" spans="1:8">
      <c r="A46" s="432" t="s">
        <v>471</v>
      </c>
      <c r="B46" s="433">
        <v>2111598.13</v>
      </c>
      <c r="C46" s="434">
        <v>4352324</v>
      </c>
      <c r="D46" s="497">
        <f t="shared" si="0"/>
        <v>1.0611516643083978</v>
      </c>
      <c r="E46" s="433">
        <v>20505965.129999999</v>
      </c>
      <c r="F46" s="434">
        <v>10204012</v>
      </c>
      <c r="G46" s="497">
        <f t="shared" si="4"/>
        <v>-0.50238811315095599</v>
      </c>
      <c r="H46" s="497">
        <f t="shared" si="6"/>
        <v>8.5247196361355859E-2</v>
      </c>
    </row>
    <row r="47" spans="1:8">
      <c r="A47" s="435" t="s">
        <v>291</v>
      </c>
      <c r="B47" s="433">
        <v>7306</v>
      </c>
      <c r="C47" s="434">
        <v>4313359</v>
      </c>
      <c r="D47" s="497" t="s">
        <v>64</v>
      </c>
      <c r="E47" s="433">
        <v>3330045</v>
      </c>
      <c r="F47" s="434">
        <v>9370171</v>
      </c>
      <c r="G47" s="497">
        <f t="shared" si="4"/>
        <v>1.8138271404740776</v>
      </c>
      <c r="H47" s="497">
        <f t="shared" si="6"/>
        <v>7.8281053293202923E-2</v>
      </c>
    </row>
    <row r="48" spans="1:8">
      <c r="A48" s="435" t="s">
        <v>22</v>
      </c>
      <c r="B48" s="433">
        <v>5871489</v>
      </c>
      <c r="C48" s="434">
        <v>4483296</v>
      </c>
      <c r="D48" s="497">
        <f t="shared" si="0"/>
        <v>-0.23642946448507351</v>
      </c>
      <c r="E48" s="433">
        <v>10311270</v>
      </c>
      <c r="F48" s="434">
        <v>8188949</v>
      </c>
      <c r="G48" s="497">
        <f t="shared" si="4"/>
        <v>-0.205825373596075</v>
      </c>
      <c r="H48" s="497">
        <f t="shared" si="6"/>
        <v>6.841279130170845E-2</v>
      </c>
    </row>
    <row r="49" spans="1:8">
      <c r="A49" s="435" t="s">
        <v>25</v>
      </c>
      <c r="B49" s="433">
        <v>2119052</v>
      </c>
      <c r="C49" s="434">
        <v>4772839</v>
      </c>
      <c r="D49" s="497">
        <f t="shared" si="0"/>
        <v>1.2523463322278077</v>
      </c>
      <c r="E49" s="433">
        <v>2742025</v>
      </c>
      <c r="F49" s="434">
        <v>6965568</v>
      </c>
      <c r="G49" s="497">
        <f t="shared" si="4"/>
        <v>1.5403006901833498</v>
      </c>
      <c r="H49" s="497">
        <f t="shared" si="6"/>
        <v>5.8192321124708284E-2</v>
      </c>
    </row>
    <row r="50" spans="1:8">
      <c r="A50" s="435" t="s">
        <v>160</v>
      </c>
      <c r="B50" s="433">
        <v>3107224</v>
      </c>
      <c r="C50" s="434">
        <v>3027644</v>
      </c>
      <c r="D50" s="497">
        <f t="shared" si="0"/>
        <v>-2.5611285185747845E-2</v>
      </c>
      <c r="E50" s="433">
        <v>3107224</v>
      </c>
      <c r="F50" s="434">
        <v>6294632</v>
      </c>
      <c r="G50" s="497">
        <f t="shared" si="4"/>
        <v>1.0258056709139733</v>
      </c>
      <c r="H50" s="497">
        <f t="shared" si="6"/>
        <v>5.2587132406986009E-2</v>
      </c>
    </row>
    <row r="51" spans="1:8">
      <c r="A51" s="435" t="s">
        <v>495</v>
      </c>
      <c r="B51" s="433">
        <v>192045</v>
      </c>
      <c r="C51" s="434">
        <v>1886526</v>
      </c>
      <c r="D51" s="497">
        <f t="shared" si="0"/>
        <v>8.8233539014293516</v>
      </c>
      <c r="E51" s="433">
        <v>253892.32</v>
      </c>
      <c r="F51" s="434">
        <v>4342924</v>
      </c>
      <c r="G51" s="497" t="s">
        <v>64</v>
      </c>
      <c r="H51" s="497">
        <f t="shared" si="6"/>
        <v>3.6282012899479639E-2</v>
      </c>
    </row>
    <row r="52" spans="1:8">
      <c r="A52" s="435" t="s">
        <v>470</v>
      </c>
      <c r="B52" s="433">
        <v>1187996</v>
      </c>
      <c r="C52" s="434">
        <v>2849503</v>
      </c>
      <c r="D52" s="497">
        <f t="shared" si="0"/>
        <v>1.3985796248472218</v>
      </c>
      <c r="E52" s="433">
        <v>11045378</v>
      </c>
      <c r="F52" s="434">
        <v>3606201</v>
      </c>
      <c r="G52" s="497">
        <f t="shared" si="4"/>
        <v>-0.67351040408033114</v>
      </c>
      <c r="H52" s="497">
        <f t="shared" si="6"/>
        <v>3.0127221015176956E-2</v>
      </c>
    </row>
    <row r="53" spans="1:8">
      <c r="A53" s="435" t="s">
        <v>473</v>
      </c>
      <c r="B53" s="433">
        <v>745859</v>
      </c>
      <c r="C53" s="434">
        <v>844780</v>
      </c>
      <c r="D53" s="497">
        <f t="shared" si="0"/>
        <v>0.13262694423476828</v>
      </c>
      <c r="E53" s="433">
        <v>2399669</v>
      </c>
      <c r="F53" s="434">
        <v>3346638</v>
      </c>
      <c r="G53" s="497">
        <f t="shared" si="4"/>
        <v>0.39462484200946046</v>
      </c>
      <c r="H53" s="497">
        <f t="shared" si="6"/>
        <v>2.7958758450732441E-2</v>
      </c>
    </row>
    <row r="54" spans="1:8">
      <c r="A54" s="435" t="s">
        <v>26</v>
      </c>
      <c r="B54" s="433">
        <v>93207757.219999969</v>
      </c>
      <c r="C54" s="434">
        <v>19928054</v>
      </c>
      <c r="D54" s="497">
        <f t="shared" si="0"/>
        <v>-0.78619747331798306</v>
      </c>
      <c r="E54" s="433">
        <v>127873487.27999993</v>
      </c>
      <c r="F54" s="434">
        <v>37921066</v>
      </c>
      <c r="G54" s="497">
        <f t="shared" si="4"/>
        <v>-0.70344856618349971</v>
      </c>
      <c r="H54" s="497">
        <f t="shared" si="6"/>
        <v>0.31680328869996777</v>
      </c>
    </row>
    <row r="55" spans="1:8">
      <c r="A55" s="430" t="s">
        <v>424</v>
      </c>
      <c r="B55" s="431">
        <f>+SUM(B56:B66)</f>
        <v>47336434.100000001</v>
      </c>
      <c r="C55" s="431">
        <f>+SUM(C56:C66)</f>
        <v>90689435</v>
      </c>
      <c r="D55" s="654">
        <f t="shared" si="0"/>
        <v>0.91584847325878305</v>
      </c>
      <c r="E55" s="431">
        <f>+SUM(E56:E66)</f>
        <v>81149112.099999994</v>
      </c>
      <c r="F55" s="431">
        <f>+SUM(F56:F66)</f>
        <v>150589667</v>
      </c>
      <c r="G55" s="654">
        <f t="shared" si="4"/>
        <v>0.85571552297982589</v>
      </c>
      <c r="H55" s="404">
        <f>F55/F55</f>
        <v>1</v>
      </c>
    </row>
    <row r="56" spans="1:8">
      <c r="A56" s="432" t="s">
        <v>292</v>
      </c>
      <c r="B56" s="433">
        <v>0</v>
      </c>
      <c r="C56" s="434">
        <v>32884642</v>
      </c>
      <c r="D56" s="497" t="s">
        <v>64</v>
      </c>
      <c r="E56" s="433">
        <v>0</v>
      </c>
      <c r="F56" s="434">
        <v>53445948</v>
      </c>
      <c r="G56" s="497" t="s">
        <v>64</v>
      </c>
      <c r="H56" s="497">
        <f t="shared" ref="H56:H66" si="7">+F56/$F$55</f>
        <v>0.35491112414771459</v>
      </c>
    </row>
    <row r="57" spans="1:8">
      <c r="A57" s="432" t="s">
        <v>24</v>
      </c>
      <c r="B57" s="433">
        <v>2811950.71</v>
      </c>
      <c r="C57" s="434">
        <v>9988913</v>
      </c>
      <c r="D57" s="497">
        <f t="shared" si="0"/>
        <v>2.5523072877760367</v>
      </c>
      <c r="E57" s="433">
        <v>2811950.71</v>
      </c>
      <c r="F57" s="434">
        <v>19161501</v>
      </c>
      <c r="G57" s="497">
        <f t="shared" si="4"/>
        <v>5.814308989078973</v>
      </c>
      <c r="H57" s="497">
        <f t="shared" si="7"/>
        <v>0.12724313282398056</v>
      </c>
    </row>
    <row r="58" spans="1:8">
      <c r="A58" s="435" t="s">
        <v>477</v>
      </c>
      <c r="B58" s="433">
        <v>7972000</v>
      </c>
      <c r="C58" s="434">
        <v>16616993</v>
      </c>
      <c r="D58" s="497">
        <f t="shared" si="0"/>
        <v>1.0844195935775214</v>
      </c>
      <c r="E58" s="433">
        <v>8401000</v>
      </c>
      <c r="F58" s="434">
        <v>17424204</v>
      </c>
      <c r="G58" s="497">
        <f t="shared" si="4"/>
        <v>1.0740630877276516</v>
      </c>
      <c r="H58" s="497">
        <f t="shared" si="7"/>
        <v>0.11570650461694693</v>
      </c>
    </row>
    <row r="59" spans="1:8">
      <c r="A59" s="432" t="s">
        <v>469</v>
      </c>
      <c r="B59" s="433">
        <v>4123856</v>
      </c>
      <c r="C59" s="434">
        <v>5046682</v>
      </c>
      <c r="D59" s="497">
        <f t="shared" si="0"/>
        <v>0.2237774548868825</v>
      </c>
      <c r="E59" s="433">
        <v>9023207</v>
      </c>
      <c r="F59" s="434">
        <v>10436255</v>
      </c>
      <c r="G59" s="497">
        <f t="shared" si="4"/>
        <v>0.15660152759434642</v>
      </c>
      <c r="H59" s="497">
        <f t="shared" si="7"/>
        <v>6.9302596970348573E-2</v>
      </c>
    </row>
    <row r="60" spans="1:8">
      <c r="A60" s="435" t="s">
        <v>31</v>
      </c>
      <c r="B60" s="433">
        <v>4305570.71</v>
      </c>
      <c r="C60" s="434">
        <v>3407655</v>
      </c>
      <c r="D60" s="497">
        <f t="shared" si="0"/>
        <v>-0.20854743087008787</v>
      </c>
      <c r="E60" s="433">
        <v>7666419.1600000001</v>
      </c>
      <c r="F60" s="434">
        <v>6734299</v>
      </c>
      <c r="G60" s="497">
        <f t="shared" si="4"/>
        <v>-0.12158481561553436</v>
      </c>
      <c r="H60" s="497">
        <f t="shared" si="7"/>
        <v>4.4719529129445518E-2</v>
      </c>
    </row>
    <row r="61" spans="1:8">
      <c r="A61" s="435" t="s">
        <v>293</v>
      </c>
      <c r="B61" s="433">
        <v>531772</v>
      </c>
      <c r="C61" s="434">
        <v>3118030</v>
      </c>
      <c r="D61" s="497">
        <f t="shared" si="0"/>
        <v>4.8634715630006848</v>
      </c>
      <c r="E61" s="433">
        <v>1023439</v>
      </c>
      <c r="F61" s="434">
        <v>5897049</v>
      </c>
      <c r="G61" s="497">
        <f t="shared" si="4"/>
        <v>4.7619936312765097</v>
      </c>
      <c r="H61" s="497">
        <f t="shared" si="7"/>
        <v>3.915971870765874E-2</v>
      </c>
    </row>
    <row r="62" spans="1:8">
      <c r="A62" s="435" t="s">
        <v>495</v>
      </c>
      <c r="B62" s="433">
        <v>0</v>
      </c>
      <c r="C62" s="434">
        <v>3699109</v>
      </c>
      <c r="D62" s="497" t="s">
        <v>64</v>
      </c>
      <c r="E62" s="433">
        <v>0</v>
      </c>
      <c r="F62" s="434">
        <v>4699109</v>
      </c>
      <c r="G62" s="497" t="s">
        <v>64</v>
      </c>
      <c r="H62" s="497">
        <f t="shared" si="7"/>
        <v>3.1204724026649186E-2</v>
      </c>
    </row>
    <row r="63" spans="1:8">
      <c r="A63" s="435" t="s">
        <v>473</v>
      </c>
      <c r="B63" s="433">
        <v>2539990</v>
      </c>
      <c r="C63" s="434">
        <v>2025409</v>
      </c>
      <c r="D63" s="497">
        <f t="shared" si="0"/>
        <v>-0.20259174248717515</v>
      </c>
      <c r="E63" s="433">
        <v>4230610</v>
      </c>
      <c r="F63" s="434">
        <v>4516061</v>
      </c>
      <c r="G63" s="497">
        <f t="shared" si="4"/>
        <v>6.747277579356159E-2</v>
      </c>
      <c r="H63" s="497">
        <f t="shared" si="7"/>
        <v>2.9989182458315684E-2</v>
      </c>
    </row>
    <row r="64" spans="1:8">
      <c r="A64" s="435" t="s">
        <v>474</v>
      </c>
      <c r="B64" s="433">
        <v>3986057.5100000002</v>
      </c>
      <c r="C64" s="434">
        <v>1901812</v>
      </c>
      <c r="D64" s="497">
        <f t="shared" si="0"/>
        <v>-0.52288395357346462</v>
      </c>
      <c r="E64" s="433">
        <v>5799515.0700000003</v>
      </c>
      <c r="F64" s="434">
        <v>3488983</v>
      </c>
      <c r="G64" s="497">
        <f t="shared" si="4"/>
        <v>-0.39840090802626371</v>
      </c>
      <c r="H64" s="497">
        <f t="shared" si="7"/>
        <v>2.316880745874815E-2</v>
      </c>
    </row>
    <row r="65" spans="1:11">
      <c r="A65" s="435" t="s">
        <v>475</v>
      </c>
      <c r="B65" s="433">
        <v>0</v>
      </c>
      <c r="C65" s="434">
        <v>1821999</v>
      </c>
      <c r="D65" s="497" t="s">
        <v>64</v>
      </c>
      <c r="E65" s="433">
        <v>973858.23</v>
      </c>
      <c r="F65" s="434">
        <v>3125196</v>
      </c>
      <c r="G65" s="497">
        <f t="shared" si="4"/>
        <v>2.2090872200155869</v>
      </c>
      <c r="H65" s="497">
        <f t="shared" si="7"/>
        <v>2.0753057379428296E-2</v>
      </c>
    </row>
    <row r="66" spans="1:11" ht="15.75" thickBot="1">
      <c r="A66" s="435" t="s">
        <v>26</v>
      </c>
      <c r="B66" s="433">
        <v>21065237.169999998</v>
      </c>
      <c r="C66" s="434">
        <v>10178191</v>
      </c>
      <c r="D66" s="658">
        <f t="shared" si="0"/>
        <v>-0.5168252359154426</v>
      </c>
      <c r="E66" s="433">
        <v>41219112.93</v>
      </c>
      <c r="F66" s="434">
        <v>21661062</v>
      </c>
      <c r="G66" s="658">
        <f t="shared" si="4"/>
        <v>-0.47448985530606369</v>
      </c>
      <c r="H66" s="754">
        <f t="shared" si="7"/>
        <v>0.1438416222807638</v>
      </c>
    </row>
    <row r="67" spans="1:11">
      <c r="A67" s="430" t="s">
        <v>26</v>
      </c>
      <c r="B67" s="431">
        <f>+SUM(B68:B78)</f>
        <v>26990780.07</v>
      </c>
      <c r="C67" s="431">
        <f>+SUM(C68:C78)</f>
        <v>36362361</v>
      </c>
      <c r="D67" s="654">
        <f t="shared" si="0"/>
        <v>0.34721415630430119</v>
      </c>
      <c r="E67" s="431">
        <f>+SUM(E68:E78)</f>
        <v>52261658.689999998</v>
      </c>
      <c r="F67" s="431">
        <f>+SUM(F68:F78)</f>
        <v>95596264</v>
      </c>
      <c r="G67" s="752">
        <f t="shared" si="4"/>
        <v>0.82918541807192692</v>
      </c>
      <c r="H67" s="753">
        <f>F67/F67</f>
        <v>1</v>
      </c>
    </row>
    <row r="68" spans="1:11">
      <c r="A68" s="432" t="s">
        <v>291</v>
      </c>
      <c r="B68" s="433">
        <v>8769219</v>
      </c>
      <c r="C68" s="434">
        <v>13490620</v>
      </c>
      <c r="D68" s="497">
        <f t="shared" si="0"/>
        <v>0.5384060997906428</v>
      </c>
      <c r="E68" s="433">
        <v>14483916</v>
      </c>
      <c r="F68" s="434">
        <v>58379011</v>
      </c>
      <c r="G68" s="497">
        <f t="shared" si="4"/>
        <v>3.0306096086168965</v>
      </c>
      <c r="H68" s="497">
        <f t="shared" ref="H68:H78" si="8">+F68/$F$67</f>
        <v>0.61068297606274657</v>
      </c>
    </row>
    <row r="69" spans="1:11">
      <c r="A69" s="432" t="s">
        <v>161</v>
      </c>
      <c r="B69" s="433">
        <v>105384.61</v>
      </c>
      <c r="C69" s="434">
        <v>9574900</v>
      </c>
      <c r="D69" s="497" t="s">
        <v>64</v>
      </c>
      <c r="E69" s="433">
        <v>199374.61</v>
      </c>
      <c r="F69" s="434">
        <v>10295175</v>
      </c>
      <c r="G69" s="497" t="s">
        <v>64</v>
      </c>
      <c r="H69" s="497">
        <f t="shared" si="8"/>
        <v>0.10769432370285935</v>
      </c>
    </row>
    <row r="70" spans="1:11">
      <c r="A70" s="432" t="s">
        <v>160</v>
      </c>
      <c r="B70" s="433">
        <v>91702</v>
      </c>
      <c r="C70" s="434">
        <v>2883172</v>
      </c>
      <c r="D70" s="497" t="s">
        <v>64</v>
      </c>
      <c r="E70" s="433">
        <v>4641965</v>
      </c>
      <c r="F70" s="434">
        <v>5453639</v>
      </c>
      <c r="G70" s="497">
        <f t="shared" si="4"/>
        <v>0.17485569150133617</v>
      </c>
      <c r="H70" s="497">
        <f t="shared" si="8"/>
        <v>5.7048662487479633E-2</v>
      </c>
    </row>
    <row r="71" spans="1:11">
      <c r="A71" s="435" t="s">
        <v>477</v>
      </c>
      <c r="B71" s="433">
        <v>-3944000</v>
      </c>
      <c r="C71" s="434">
        <v>2479046</v>
      </c>
      <c r="D71" s="497">
        <f t="shared" ref="D71:D79" si="9">C71/B71-1</f>
        <v>-1.628561359026369</v>
      </c>
      <c r="E71" s="433">
        <v>-12587000</v>
      </c>
      <c r="F71" s="434">
        <v>5075005</v>
      </c>
      <c r="G71" s="497">
        <f t="shared" si="4"/>
        <v>-1.4031941685866369</v>
      </c>
      <c r="H71" s="497">
        <f t="shared" si="8"/>
        <v>5.308790100834903E-2</v>
      </c>
    </row>
    <row r="72" spans="1:11">
      <c r="A72" s="435" t="s">
        <v>428</v>
      </c>
      <c r="B72" s="433">
        <v>739770.92999999993</v>
      </c>
      <c r="C72" s="434">
        <v>1448234</v>
      </c>
      <c r="D72" s="497">
        <f t="shared" si="9"/>
        <v>0.957678980437904</v>
      </c>
      <c r="E72" s="433">
        <v>739770.92999999993</v>
      </c>
      <c r="F72" s="434">
        <v>2980863</v>
      </c>
      <c r="G72" s="497">
        <f t="shared" si="4"/>
        <v>3.0294405729081575</v>
      </c>
      <c r="H72" s="497">
        <f t="shared" si="8"/>
        <v>3.1181793882656336E-2</v>
      </c>
    </row>
    <row r="73" spans="1:11">
      <c r="A73" s="435" t="s">
        <v>475</v>
      </c>
      <c r="B73" s="433">
        <v>114598</v>
      </c>
      <c r="C73" s="434">
        <v>985321</v>
      </c>
      <c r="D73" s="497">
        <f t="shared" si="9"/>
        <v>7.5980645386481438</v>
      </c>
      <c r="E73" s="433">
        <v>1235288.6499999999</v>
      </c>
      <c r="F73" s="434">
        <v>1835236</v>
      </c>
      <c r="G73" s="497">
        <f t="shared" si="4"/>
        <v>0.48567381397052434</v>
      </c>
      <c r="H73" s="497">
        <f t="shared" si="8"/>
        <v>1.9197779528287842E-2</v>
      </c>
    </row>
    <row r="74" spans="1:11">
      <c r="A74" s="435" t="s">
        <v>470</v>
      </c>
      <c r="B74" s="433">
        <v>296659</v>
      </c>
      <c r="C74" s="434">
        <v>1078790</v>
      </c>
      <c r="D74" s="497">
        <f t="shared" si="9"/>
        <v>2.6364647625725159</v>
      </c>
      <c r="E74" s="433">
        <v>804036</v>
      </c>
      <c r="F74" s="434">
        <v>1579497</v>
      </c>
      <c r="G74" s="497">
        <f t="shared" si="4"/>
        <v>0.96446054654269209</v>
      </c>
      <c r="H74" s="497">
        <f t="shared" si="8"/>
        <v>1.6522580840606909E-2</v>
      </c>
    </row>
    <row r="75" spans="1:11">
      <c r="A75" s="435" t="s">
        <v>409</v>
      </c>
      <c r="B75" s="433">
        <v>213272</v>
      </c>
      <c r="C75" s="434">
        <v>929982</v>
      </c>
      <c r="D75" s="497">
        <f t="shared" si="9"/>
        <v>3.3605442814809257</v>
      </c>
      <c r="E75" s="433">
        <v>512669</v>
      </c>
      <c r="F75" s="434">
        <v>1525086</v>
      </c>
      <c r="G75" s="497">
        <f t="shared" si="4"/>
        <v>1.9747966036565505</v>
      </c>
      <c r="H75" s="497">
        <f t="shared" si="8"/>
        <v>1.5953405877869871E-2</v>
      </c>
    </row>
    <row r="76" spans="1:11">
      <c r="A76" s="435" t="s">
        <v>22</v>
      </c>
      <c r="B76" s="433">
        <v>1039500</v>
      </c>
      <c r="C76" s="434">
        <v>518021</v>
      </c>
      <c r="D76" s="497">
        <f t="shared" si="9"/>
        <v>-0.5016632996632997</v>
      </c>
      <c r="E76" s="433">
        <v>3774562</v>
      </c>
      <c r="F76" s="434">
        <v>925246</v>
      </c>
      <c r="G76" s="497">
        <f t="shared" si="4"/>
        <v>-0.75487328066143833</v>
      </c>
      <c r="H76" s="497">
        <f t="shared" si="8"/>
        <v>9.6786836774290681E-3</v>
      </c>
    </row>
    <row r="77" spans="1:11">
      <c r="A77" s="435" t="s">
        <v>471</v>
      </c>
      <c r="B77" s="433">
        <v>56586.91</v>
      </c>
      <c r="C77" s="434">
        <v>336101</v>
      </c>
      <c r="D77" s="497">
        <f t="shared" si="9"/>
        <v>4.9395538650193123</v>
      </c>
      <c r="E77" s="433">
        <v>1568201.91</v>
      </c>
      <c r="F77" s="434">
        <v>675964</v>
      </c>
      <c r="G77" s="497">
        <f t="shared" si="4"/>
        <v>-0.56895601536411844</v>
      </c>
      <c r="H77" s="497">
        <f t="shared" si="8"/>
        <v>7.071029470356708E-3</v>
      </c>
    </row>
    <row r="78" spans="1:11">
      <c r="A78" s="435" t="s">
        <v>26</v>
      </c>
      <c r="B78" s="433">
        <v>19508087.620000001</v>
      </c>
      <c r="C78" s="434">
        <v>2638174</v>
      </c>
      <c r="D78" s="497">
        <f t="shared" si="9"/>
        <v>-0.86476511427520442</v>
      </c>
      <c r="E78" s="433">
        <v>36888874.589999996</v>
      </c>
      <c r="F78" s="434">
        <v>6871542</v>
      </c>
      <c r="G78" s="497">
        <f t="shared" si="4"/>
        <v>-0.81372318683143652</v>
      </c>
      <c r="H78" s="497">
        <f t="shared" si="8"/>
        <v>7.1880863461358704E-2</v>
      </c>
    </row>
    <row r="79" spans="1:11" s="189" customFormat="1" ht="16.5" customHeight="1">
      <c r="A79" s="430" t="s">
        <v>55</v>
      </c>
      <c r="B79" s="431">
        <f>+B67+B55+B43+B31+B19+B7</f>
        <v>328907625.72000003</v>
      </c>
      <c r="C79" s="431">
        <f>+C67+C55+C43+C31+C19+C7</f>
        <v>394918408</v>
      </c>
      <c r="D79" s="654">
        <f t="shared" si="9"/>
        <v>0.20069702590658434</v>
      </c>
      <c r="E79" s="431">
        <f>+E67+E55+E43+E31+E19+E7</f>
        <v>555326393.42999995</v>
      </c>
      <c r="F79" s="431">
        <f>+F67+F55+F43+F31+F19+F7</f>
        <v>730109666</v>
      </c>
      <c r="G79" s="752">
        <f t="shared" si="4"/>
        <v>0.31473971818706992</v>
      </c>
      <c r="H79" s="655">
        <f>F79/F79</f>
        <v>1</v>
      </c>
      <c r="I79" s="726"/>
      <c r="J79" s="726"/>
      <c r="K79" s="726"/>
    </row>
    <row r="80" spans="1:11" s="189" customFormat="1">
      <c r="B80" s="300"/>
      <c r="C80" s="300"/>
      <c r="D80" s="300"/>
      <c r="E80" s="300"/>
      <c r="F80" s="300"/>
      <c r="G80" s="300"/>
      <c r="H80" s="300"/>
      <c r="I80" s="726"/>
      <c r="J80" s="726"/>
      <c r="K80" s="726"/>
    </row>
    <row r="81" spans="1:11" s="189" customFormat="1" ht="45.75" customHeight="1">
      <c r="A81" s="804" t="s">
        <v>600</v>
      </c>
      <c r="B81" s="804"/>
      <c r="C81" s="804"/>
      <c r="D81" s="804"/>
      <c r="E81" s="804"/>
      <c r="F81" s="302"/>
      <c r="G81" s="302"/>
      <c r="H81" s="302"/>
      <c r="I81" s="726"/>
      <c r="J81" s="726"/>
      <c r="K81" s="726"/>
    </row>
    <row r="82" spans="1:11" s="189" customFormat="1">
      <c r="B82" s="436"/>
      <c r="C82" s="436"/>
      <c r="D82" s="436"/>
      <c r="E82" s="436"/>
      <c r="F82" s="436"/>
      <c r="G82" s="436"/>
      <c r="H82" s="436"/>
      <c r="I82" s="726"/>
      <c r="J82" s="726"/>
      <c r="K82" s="726"/>
    </row>
    <row r="83" spans="1:11" s="189" customFormat="1">
      <c r="I83" s="726"/>
      <c r="J83" s="726"/>
      <c r="K83" s="726"/>
    </row>
    <row r="84" spans="1:11" s="189" customFormat="1">
      <c r="I84" s="726"/>
      <c r="J84" s="726"/>
      <c r="K84" s="726"/>
    </row>
    <row r="85" spans="1:11" s="189" customFormat="1">
      <c r="I85" s="726"/>
      <c r="J85" s="726"/>
      <c r="K85" s="726"/>
    </row>
    <row r="86" spans="1:11" s="189" customFormat="1">
      <c r="I86" s="726"/>
      <c r="J86" s="726"/>
      <c r="K86" s="726"/>
    </row>
    <row r="87" spans="1:11" s="189" customFormat="1">
      <c r="I87" s="726"/>
      <c r="J87" s="726"/>
      <c r="K87" s="726"/>
    </row>
    <row r="88" spans="1:11" s="189" customFormat="1">
      <c r="I88" s="726"/>
      <c r="J88" s="726"/>
      <c r="K88" s="726"/>
    </row>
    <row r="89" spans="1:11" s="189" customFormat="1">
      <c r="I89" s="726"/>
      <c r="J89" s="726"/>
      <c r="K89" s="726"/>
    </row>
    <row r="90" spans="1:11" s="189" customFormat="1">
      <c r="I90" s="726"/>
      <c r="J90" s="726"/>
      <c r="K90" s="726"/>
    </row>
    <row r="91" spans="1:11" s="189" customFormat="1">
      <c r="I91" s="726"/>
      <c r="J91" s="726"/>
      <c r="K91" s="726"/>
    </row>
    <row r="92" spans="1:11" s="189" customFormat="1">
      <c r="I92" s="726"/>
      <c r="J92" s="726"/>
      <c r="K92" s="726"/>
    </row>
    <row r="93" spans="1:11" s="189" customFormat="1">
      <c r="I93" s="726"/>
      <c r="J93" s="726"/>
      <c r="K93" s="726"/>
    </row>
    <row r="94" spans="1:11" s="189" customFormat="1">
      <c r="I94" s="726"/>
      <c r="J94" s="726"/>
      <c r="K94" s="726"/>
    </row>
    <row r="95" spans="1:11" s="189" customFormat="1">
      <c r="I95" s="726"/>
      <c r="J95" s="726"/>
      <c r="K95" s="726"/>
    </row>
    <row r="96" spans="1:11" s="189" customFormat="1">
      <c r="I96" s="726"/>
      <c r="J96" s="726"/>
      <c r="K96" s="726"/>
    </row>
    <row r="97" spans="9:11" s="189" customFormat="1">
      <c r="I97" s="726"/>
      <c r="J97" s="726"/>
      <c r="K97" s="726"/>
    </row>
    <row r="98" spans="9:11" s="189" customFormat="1">
      <c r="I98" s="726"/>
      <c r="J98" s="726"/>
      <c r="K98" s="726"/>
    </row>
    <row r="99" spans="9:11" s="189" customFormat="1">
      <c r="I99" s="726"/>
      <c r="J99" s="726"/>
      <c r="K99" s="726"/>
    </row>
    <row r="100" spans="9:11" s="189" customFormat="1">
      <c r="I100" s="726"/>
      <c r="J100" s="726"/>
      <c r="K100" s="726"/>
    </row>
    <row r="101" spans="9:11" s="189" customFormat="1">
      <c r="I101" s="726"/>
      <c r="J101" s="726"/>
      <c r="K101" s="726"/>
    </row>
    <row r="102" spans="9:11" s="189" customFormat="1">
      <c r="I102" s="726"/>
      <c r="J102" s="726"/>
      <c r="K102" s="726"/>
    </row>
    <row r="103" spans="9:11" s="189" customFormat="1">
      <c r="I103" s="726"/>
      <c r="J103" s="726"/>
      <c r="K103" s="726"/>
    </row>
    <row r="104" spans="9:11" s="189" customFormat="1">
      <c r="I104" s="726"/>
      <c r="J104" s="726"/>
      <c r="K104" s="726"/>
    </row>
    <row r="105" spans="9:11" s="189" customFormat="1">
      <c r="I105" s="726"/>
      <c r="J105" s="726"/>
      <c r="K105" s="726"/>
    </row>
    <row r="106" spans="9:11" s="189" customFormat="1">
      <c r="I106" s="726"/>
      <c r="J106" s="726"/>
      <c r="K106" s="726"/>
    </row>
    <row r="107" spans="9:11" s="189" customFormat="1">
      <c r="I107" s="726"/>
      <c r="J107" s="726"/>
      <c r="K107" s="726"/>
    </row>
    <row r="108" spans="9:11" s="189" customFormat="1">
      <c r="I108" s="726"/>
      <c r="J108" s="726"/>
      <c r="K108" s="726"/>
    </row>
    <row r="109" spans="9:11" s="189" customFormat="1">
      <c r="I109" s="726"/>
      <c r="J109" s="726"/>
      <c r="K109" s="726"/>
    </row>
    <row r="110" spans="9:11" s="189" customFormat="1">
      <c r="I110" s="726"/>
      <c r="J110" s="726"/>
      <c r="K110" s="726"/>
    </row>
    <row r="111" spans="9:11" s="189" customFormat="1">
      <c r="I111" s="726"/>
      <c r="J111" s="726"/>
      <c r="K111" s="726"/>
    </row>
    <row r="112" spans="9:11" s="189" customFormat="1">
      <c r="I112" s="726"/>
      <c r="J112" s="726"/>
      <c r="K112" s="726"/>
    </row>
    <row r="113" spans="9:11" s="189" customFormat="1">
      <c r="I113" s="726"/>
      <c r="J113" s="726"/>
      <c r="K113" s="726"/>
    </row>
    <row r="114" spans="9:11" s="189" customFormat="1">
      <c r="I114" s="726"/>
      <c r="J114" s="726"/>
      <c r="K114" s="726"/>
    </row>
    <row r="115" spans="9:11" s="189" customFormat="1">
      <c r="I115" s="726"/>
      <c r="J115" s="726"/>
      <c r="K115" s="726"/>
    </row>
    <row r="116" spans="9:11" s="189" customFormat="1">
      <c r="I116" s="726"/>
      <c r="J116" s="726"/>
      <c r="K116" s="726"/>
    </row>
    <row r="117" spans="9:11" s="189" customFormat="1">
      <c r="I117" s="726"/>
      <c r="J117" s="726"/>
      <c r="K117" s="726"/>
    </row>
    <row r="118" spans="9:11" s="189" customFormat="1">
      <c r="I118" s="726"/>
      <c r="J118" s="726"/>
      <c r="K118" s="726"/>
    </row>
    <row r="119" spans="9:11" s="189" customFormat="1">
      <c r="I119" s="726"/>
      <c r="J119" s="726"/>
      <c r="K119" s="726"/>
    </row>
    <row r="120" spans="9:11" s="189" customFormat="1">
      <c r="I120" s="726"/>
      <c r="J120" s="726"/>
      <c r="K120" s="726"/>
    </row>
    <row r="121" spans="9:11" s="189" customFormat="1">
      <c r="I121" s="726"/>
      <c r="J121" s="726"/>
      <c r="K121" s="726"/>
    </row>
    <row r="122" spans="9:11" s="189" customFormat="1">
      <c r="I122" s="726"/>
      <c r="J122" s="726"/>
      <c r="K122" s="726"/>
    </row>
    <row r="123" spans="9:11" s="189" customFormat="1">
      <c r="I123" s="726"/>
      <c r="J123" s="726"/>
      <c r="K123" s="726"/>
    </row>
    <row r="124" spans="9:11" s="189" customFormat="1">
      <c r="I124" s="726"/>
      <c r="J124" s="726"/>
      <c r="K124" s="726"/>
    </row>
    <row r="125" spans="9:11" s="189" customFormat="1">
      <c r="I125" s="726"/>
      <c r="J125" s="726"/>
      <c r="K125" s="726"/>
    </row>
    <row r="126" spans="9:11" s="189" customFormat="1">
      <c r="I126" s="726"/>
      <c r="J126" s="726"/>
      <c r="K126" s="726"/>
    </row>
    <row r="127" spans="9:11" s="189" customFormat="1">
      <c r="I127" s="726"/>
      <c r="J127" s="726"/>
      <c r="K127" s="726"/>
    </row>
    <row r="128" spans="9:11" s="189" customFormat="1">
      <c r="I128" s="726"/>
      <c r="J128" s="726"/>
      <c r="K128" s="726"/>
    </row>
    <row r="129" spans="9:11" s="189" customFormat="1">
      <c r="I129" s="726"/>
      <c r="J129" s="726"/>
      <c r="K129" s="726"/>
    </row>
    <row r="130" spans="9:11" s="189" customFormat="1">
      <c r="I130" s="726"/>
      <c r="J130" s="726"/>
      <c r="K130" s="726"/>
    </row>
    <row r="131" spans="9:11" s="189" customFormat="1">
      <c r="I131" s="726"/>
      <c r="J131" s="726"/>
      <c r="K131" s="726"/>
    </row>
    <row r="132" spans="9:11" s="189" customFormat="1">
      <c r="I132" s="726"/>
      <c r="J132" s="726"/>
      <c r="K132" s="726"/>
    </row>
    <row r="133" spans="9:11" s="189" customFormat="1">
      <c r="I133" s="726"/>
      <c r="J133" s="726"/>
      <c r="K133" s="726"/>
    </row>
    <row r="134" spans="9:11" s="189" customFormat="1">
      <c r="I134" s="726"/>
      <c r="J134" s="726"/>
      <c r="K134" s="726"/>
    </row>
    <row r="135" spans="9:11" s="189" customFormat="1">
      <c r="I135" s="726"/>
      <c r="J135" s="726"/>
      <c r="K135" s="726"/>
    </row>
    <row r="136" spans="9:11" s="189" customFormat="1">
      <c r="I136" s="726"/>
      <c r="J136" s="726"/>
      <c r="K136" s="726"/>
    </row>
    <row r="137" spans="9:11" s="189" customFormat="1">
      <c r="I137" s="726"/>
      <c r="J137" s="726"/>
      <c r="K137" s="726"/>
    </row>
    <row r="138" spans="9:11" s="189" customFormat="1">
      <c r="I138" s="726"/>
      <c r="J138" s="726"/>
      <c r="K138" s="726"/>
    </row>
    <row r="139" spans="9:11" s="189" customFormat="1">
      <c r="I139" s="726"/>
      <c r="J139" s="726"/>
      <c r="K139" s="726"/>
    </row>
    <row r="140" spans="9:11" s="189" customFormat="1">
      <c r="I140" s="726"/>
      <c r="J140" s="726"/>
      <c r="K140" s="726"/>
    </row>
    <row r="141" spans="9:11" s="189" customFormat="1">
      <c r="I141" s="726"/>
      <c r="J141" s="726"/>
      <c r="K141" s="726"/>
    </row>
    <row r="142" spans="9:11" s="189" customFormat="1">
      <c r="I142" s="726"/>
      <c r="J142" s="726"/>
      <c r="K142" s="726"/>
    </row>
    <row r="143" spans="9:11" s="189" customFormat="1">
      <c r="I143" s="726"/>
      <c r="J143" s="726"/>
      <c r="K143" s="726"/>
    </row>
    <row r="144" spans="9:11" s="189" customFormat="1">
      <c r="I144" s="726"/>
      <c r="J144" s="726"/>
      <c r="K144" s="726"/>
    </row>
    <row r="145" spans="9:11" s="189" customFormat="1">
      <c r="I145" s="726"/>
      <c r="J145" s="726"/>
      <c r="K145" s="726"/>
    </row>
    <row r="146" spans="9:11" s="189" customFormat="1">
      <c r="I146" s="726"/>
      <c r="J146" s="726"/>
      <c r="K146" s="726"/>
    </row>
    <row r="147" spans="9:11" s="189" customFormat="1">
      <c r="I147" s="726"/>
      <c r="J147" s="726"/>
      <c r="K147" s="726"/>
    </row>
    <row r="148" spans="9:11" s="189" customFormat="1">
      <c r="I148" s="726"/>
      <c r="J148" s="726"/>
      <c r="K148" s="726"/>
    </row>
    <row r="149" spans="9:11" s="189" customFormat="1">
      <c r="I149" s="726"/>
      <c r="J149" s="726"/>
      <c r="K149" s="726"/>
    </row>
    <row r="150" spans="9:11" s="189" customFormat="1">
      <c r="I150" s="726"/>
      <c r="J150" s="726"/>
      <c r="K150" s="726"/>
    </row>
    <row r="151" spans="9:11" s="189" customFormat="1">
      <c r="I151" s="726"/>
      <c r="J151" s="726"/>
      <c r="K151" s="726"/>
    </row>
    <row r="152" spans="9:11" s="189" customFormat="1">
      <c r="I152" s="726"/>
      <c r="J152" s="726"/>
      <c r="K152" s="726"/>
    </row>
    <row r="153" spans="9:11" s="189" customFormat="1">
      <c r="I153" s="726"/>
      <c r="J153" s="726"/>
      <c r="K153" s="726"/>
    </row>
    <row r="154" spans="9:11" s="189" customFormat="1">
      <c r="I154" s="726"/>
      <c r="J154" s="726"/>
      <c r="K154" s="726"/>
    </row>
    <row r="155" spans="9:11" s="189" customFormat="1">
      <c r="I155" s="726"/>
      <c r="J155" s="726"/>
      <c r="K155" s="726"/>
    </row>
    <row r="156" spans="9:11" s="189" customFormat="1">
      <c r="I156" s="726"/>
      <c r="J156" s="726"/>
      <c r="K156" s="726"/>
    </row>
    <row r="157" spans="9:11" s="189" customFormat="1">
      <c r="I157" s="726"/>
      <c r="J157" s="726"/>
      <c r="K157" s="726"/>
    </row>
    <row r="158" spans="9:11" s="189" customFormat="1">
      <c r="I158" s="726"/>
      <c r="J158" s="726"/>
      <c r="K158" s="726"/>
    </row>
    <row r="159" spans="9:11" s="189" customFormat="1">
      <c r="I159" s="726"/>
      <c r="J159" s="726"/>
      <c r="K159" s="726"/>
    </row>
    <row r="160" spans="9:11" s="189" customFormat="1">
      <c r="I160" s="726"/>
      <c r="J160" s="726"/>
      <c r="K160" s="726"/>
    </row>
    <row r="161" spans="6:11" s="189" customFormat="1">
      <c r="I161" s="726"/>
      <c r="J161" s="726"/>
      <c r="K161" s="726"/>
    </row>
    <row r="162" spans="6:11" s="189" customFormat="1">
      <c r="I162" s="726"/>
      <c r="J162" s="726"/>
      <c r="K162" s="726"/>
    </row>
    <row r="163" spans="6:11" s="189" customFormat="1">
      <c r="I163" s="726"/>
      <c r="J163" s="726"/>
      <c r="K163" s="726"/>
    </row>
    <row r="164" spans="6:11" s="189" customFormat="1">
      <c r="I164" s="726"/>
      <c r="J164" s="726"/>
      <c r="K164" s="726"/>
    </row>
    <row r="165" spans="6:11" s="189" customFormat="1">
      <c r="I165" s="726"/>
      <c r="J165" s="726"/>
      <c r="K165" s="726"/>
    </row>
    <row r="166" spans="6:11" s="189" customFormat="1">
      <c r="I166" s="726"/>
      <c r="J166" s="726"/>
      <c r="K166" s="726"/>
    </row>
    <row r="167" spans="6:11" s="189" customFormat="1">
      <c r="I167" s="726"/>
      <c r="J167" s="726"/>
      <c r="K167" s="726"/>
    </row>
    <row r="168" spans="6:11" s="189" customFormat="1">
      <c r="I168" s="726"/>
      <c r="J168" s="726"/>
      <c r="K168" s="726"/>
    </row>
    <row r="169" spans="6:11" s="189" customFormat="1">
      <c r="I169" s="726"/>
      <c r="J169" s="726"/>
      <c r="K169" s="726"/>
    </row>
    <row r="170" spans="6:11" s="189" customFormat="1">
      <c r="I170" s="726"/>
      <c r="J170" s="726"/>
      <c r="K170" s="726"/>
    </row>
    <row r="171" spans="6:11" s="189" customFormat="1">
      <c r="I171" s="726"/>
      <c r="J171" s="726"/>
      <c r="K171" s="726"/>
    </row>
    <row r="172" spans="6:11" s="189" customFormat="1">
      <c r="I172" s="726"/>
      <c r="J172" s="726"/>
      <c r="K172" s="726"/>
    </row>
    <row r="173" spans="6:11" s="189" customFormat="1">
      <c r="F173" s="726"/>
      <c r="G173" s="726"/>
      <c r="I173" s="726"/>
      <c r="J173" s="726"/>
      <c r="K173" s="726"/>
    </row>
    <row r="174" spans="6:11" s="189" customFormat="1">
      <c r="F174" s="726"/>
      <c r="G174" s="726"/>
      <c r="I174" s="726"/>
      <c r="J174" s="726"/>
      <c r="K174" s="726"/>
    </row>
    <row r="175" spans="6:11" s="189" customFormat="1">
      <c r="F175" s="726"/>
      <c r="G175" s="726"/>
      <c r="I175" s="726"/>
      <c r="J175" s="726"/>
      <c r="K175" s="726"/>
    </row>
    <row r="176" spans="6:11" s="189" customFormat="1">
      <c r="F176" s="726"/>
      <c r="G176" s="726"/>
      <c r="I176" s="726"/>
      <c r="J176" s="726"/>
      <c r="K176" s="726"/>
    </row>
    <row r="177" spans="6:11" s="189" customFormat="1">
      <c r="F177" s="726"/>
      <c r="G177" s="726"/>
      <c r="I177" s="726"/>
      <c r="J177" s="726"/>
      <c r="K177" s="726"/>
    </row>
    <row r="178" spans="6:11" s="189" customFormat="1">
      <c r="F178" s="726"/>
      <c r="G178" s="726"/>
      <c r="I178" s="726"/>
      <c r="J178" s="726"/>
      <c r="K178" s="726"/>
    </row>
    <row r="179" spans="6:11" s="189" customFormat="1">
      <c r="F179" s="726"/>
      <c r="G179" s="726"/>
      <c r="I179" s="726"/>
      <c r="J179" s="726"/>
      <c r="K179" s="726"/>
    </row>
    <row r="180" spans="6:11" s="189" customFormat="1">
      <c r="F180" s="726"/>
      <c r="G180" s="726"/>
      <c r="I180" s="726"/>
      <c r="J180" s="726"/>
      <c r="K180" s="726"/>
    </row>
    <row r="181" spans="6:11" s="189" customFormat="1">
      <c r="F181" s="726"/>
      <c r="G181" s="726"/>
      <c r="I181" s="726"/>
      <c r="J181" s="726"/>
      <c r="K181" s="726"/>
    </row>
    <row r="182" spans="6:11" s="189" customFormat="1">
      <c r="F182" s="726"/>
      <c r="G182" s="726"/>
      <c r="I182" s="726"/>
      <c r="J182" s="726"/>
      <c r="K182" s="726"/>
    </row>
    <row r="183" spans="6:11" s="189" customFormat="1">
      <c r="F183" s="726"/>
      <c r="G183" s="726"/>
      <c r="I183" s="726"/>
      <c r="J183" s="726"/>
      <c r="K183" s="726"/>
    </row>
    <row r="184" spans="6:11" s="189" customFormat="1">
      <c r="F184" s="726"/>
      <c r="G184" s="726"/>
      <c r="I184" s="726"/>
      <c r="J184" s="726"/>
      <c r="K184" s="726"/>
    </row>
    <row r="185" spans="6:11" s="189" customFormat="1">
      <c r="F185" s="726"/>
      <c r="G185" s="726"/>
      <c r="I185" s="726"/>
      <c r="J185" s="726"/>
      <c r="K185" s="726"/>
    </row>
    <row r="186" spans="6:11" s="189" customFormat="1">
      <c r="F186" s="726"/>
      <c r="G186" s="726"/>
      <c r="I186" s="726"/>
      <c r="J186" s="726"/>
      <c r="K186" s="726"/>
    </row>
    <row r="187" spans="6:11" s="189" customFormat="1">
      <c r="F187" s="726"/>
      <c r="G187" s="726"/>
      <c r="I187" s="726"/>
      <c r="J187" s="726"/>
      <c r="K187" s="726"/>
    </row>
    <row r="188" spans="6:11" s="189" customFormat="1">
      <c r="F188" s="726"/>
      <c r="G188" s="726"/>
      <c r="I188" s="726"/>
      <c r="J188" s="726"/>
      <c r="K188" s="726"/>
    </row>
    <row r="189" spans="6:11" s="189" customFormat="1">
      <c r="F189" s="726"/>
      <c r="G189" s="726"/>
      <c r="I189" s="726"/>
      <c r="J189" s="726"/>
      <c r="K189" s="726"/>
    </row>
    <row r="190" spans="6:11" s="189" customFormat="1">
      <c r="F190" s="726"/>
      <c r="G190" s="726"/>
      <c r="I190" s="726"/>
      <c r="J190" s="726"/>
      <c r="K190" s="726"/>
    </row>
    <row r="191" spans="6:11" s="189" customFormat="1">
      <c r="F191" s="726"/>
      <c r="G191" s="726"/>
      <c r="I191" s="726"/>
      <c r="J191" s="726"/>
      <c r="K191" s="726"/>
    </row>
    <row r="192" spans="6:11" s="189" customFormat="1">
      <c r="F192" s="726"/>
      <c r="G192" s="726"/>
      <c r="I192" s="726"/>
      <c r="J192" s="726"/>
      <c r="K192" s="726"/>
    </row>
    <row r="193" spans="6:11" s="189" customFormat="1">
      <c r="F193" s="726"/>
      <c r="G193" s="726"/>
      <c r="I193" s="726"/>
      <c r="J193" s="726"/>
      <c r="K193" s="726"/>
    </row>
    <row r="194" spans="6:11" s="189" customFormat="1">
      <c r="F194" s="726"/>
      <c r="G194" s="726"/>
      <c r="I194" s="726"/>
      <c r="J194" s="726"/>
      <c r="K194" s="726"/>
    </row>
    <row r="195" spans="6:11" s="189" customFormat="1">
      <c r="F195" s="726"/>
      <c r="G195" s="726"/>
      <c r="I195" s="726"/>
      <c r="J195" s="726"/>
      <c r="K195" s="726"/>
    </row>
    <row r="196" spans="6:11" s="189" customFormat="1">
      <c r="F196" s="726"/>
      <c r="G196" s="726"/>
      <c r="I196" s="726"/>
      <c r="J196" s="726"/>
      <c r="K196" s="726"/>
    </row>
    <row r="197" spans="6:11" s="189" customFormat="1">
      <c r="F197" s="726"/>
      <c r="G197" s="726"/>
      <c r="I197" s="726"/>
      <c r="J197" s="726"/>
      <c r="K197" s="726"/>
    </row>
    <row r="198" spans="6:11" s="189" customFormat="1">
      <c r="F198" s="726"/>
      <c r="G198" s="726"/>
      <c r="I198" s="726"/>
      <c r="J198" s="726"/>
      <c r="K198" s="726"/>
    </row>
    <row r="199" spans="6:11" s="189" customFormat="1">
      <c r="F199" s="726"/>
      <c r="G199" s="726"/>
      <c r="I199" s="726"/>
      <c r="J199" s="726"/>
      <c r="K199" s="726"/>
    </row>
    <row r="200" spans="6:11" s="189" customFormat="1">
      <c r="F200" s="726"/>
      <c r="G200" s="726"/>
      <c r="I200" s="726"/>
      <c r="J200" s="726"/>
      <c r="K200" s="726"/>
    </row>
    <row r="201" spans="6:11" s="189" customFormat="1">
      <c r="F201" s="726"/>
      <c r="G201" s="726"/>
      <c r="I201" s="726"/>
      <c r="J201" s="726"/>
      <c r="K201" s="726"/>
    </row>
    <row r="202" spans="6:11" s="189" customFormat="1">
      <c r="F202" s="726"/>
      <c r="G202" s="726"/>
      <c r="I202" s="726"/>
      <c r="J202" s="726"/>
      <c r="K202" s="726"/>
    </row>
    <row r="203" spans="6:11" s="189" customFormat="1">
      <c r="F203" s="726"/>
      <c r="G203" s="726"/>
      <c r="I203" s="726"/>
      <c r="J203" s="726"/>
      <c r="K203" s="726"/>
    </row>
    <row r="204" spans="6:11" s="189" customFormat="1">
      <c r="F204" s="726"/>
      <c r="G204" s="726"/>
      <c r="I204" s="726"/>
      <c r="J204" s="726"/>
      <c r="K204" s="726"/>
    </row>
    <row r="205" spans="6:11" s="189" customFormat="1">
      <c r="F205" s="726"/>
      <c r="G205" s="726"/>
      <c r="I205" s="726"/>
      <c r="J205" s="726"/>
      <c r="K205" s="726"/>
    </row>
    <row r="206" spans="6:11" s="189" customFormat="1">
      <c r="F206" s="726"/>
      <c r="G206" s="726"/>
      <c r="I206" s="726"/>
      <c r="J206" s="726"/>
      <c r="K206" s="726"/>
    </row>
    <row r="207" spans="6:11" s="189" customFormat="1">
      <c r="F207" s="726"/>
      <c r="G207" s="726"/>
      <c r="I207" s="726"/>
      <c r="J207" s="726"/>
      <c r="K207" s="726"/>
    </row>
    <row r="208" spans="6:11" s="189" customFormat="1">
      <c r="F208" s="726"/>
      <c r="G208" s="726"/>
      <c r="I208" s="726"/>
      <c r="J208" s="726"/>
      <c r="K208" s="726"/>
    </row>
    <row r="209" spans="6:11" s="189" customFormat="1">
      <c r="F209" s="726"/>
      <c r="G209" s="726"/>
      <c r="I209" s="726"/>
      <c r="J209" s="726"/>
      <c r="K209" s="726"/>
    </row>
    <row r="210" spans="6:11" s="189" customFormat="1">
      <c r="F210" s="726"/>
      <c r="G210" s="726"/>
      <c r="I210" s="726"/>
      <c r="J210" s="726"/>
      <c r="K210" s="726"/>
    </row>
    <row r="211" spans="6:11" s="189" customFormat="1">
      <c r="F211" s="726"/>
      <c r="G211" s="726"/>
      <c r="I211" s="726"/>
      <c r="J211" s="726"/>
      <c r="K211" s="726"/>
    </row>
    <row r="212" spans="6:11" s="189" customFormat="1">
      <c r="F212" s="726"/>
      <c r="G212" s="726"/>
      <c r="I212" s="726"/>
      <c r="J212" s="726"/>
      <c r="K212" s="726"/>
    </row>
    <row r="213" spans="6:11" s="189" customFormat="1">
      <c r="F213" s="726"/>
      <c r="G213" s="726"/>
      <c r="I213" s="726"/>
      <c r="J213" s="726"/>
      <c r="K213" s="726"/>
    </row>
    <row r="214" spans="6:11" s="189" customFormat="1">
      <c r="F214" s="726"/>
      <c r="G214" s="726"/>
      <c r="I214" s="726"/>
      <c r="J214" s="726"/>
      <c r="K214" s="726"/>
    </row>
    <row r="215" spans="6:11" s="189" customFormat="1">
      <c r="F215" s="726"/>
      <c r="G215" s="726"/>
      <c r="I215" s="726"/>
      <c r="J215" s="726"/>
      <c r="K215" s="726"/>
    </row>
    <row r="216" spans="6:11" s="189" customFormat="1">
      <c r="F216" s="726"/>
      <c r="G216" s="726"/>
      <c r="I216" s="726"/>
      <c r="J216" s="726"/>
      <c r="K216" s="726"/>
    </row>
    <row r="217" spans="6:11" s="189" customFormat="1">
      <c r="F217" s="726"/>
      <c r="G217" s="726"/>
      <c r="I217" s="726"/>
      <c r="J217" s="726"/>
      <c r="K217" s="726"/>
    </row>
    <row r="218" spans="6:11" s="189" customFormat="1">
      <c r="F218" s="726"/>
      <c r="G218" s="726"/>
      <c r="I218" s="726"/>
      <c r="J218" s="726"/>
      <c r="K218" s="726"/>
    </row>
    <row r="219" spans="6:11" s="189" customFormat="1">
      <c r="F219" s="726"/>
      <c r="G219" s="726"/>
      <c r="I219" s="726"/>
      <c r="J219" s="726"/>
      <c r="K219" s="726"/>
    </row>
    <row r="220" spans="6:11" s="189" customFormat="1">
      <c r="F220" s="726"/>
      <c r="G220" s="726"/>
      <c r="I220" s="726"/>
      <c r="J220" s="726"/>
      <c r="K220" s="726"/>
    </row>
    <row r="221" spans="6:11" s="189" customFormat="1">
      <c r="F221" s="726"/>
      <c r="G221" s="726"/>
      <c r="I221" s="726"/>
      <c r="J221" s="726"/>
      <c r="K221" s="726"/>
    </row>
    <row r="222" spans="6:11" s="189" customFormat="1">
      <c r="F222" s="726"/>
      <c r="G222" s="726"/>
      <c r="I222" s="726"/>
      <c r="J222" s="726"/>
      <c r="K222" s="726"/>
    </row>
    <row r="223" spans="6:11" s="189" customFormat="1">
      <c r="F223" s="726"/>
      <c r="G223" s="726"/>
      <c r="I223" s="726"/>
      <c r="J223" s="726"/>
      <c r="K223" s="726"/>
    </row>
    <row r="224" spans="6:11" s="189" customFormat="1">
      <c r="F224" s="726"/>
      <c r="G224" s="726"/>
      <c r="I224" s="726"/>
      <c r="J224" s="726"/>
      <c r="K224" s="726"/>
    </row>
    <row r="225" spans="6:11" s="189" customFormat="1">
      <c r="F225" s="726"/>
      <c r="G225" s="726"/>
      <c r="I225" s="726"/>
      <c r="J225" s="726"/>
      <c r="K225" s="726"/>
    </row>
    <row r="226" spans="6:11" s="189" customFormat="1">
      <c r="F226" s="726"/>
      <c r="G226" s="726"/>
      <c r="I226" s="726"/>
      <c r="J226" s="726"/>
      <c r="K226" s="726"/>
    </row>
    <row r="227" spans="6:11" s="189" customFormat="1">
      <c r="F227" s="726"/>
      <c r="G227" s="726"/>
      <c r="I227" s="726"/>
      <c r="J227" s="726"/>
      <c r="K227" s="726"/>
    </row>
    <row r="228" spans="6:11" s="189" customFormat="1">
      <c r="F228" s="726"/>
      <c r="G228" s="726"/>
      <c r="I228" s="726"/>
      <c r="J228" s="726"/>
      <c r="K228" s="726"/>
    </row>
    <row r="229" spans="6:11" s="189" customFormat="1">
      <c r="F229" s="726"/>
      <c r="G229" s="726"/>
      <c r="I229" s="726"/>
      <c r="J229" s="726"/>
      <c r="K229" s="726"/>
    </row>
    <row r="230" spans="6:11" s="189" customFormat="1">
      <c r="F230" s="726"/>
      <c r="G230" s="726"/>
      <c r="I230" s="726"/>
      <c r="J230" s="726"/>
      <c r="K230" s="726"/>
    </row>
    <row r="231" spans="6:11" s="189" customFormat="1">
      <c r="F231" s="726"/>
      <c r="G231" s="726"/>
      <c r="I231" s="726"/>
      <c r="J231" s="726"/>
      <c r="K231" s="726"/>
    </row>
    <row r="232" spans="6:11" s="189" customFormat="1">
      <c r="F232" s="726"/>
      <c r="G232" s="726"/>
      <c r="I232" s="726"/>
      <c r="J232" s="726"/>
      <c r="K232" s="726"/>
    </row>
    <row r="233" spans="6:11" s="189" customFormat="1">
      <c r="F233" s="726"/>
      <c r="G233" s="726"/>
      <c r="I233" s="726"/>
      <c r="J233" s="726"/>
      <c r="K233" s="726"/>
    </row>
    <row r="234" spans="6:11" s="189" customFormat="1">
      <c r="F234" s="726"/>
      <c r="G234" s="726"/>
      <c r="I234" s="726"/>
      <c r="J234" s="726"/>
      <c r="K234" s="726"/>
    </row>
    <row r="235" spans="6:11" s="189" customFormat="1">
      <c r="F235" s="726"/>
      <c r="G235" s="726"/>
      <c r="I235" s="726"/>
      <c r="J235" s="726"/>
      <c r="K235" s="726"/>
    </row>
    <row r="236" spans="6:11" s="189" customFormat="1">
      <c r="F236" s="726"/>
      <c r="G236" s="726"/>
      <c r="I236" s="726"/>
      <c r="J236" s="726"/>
      <c r="K236" s="726"/>
    </row>
    <row r="237" spans="6:11" s="189" customFormat="1">
      <c r="F237" s="726"/>
      <c r="G237" s="726"/>
      <c r="I237" s="726"/>
      <c r="J237" s="726"/>
      <c r="K237" s="726"/>
    </row>
    <row r="238" spans="6:11" s="189" customFormat="1">
      <c r="F238" s="726"/>
      <c r="G238" s="726"/>
      <c r="I238" s="726"/>
      <c r="J238" s="726"/>
      <c r="K238" s="726"/>
    </row>
    <row r="239" spans="6:11" s="189" customFormat="1">
      <c r="F239" s="726"/>
      <c r="G239" s="726"/>
      <c r="I239" s="726"/>
      <c r="J239" s="726"/>
      <c r="K239" s="726"/>
    </row>
    <row r="240" spans="6:11" s="189" customFormat="1">
      <c r="F240" s="726"/>
      <c r="G240" s="726"/>
      <c r="I240" s="726"/>
      <c r="J240" s="726"/>
      <c r="K240" s="726"/>
    </row>
    <row r="241" spans="6:11" s="189" customFormat="1">
      <c r="F241" s="726"/>
      <c r="G241" s="726"/>
      <c r="I241" s="726"/>
      <c r="J241" s="726"/>
      <c r="K241" s="726"/>
    </row>
    <row r="242" spans="6:11" s="189" customFormat="1">
      <c r="F242" s="726"/>
      <c r="G242" s="726"/>
      <c r="I242" s="726"/>
      <c r="J242" s="726"/>
      <c r="K242" s="726"/>
    </row>
    <row r="243" spans="6:11" s="189" customFormat="1">
      <c r="F243" s="726"/>
      <c r="G243" s="726"/>
      <c r="I243" s="726"/>
      <c r="J243" s="726"/>
      <c r="K243" s="726"/>
    </row>
    <row r="244" spans="6:11" s="189" customFormat="1">
      <c r="F244" s="726"/>
      <c r="G244" s="726"/>
      <c r="I244" s="726"/>
      <c r="J244" s="726"/>
      <c r="K244" s="726"/>
    </row>
    <row r="245" spans="6:11" s="189" customFormat="1">
      <c r="F245" s="726"/>
      <c r="G245" s="726"/>
      <c r="I245" s="726"/>
      <c r="J245" s="726"/>
      <c r="K245" s="726"/>
    </row>
    <row r="246" spans="6:11" s="189" customFormat="1">
      <c r="F246" s="726"/>
      <c r="G246" s="726"/>
      <c r="I246" s="726"/>
      <c r="J246" s="726"/>
      <c r="K246" s="726"/>
    </row>
    <row r="247" spans="6:11" s="189" customFormat="1">
      <c r="F247" s="726"/>
      <c r="G247" s="726"/>
      <c r="I247" s="726"/>
      <c r="J247" s="726"/>
      <c r="K247" s="726"/>
    </row>
    <row r="248" spans="6:11" s="189" customFormat="1">
      <c r="F248" s="726"/>
      <c r="G248" s="726"/>
      <c r="I248" s="726"/>
      <c r="J248" s="726"/>
      <c r="K248" s="726"/>
    </row>
    <row r="249" spans="6:11" s="189" customFormat="1">
      <c r="F249" s="726"/>
      <c r="G249" s="726"/>
      <c r="I249" s="726"/>
      <c r="J249" s="726"/>
      <c r="K249" s="726"/>
    </row>
    <row r="250" spans="6:11" s="189" customFormat="1">
      <c r="F250" s="726"/>
      <c r="G250" s="726"/>
      <c r="I250" s="726"/>
      <c r="J250" s="726"/>
      <c r="K250" s="726"/>
    </row>
    <row r="251" spans="6:11" s="189" customFormat="1">
      <c r="F251" s="726"/>
      <c r="G251" s="726"/>
      <c r="I251" s="726"/>
      <c r="J251" s="726"/>
      <c r="K251" s="726"/>
    </row>
    <row r="252" spans="6:11" s="189" customFormat="1">
      <c r="F252" s="726"/>
      <c r="G252" s="726"/>
      <c r="I252" s="726"/>
      <c r="J252" s="726"/>
      <c r="K252" s="726"/>
    </row>
    <row r="253" spans="6:11" s="189" customFormat="1">
      <c r="F253" s="726"/>
      <c r="G253" s="726"/>
      <c r="I253" s="726"/>
      <c r="J253" s="726"/>
      <c r="K253" s="726"/>
    </row>
    <row r="254" spans="6:11" s="189" customFormat="1">
      <c r="F254" s="726"/>
      <c r="G254" s="726"/>
      <c r="I254" s="726"/>
      <c r="J254" s="726"/>
      <c r="K254" s="726"/>
    </row>
    <row r="255" spans="6:11" s="189" customFormat="1">
      <c r="F255" s="726"/>
      <c r="G255" s="726"/>
      <c r="I255" s="726"/>
      <c r="J255" s="726"/>
      <c r="K255" s="726"/>
    </row>
    <row r="256" spans="6:11" s="189" customFormat="1">
      <c r="F256" s="726"/>
      <c r="G256" s="726"/>
      <c r="I256" s="726"/>
      <c r="J256" s="726"/>
      <c r="K256" s="726"/>
    </row>
    <row r="257" spans="6:11" s="189" customFormat="1">
      <c r="F257" s="726"/>
      <c r="G257" s="726"/>
      <c r="I257" s="726"/>
      <c r="J257" s="726"/>
      <c r="K257" s="726"/>
    </row>
    <row r="258" spans="6:11" s="189" customFormat="1">
      <c r="F258" s="726"/>
      <c r="G258" s="726"/>
      <c r="I258" s="726"/>
      <c r="J258" s="726"/>
      <c r="K258" s="726"/>
    </row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51" orientation="portrait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7" tint="0.39997558519241921"/>
  </sheetPr>
  <dimension ref="A1:P58"/>
  <sheetViews>
    <sheetView showGridLines="0" view="pageBreakPreview" topLeftCell="A13" zoomScale="70" zoomScaleNormal="90" zoomScaleSheetLayoutView="70" workbookViewId="0">
      <selection activeCell="N55" sqref="N55"/>
    </sheetView>
  </sheetViews>
  <sheetFormatPr baseColWidth="10" defaultColWidth="11.42578125" defaultRowHeight="12.75"/>
  <cols>
    <col min="1" max="2" width="13.85546875" style="228" customWidth="1"/>
    <col min="3" max="5" width="13.5703125" style="228" customWidth="1"/>
    <col min="6" max="6" width="21.28515625" style="228" bestFit="1" customWidth="1"/>
    <col min="7" max="13" width="13.5703125" style="228" customWidth="1"/>
    <col min="14" max="16384" width="11.42578125" style="228"/>
  </cols>
  <sheetData>
    <row r="1" spans="1:13">
      <c r="A1" s="246" t="s">
        <v>400</v>
      </c>
      <c r="B1" s="291"/>
      <c r="C1" s="291"/>
      <c r="D1" s="292"/>
      <c r="E1" s="275"/>
      <c r="F1" s="274"/>
      <c r="G1" s="276"/>
      <c r="H1" s="276"/>
    </row>
    <row r="2" spans="1:13" ht="15.75" customHeight="1">
      <c r="A2" s="809" t="s">
        <v>307</v>
      </c>
      <c r="B2" s="809"/>
      <c r="C2" s="809"/>
      <c r="D2" s="809"/>
      <c r="E2" s="275"/>
      <c r="F2" s="274"/>
      <c r="G2" s="276"/>
      <c r="H2" s="276"/>
    </row>
    <row r="3" spans="1:13">
      <c r="A3" s="641"/>
      <c r="B3" s="641"/>
      <c r="C3" s="641"/>
      <c r="D3" s="641"/>
      <c r="E3" s="275"/>
      <c r="F3" s="274"/>
      <c r="G3" s="276"/>
      <c r="H3" s="276"/>
    </row>
    <row r="4" spans="1:13" ht="15" customHeight="1">
      <c r="A4" s="810" t="s">
        <v>406</v>
      </c>
      <c r="B4" s="810"/>
      <c r="C4" s="810"/>
      <c r="D4" s="810"/>
      <c r="F4" s="810" t="s">
        <v>605</v>
      </c>
      <c r="G4" s="810"/>
      <c r="H4" s="810"/>
      <c r="J4" s="726"/>
      <c r="K4" s="726"/>
      <c r="L4" s="726"/>
    </row>
    <row r="5" spans="1:13" ht="15">
      <c r="A5" s="336" t="s">
        <v>248</v>
      </c>
      <c r="B5" s="336" t="s">
        <v>429</v>
      </c>
      <c r="C5" s="336" t="s">
        <v>430</v>
      </c>
      <c r="D5" s="336" t="s">
        <v>55</v>
      </c>
      <c r="F5" s="277" t="s">
        <v>304</v>
      </c>
      <c r="G5" s="278" t="s">
        <v>305</v>
      </c>
      <c r="H5" s="278" t="s">
        <v>297</v>
      </c>
      <c r="I5" s="280"/>
      <c r="J5" s="726"/>
      <c r="K5" s="726"/>
      <c r="L5" s="726"/>
      <c r="M5" s="726"/>
    </row>
    <row r="6" spans="1:13" ht="15">
      <c r="A6" s="323">
        <v>2009</v>
      </c>
      <c r="B6" s="334">
        <v>58910</v>
      </c>
      <c r="C6" s="334">
        <v>61379</v>
      </c>
      <c r="D6" s="334">
        <v>120289</v>
      </c>
      <c r="F6" s="228" t="s">
        <v>34</v>
      </c>
      <c r="G6" s="280">
        <v>29444</v>
      </c>
      <c r="H6" s="141">
        <f t="shared" ref="H6:H30" si="0">G6/$G$30</f>
        <v>0.14997122206885311</v>
      </c>
      <c r="I6" s="335"/>
      <c r="J6" s="726"/>
      <c r="K6" s="726"/>
      <c r="L6" s="726"/>
      <c r="M6" s="726"/>
    </row>
    <row r="7" spans="1:13" ht="15">
      <c r="A7" s="323">
        <v>2010</v>
      </c>
      <c r="B7" s="334">
        <v>67549</v>
      </c>
      <c r="C7" s="334">
        <v>92309</v>
      </c>
      <c r="D7" s="334">
        <v>159858</v>
      </c>
      <c r="F7" s="228" t="s">
        <v>434</v>
      </c>
      <c r="G7" s="280">
        <v>19911</v>
      </c>
      <c r="H7" s="141">
        <f t="shared" si="0"/>
        <v>0.10141546673729569</v>
      </c>
      <c r="I7" s="335"/>
      <c r="J7" s="726"/>
      <c r="K7" s="726"/>
      <c r="L7" s="726"/>
      <c r="M7" s="726"/>
    </row>
    <row r="8" spans="1:13" ht="15">
      <c r="A8" s="323">
        <v>2011</v>
      </c>
      <c r="B8" s="334">
        <v>73646</v>
      </c>
      <c r="C8" s="334">
        <v>96558</v>
      </c>
      <c r="D8" s="334">
        <v>170204</v>
      </c>
      <c r="F8" s="228" t="s">
        <v>44</v>
      </c>
      <c r="G8" s="280">
        <v>16305</v>
      </c>
      <c r="H8" s="141">
        <f t="shared" si="0"/>
        <v>8.3048525194696715E-2</v>
      </c>
      <c r="I8" s="335"/>
      <c r="J8" s="726"/>
      <c r="K8" s="726"/>
      <c r="L8" s="726"/>
      <c r="M8" s="726"/>
    </row>
    <row r="9" spans="1:13" ht="15">
      <c r="A9" s="323">
        <v>2012</v>
      </c>
      <c r="B9" s="334">
        <v>85523</v>
      </c>
      <c r="C9" s="334">
        <v>128433</v>
      </c>
      <c r="D9" s="334">
        <v>213956</v>
      </c>
      <c r="F9" s="228" t="s">
        <v>41</v>
      </c>
      <c r="G9" s="280">
        <v>14749</v>
      </c>
      <c r="H9" s="141">
        <f t="shared" si="0"/>
        <v>7.5123133891234706E-2</v>
      </c>
      <c r="I9" s="335"/>
      <c r="J9" s="726"/>
      <c r="K9" s="726"/>
      <c r="L9" s="726"/>
      <c r="M9" s="726"/>
    </row>
    <row r="10" spans="1:13" ht="15">
      <c r="A10" s="323">
        <v>2013</v>
      </c>
      <c r="B10" s="334">
        <v>81595</v>
      </c>
      <c r="C10" s="334">
        <v>101656</v>
      </c>
      <c r="D10" s="334">
        <v>183251</v>
      </c>
      <c r="F10" s="228" t="s">
        <v>432</v>
      </c>
      <c r="G10" s="280">
        <v>13822</v>
      </c>
      <c r="H10" s="141">
        <f t="shared" si="0"/>
        <v>7.040151580748838E-2</v>
      </c>
      <c r="I10" s="335"/>
      <c r="J10" s="726"/>
      <c r="K10" s="726"/>
      <c r="L10" s="726"/>
      <c r="M10" s="726"/>
    </row>
    <row r="11" spans="1:13" ht="15">
      <c r="A11" s="323">
        <v>2014</v>
      </c>
      <c r="B11" s="334">
        <v>81065</v>
      </c>
      <c r="C11" s="334">
        <v>93148</v>
      </c>
      <c r="D11" s="334">
        <v>174213</v>
      </c>
      <c r="F11" s="228" t="s">
        <v>38</v>
      </c>
      <c r="G11" s="280">
        <v>13555</v>
      </c>
      <c r="H11" s="141">
        <f t="shared" si="0"/>
        <v>6.9041567556830052E-2</v>
      </c>
      <c r="I11" s="335"/>
      <c r="J11" s="726"/>
      <c r="K11" s="726"/>
      <c r="L11" s="726"/>
      <c r="M11" s="726"/>
    </row>
    <row r="12" spans="1:13" ht="15">
      <c r="A12" s="323">
        <v>2015</v>
      </c>
      <c r="B12" s="334">
        <v>74593</v>
      </c>
      <c r="C12" s="334">
        <v>109359</v>
      </c>
      <c r="D12" s="334">
        <v>183952</v>
      </c>
      <c r="F12" s="228" t="s">
        <v>40</v>
      </c>
      <c r="G12" s="280">
        <v>13536</v>
      </c>
      <c r="H12" s="141">
        <f t="shared" si="0"/>
        <v>6.8944792213150238E-2</v>
      </c>
      <c r="I12" s="335"/>
      <c r="J12" s="726"/>
      <c r="K12" s="726"/>
      <c r="L12" s="726"/>
      <c r="M12" s="726"/>
    </row>
    <row r="13" spans="1:13" ht="15">
      <c r="A13" s="323">
        <v>2016</v>
      </c>
      <c r="B13" s="334">
        <v>75422</v>
      </c>
      <c r="C13" s="334">
        <v>96559</v>
      </c>
      <c r="D13" s="334">
        <v>171981</v>
      </c>
      <c r="F13" s="228" t="s">
        <v>39</v>
      </c>
      <c r="G13" s="280">
        <v>13136</v>
      </c>
      <c r="H13" s="141">
        <f t="shared" si="0"/>
        <v>6.6907416556733268E-2</v>
      </c>
      <c r="I13" s="335"/>
      <c r="J13" s="726"/>
      <c r="K13" s="726"/>
      <c r="L13" s="726"/>
      <c r="M13" s="726"/>
    </row>
    <row r="14" spans="1:13" ht="15">
      <c r="A14" s="227">
        <v>2017</v>
      </c>
      <c r="B14" s="335">
        <v>65777.583333333328</v>
      </c>
      <c r="C14" s="334">
        <v>124184.08333333334</v>
      </c>
      <c r="D14" s="334">
        <v>189961.66666666669</v>
      </c>
      <c r="F14" s="228" t="s">
        <v>35</v>
      </c>
      <c r="G14" s="280">
        <v>11636</v>
      </c>
      <c r="H14" s="141">
        <f t="shared" si="0"/>
        <v>5.9267257845169639E-2</v>
      </c>
      <c r="I14" s="335"/>
      <c r="J14" s="726"/>
      <c r="K14" s="726"/>
      <c r="L14" s="726"/>
      <c r="M14" s="726"/>
    </row>
    <row r="15" spans="1:13" ht="15">
      <c r="A15" s="227">
        <v>2018</v>
      </c>
      <c r="B15" s="335">
        <v>66356.666666666672</v>
      </c>
      <c r="C15" s="334">
        <v>135190.58333333334</v>
      </c>
      <c r="D15" s="334">
        <v>201547.25</v>
      </c>
      <c r="F15" s="228" t="s">
        <v>433</v>
      </c>
      <c r="G15" s="280">
        <v>11193</v>
      </c>
      <c r="H15" s="141">
        <f t="shared" si="0"/>
        <v>5.7010864305687844E-2</v>
      </c>
      <c r="I15" s="335"/>
      <c r="J15" s="726"/>
      <c r="K15" s="726"/>
      <c r="L15" s="726"/>
      <c r="M15" s="726"/>
    </row>
    <row r="16" spans="1:13" ht="15">
      <c r="A16" s="207">
        <v>2019</v>
      </c>
      <c r="B16" s="299">
        <f>+AVERAGE(B17:B18)</f>
        <v>66501</v>
      </c>
      <c r="C16" s="299">
        <f t="shared" ref="C16:D16" si="1">+AVERAGE(C17:C18)</f>
        <v>132783</v>
      </c>
      <c r="D16" s="299">
        <f t="shared" si="1"/>
        <v>199284</v>
      </c>
      <c r="F16" s="228" t="s">
        <v>36</v>
      </c>
      <c r="G16" s="280">
        <v>8968</v>
      </c>
      <c r="H16" s="141">
        <f t="shared" si="0"/>
        <v>4.5677962216868449E-2</v>
      </c>
      <c r="I16" s="335"/>
      <c r="J16" s="726"/>
      <c r="K16" s="726"/>
      <c r="L16" s="726"/>
      <c r="M16" s="726"/>
    </row>
    <row r="17" spans="1:13" ht="15">
      <c r="A17" s="324" t="s">
        <v>405</v>
      </c>
      <c r="B17" s="279">
        <v>66468</v>
      </c>
      <c r="C17" s="334">
        <v>135769</v>
      </c>
      <c r="D17" s="279">
        <f>+B17+C17</f>
        <v>202237</v>
      </c>
      <c r="E17" s="281"/>
      <c r="F17" s="228" t="s">
        <v>45</v>
      </c>
      <c r="G17" s="280">
        <v>7368</v>
      </c>
      <c r="H17" s="141">
        <f t="shared" si="0"/>
        <v>3.7528459591200575E-2</v>
      </c>
      <c r="I17" s="335"/>
      <c r="J17" s="726"/>
      <c r="K17" s="726"/>
      <c r="L17" s="726"/>
      <c r="M17" s="726"/>
    </row>
    <row r="18" spans="1:13" ht="15">
      <c r="A18" s="324" t="s">
        <v>230</v>
      </c>
      <c r="B18" s="279">
        <v>66534</v>
      </c>
      <c r="C18" s="334">
        <v>129797</v>
      </c>
      <c r="D18" s="279">
        <v>196331</v>
      </c>
      <c r="E18" s="281"/>
      <c r="F18" s="228" t="s">
        <v>37</v>
      </c>
      <c r="G18" s="280">
        <v>6058</v>
      </c>
      <c r="H18" s="141">
        <f t="shared" si="0"/>
        <v>3.0856054316435001E-2</v>
      </c>
      <c r="I18" s="335"/>
      <c r="J18" s="726"/>
      <c r="K18" s="726"/>
      <c r="L18" s="726"/>
      <c r="M18" s="726"/>
    </row>
    <row r="19" spans="1:13" ht="15">
      <c r="B19" s="279"/>
      <c r="C19" s="334"/>
      <c r="D19" s="279"/>
      <c r="E19" s="281"/>
      <c r="F19" s="228" t="s">
        <v>43</v>
      </c>
      <c r="G19" s="280">
        <v>5967</v>
      </c>
      <c r="H19" s="141">
        <f t="shared" si="0"/>
        <v>3.0392551354600141E-2</v>
      </c>
      <c r="I19" s="335"/>
      <c r="J19" s="726"/>
      <c r="K19" s="726"/>
      <c r="L19" s="726"/>
      <c r="M19" s="726"/>
    </row>
    <row r="20" spans="1:13" ht="15">
      <c r="A20" s="324"/>
      <c r="B20" s="279"/>
      <c r="C20" s="334"/>
      <c r="D20" s="279"/>
      <c r="F20" s="228" t="s">
        <v>42</v>
      </c>
      <c r="G20" s="280">
        <v>4011</v>
      </c>
      <c r="H20" s="141">
        <f t="shared" si="0"/>
        <v>2.0429784394721158E-2</v>
      </c>
      <c r="I20" s="335"/>
      <c r="J20" s="726"/>
      <c r="K20" s="726"/>
      <c r="L20" s="726"/>
      <c r="M20" s="726"/>
    </row>
    <row r="21" spans="1:13" ht="15">
      <c r="A21" s="324"/>
      <c r="B21" s="279"/>
      <c r="C21" s="334"/>
      <c r="D21" s="279"/>
      <c r="F21" s="228" t="s">
        <v>435</v>
      </c>
      <c r="G21" s="280">
        <v>2450</v>
      </c>
      <c r="H21" s="141">
        <f t="shared" si="0"/>
        <v>1.2478925895553937E-2</v>
      </c>
      <c r="I21" s="335"/>
      <c r="J21" s="726"/>
      <c r="K21" s="726"/>
      <c r="L21" s="726"/>
      <c r="M21" s="726"/>
    </row>
    <row r="22" spans="1:13" ht="15">
      <c r="A22" s="324"/>
      <c r="B22" s="279"/>
      <c r="C22" s="334"/>
      <c r="D22" s="279"/>
      <c r="F22" s="228" t="s">
        <v>162</v>
      </c>
      <c r="G22" s="280">
        <v>2311</v>
      </c>
      <c r="H22" s="141">
        <f t="shared" si="0"/>
        <v>1.1770937854949041E-2</v>
      </c>
      <c r="I22" s="335"/>
      <c r="J22" s="726"/>
      <c r="K22" s="726"/>
      <c r="L22" s="726"/>
      <c r="M22" s="726"/>
    </row>
    <row r="23" spans="1:13" ht="15.75" customHeight="1">
      <c r="A23" s="324"/>
      <c r="B23" s="279"/>
      <c r="C23" s="279"/>
      <c r="D23" s="279"/>
      <c r="E23" s="424"/>
      <c r="F23" s="228" t="s">
        <v>285</v>
      </c>
      <c r="G23" s="280">
        <v>955</v>
      </c>
      <c r="H23" s="141">
        <f t="shared" si="0"/>
        <v>4.864234379695514E-3</v>
      </c>
      <c r="I23" s="335"/>
      <c r="J23" s="726"/>
      <c r="K23" s="726"/>
      <c r="L23" s="726"/>
      <c r="M23" s="726"/>
    </row>
    <row r="24" spans="1:13" ht="15">
      <c r="A24" s="324"/>
      <c r="B24" s="279"/>
      <c r="C24" s="279"/>
      <c r="D24" s="279"/>
      <c r="F24" s="228" t="s">
        <v>28</v>
      </c>
      <c r="G24" s="280">
        <v>781</v>
      </c>
      <c r="H24" s="141">
        <f t="shared" si="0"/>
        <v>3.9779759691541327E-3</v>
      </c>
      <c r="I24" s="335"/>
      <c r="J24" s="726"/>
      <c r="K24" s="726"/>
      <c r="L24" s="726"/>
      <c r="M24" s="726"/>
    </row>
    <row r="25" spans="1:13" ht="15">
      <c r="A25" s="324"/>
      <c r="B25" s="279"/>
      <c r="C25" s="279"/>
      <c r="D25" s="279"/>
      <c r="F25" s="228" t="s">
        <v>437</v>
      </c>
      <c r="G25" s="280">
        <v>97</v>
      </c>
      <c r="H25" s="141">
        <f t="shared" si="0"/>
        <v>4.940635966811151E-4</v>
      </c>
      <c r="I25" s="335"/>
      <c r="J25" s="726"/>
      <c r="K25" s="726"/>
      <c r="L25" s="726"/>
      <c r="M25" s="726"/>
    </row>
    <row r="26" spans="1:13" ht="15">
      <c r="A26" s="324"/>
      <c r="B26" s="279"/>
      <c r="C26" s="279"/>
      <c r="D26" s="279"/>
      <c r="F26" s="228" t="s">
        <v>284</v>
      </c>
      <c r="G26" s="280">
        <v>43</v>
      </c>
      <c r="H26" s="141">
        <f t="shared" si="0"/>
        <v>2.1901788306482421E-4</v>
      </c>
      <c r="I26" s="335"/>
      <c r="J26" s="726"/>
      <c r="K26" s="726"/>
      <c r="L26" s="726"/>
      <c r="M26" s="726"/>
    </row>
    <row r="27" spans="1:13" ht="15" customHeight="1">
      <c r="A27" s="810" t="s">
        <v>606</v>
      </c>
      <c r="B27" s="810"/>
      <c r="C27" s="810"/>
      <c r="D27" s="810"/>
      <c r="F27" s="228" t="s">
        <v>286</v>
      </c>
      <c r="G27" s="280">
        <v>35</v>
      </c>
      <c r="H27" s="141">
        <f t="shared" si="0"/>
        <v>1.7827036993648481E-4</v>
      </c>
      <c r="I27" s="335"/>
      <c r="J27" s="726"/>
      <c r="K27" s="726"/>
      <c r="L27" s="726"/>
      <c r="M27" s="726"/>
    </row>
    <row r="28" spans="1:13" ht="18" customHeight="1">
      <c r="A28" s="323" t="s">
        <v>563</v>
      </c>
      <c r="B28" s="279">
        <v>64581</v>
      </c>
      <c r="C28" s="279">
        <v>132252</v>
      </c>
      <c r="D28" s="279">
        <f>+B28+C28</f>
        <v>196833</v>
      </c>
      <c r="F28" s="228" t="s">
        <v>287</v>
      </c>
      <c r="G28" s="425"/>
      <c r="H28" s="141">
        <f t="shared" si="0"/>
        <v>0</v>
      </c>
      <c r="I28" s="335"/>
      <c r="J28" s="726"/>
      <c r="K28" s="726"/>
      <c r="L28" s="726"/>
      <c r="M28" s="726"/>
    </row>
    <row r="29" spans="1:13" ht="15">
      <c r="A29" s="323" t="s">
        <v>564</v>
      </c>
      <c r="B29" s="279">
        <f>+B18</f>
        <v>66534</v>
      </c>
      <c r="C29" s="279">
        <f t="shared" ref="C29" si="2">+C18</f>
        <v>129797</v>
      </c>
      <c r="D29" s="279">
        <f>+B29+C29</f>
        <v>196331</v>
      </c>
      <c r="F29" s="228" t="s">
        <v>288</v>
      </c>
      <c r="G29" s="280"/>
      <c r="H29" s="141">
        <f t="shared" si="0"/>
        <v>0</v>
      </c>
      <c r="I29" s="335"/>
      <c r="J29" s="726"/>
      <c r="K29" s="726"/>
      <c r="L29" s="726"/>
      <c r="M29" s="726"/>
    </row>
    <row r="30" spans="1:13" ht="15">
      <c r="A30" s="283" t="s">
        <v>249</v>
      </c>
      <c r="B30" s="590">
        <f>+B29/B28-1</f>
        <v>3.024109258140939E-2</v>
      </c>
      <c r="C30" s="590">
        <f>+C29/C28-1</f>
        <v>-1.8563046305537956E-2</v>
      </c>
      <c r="D30" s="590">
        <f t="shared" ref="D30" si="3">+D29/D28-1</f>
        <v>-2.5503853520496556E-3</v>
      </c>
      <c r="F30" s="243" t="s">
        <v>55</v>
      </c>
      <c r="G30" s="284">
        <f>+SUM(G6:G29)</f>
        <v>196331</v>
      </c>
      <c r="H30" s="285">
        <f t="shared" si="0"/>
        <v>1</v>
      </c>
      <c r="I30" s="335"/>
      <c r="J30" s="726"/>
      <c r="K30" s="726"/>
      <c r="L30" s="726"/>
      <c r="M30" s="726"/>
    </row>
    <row r="31" spans="1:13" ht="12.75" customHeight="1">
      <c r="E31" s="282"/>
      <c r="I31" s="335"/>
      <c r="J31" s="726"/>
      <c r="K31" s="726"/>
      <c r="L31" s="726"/>
      <c r="M31" s="726"/>
    </row>
    <row r="32" spans="1:13" ht="52.5" customHeight="1">
      <c r="A32" s="805" t="s">
        <v>607</v>
      </c>
      <c r="B32" s="805"/>
      <c r="C32" s="805"/>
      <c r="D32" s="805"/>
      <c r="E32" s="805"/>
      <c r="F32" s="805"/>
      <c r="G32" s="805"/>
      <c r="H32" s="805"/>
      <c r="I32" s="805"/>
      <c r="J32" s="805"/>
      <c r="K32" s="526"/>
      <c r="L32" s="526"/>
    </row>
    <row r="34" spans="1:16">
      <c r="A34" s="806" t="s">
        <v>331</v>
      </c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</row>
    <row r="35" spans="1:16">
      <c r="A35" s="807"/>
      <c r="B35" s="808"/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</row>
    <row r="36" spans="1:16" ht="25.5">
      <c r="A36" s="286" t="s">
        <v>308</v>
      </c>
      <c r="B36" s="286" t="s">
        <v>309</v>
      </c>
      <c r="C36" s="286" t="s">
        <v>310</v>
      </c>
      <c r="D36" s="286" t="s">
        <v>311</v>
      </c>
      <c r="E36" s="286" t="s">
        <v>312</v>
      </c>
      <c r="F36" s="286" t="s">
        <v>313</v>
      </c>
      <c r="G36" s="286" t="s">
        <v>314</v>
      </c>
      <c r="H36" s="286" t="s">
        <v>315</v>
      </c>
      <c r="I36" s="286" t="s">
        <v>316</v>
      </c>
      <c r="J36" s="286" t="s">
        <v>317</v>
      </c>
      <c r="K36" s="286" t="s">
        <v>157</v>
      </c>
      <c r="L36" s="286" t="s">
        <v>158</v>
      </c>
      <c r="M36" s="286" t="s">
        <v>318</v>
      </c>
      <c r="N36" s="286" t="s">
        <v>280</v>
      </c>
    </row>
    <row r="37" spans="1:16">
      <c r="A37" s="287" t="s">
        <v>319</v>
      </c>
      <c r="B37" s="288">
        <v>6</v>
      </c>
      <c r="C37" s="288">
        <v>4</v>
      </c>
      <c r="D37" s="288">
        <v>2</v>
      </c>
      <c r="E37" s="288">
        <v>3</v>
      </c>
      <c r="F37" s="288">
        <v>3</v>
      </c>
      <c r="G37" s="288">
        <v>6</v>
      </c>
      <c r="H37" s="288">
        <v>8</v>
      </c>
      <c r="I37" s="288">
        <v>0</v>
      </c>
      <c r="J37" s="288">
        <v>0</v>
      </c>
      <c r="K37" s="288">
        <v>7</v>
      </c>
      <c r="L37" s="288">
        <v>8</v>
      </c>
      <c r="M37" s="288">
        <v>7</v>
      </c>
      <c r="N37" s="288">
        <v>54</v>
      </c>
    </row>
    <row r="38" spans="1:16">
      <c r="A38" s="287" t="s">
        <v>320</v>
      </c>
      <c r="B38" s="288">
        <v>2</v>
      </c>
      <c r="C38" s="288">
        <v>9</v>
      </c>
      <c r="D38" s="288">
        <v>5</v>
      </c>
      <c r="E38" s="288">
        <v>5</v>
      </c>
      <c r="F38" s="288">
        <v>8</v>
      </c>
      <c r="G38" s="288">
        <v>3</v>
      </c>
      <c r="H38" s="288">
        <v>8</v>
      </c>
      <c r="I38" s="288">
        <v>8</v>
      </c>
      <c r="J38" s="288">
        <v>4</v>
      </c>
      <c r="K38" s="288">
        <v>5</v>
      </c>
      <c r="L38" s="288">
        <v>4</v>
      </c>
      <c r="M38" s="288">
        <v>5</v>
      </c>
      <c r="N38" s="288">
        <v>66</v>
      </c>
    </row>
    <row r="39" spans="1:16">
      <c r="A39" s="287" t="s">
        <v>321</v>
      </c>
      <c r="B39" s="288">
        <v>20</v>
      </c>
      <c r="C39" s="288">
        <v>2</v>
      </c>
      <c r="D39" s="288">
        <v>4</v>
      </c>
      <c r="E39" s="288">
        <v>6</v>
      </c>
      <c r="F39" s="288">
        <v>5</v>
      </c>
      <c r="G39" s="288">
        <v>5</v>
      </c>
      <c r="H39" s="288">
        <v>4</v>
      </c>
      <c r="I39" s="288">
        <v>6</v>
      </c>
      <c r="J39" s="288">
        <v>4</v>
      </c>
      <c r="K39" s="288">
        <v>8</v>
      </c>
      <c r="L39" s="288">
        <v>8</v>
      </c>
      <c r="M39" s="288">
        <v>1</v>
      </c>
      <c r="N39" s="288">
        <v>73</v>
      </c>
    </row>
    <row r="40" spans="1:16">
      <c r="A40" s="287" t="s">
        <v>322</v>
      </c>
      <c r="B40" s="288">
        <v>4</v>
      </c>
      <c r="C40" s="288">
        <v>8</v>
      </c>
      <c r="D40" s="288">
        <v>5</v>
      </c>
      <c r="E40" s="288">
        <v>7</v>
      </c>
      <c r="F40" s="288">
        <v>5</v>
      </c>
      <c r="G40" s="288">
        <v>3</v>
      </c>
      <c r="H40" s="288">
        <v>4</v>
      </c>
      <c r="I40" s="288">
        <v>5</v>
      </c>
      <c r="J40" s="288">
        <v>3</v>
      </c>
      <c r="K40" s="288">
        <v>3</v>
      </c>
      <c r="L40" s="288">
        <v>4</v>
      </c>
      <c r="M40" s="288">
        <v>3</v>
      </c>
      <c r="N40" s="288">
        <v>54</v>
      </c>
    </row>
    <row r="41" spans="1:16">
      <c r="A41" s="287" t="s">
        <v>323</v>
      </c>
      <c r="B41" s="288">
        <v>2</v>
      </c>
      <c r="C41" s="288">
        <v>9</v>
      </c>
      <c r="D41" s="288">
        <v>8</v>
      </c>
      <c r="E41" s="288">
        <v>5</v>
      </c>
      <c r="F41" s="288">
        <v>2</v>
      </c>
      <c r="G41" s="288">
        <v>9</v>
      </c>
      <c r="H41" s="288">
        <v>1</v>
      </c>
      <c r="I41" s="288">
        <v>3</v>
      </c>
      <c r="J41" s="288">
        <v>4</v>
      </c>
      <c r="K41" s="288">
        <v>7</v>
      </c>
      <c r="L41" s="288">
        <v>5</v>
      </c>
      <c r="M41" s="288">
        <v>1</v>
      </c>
      <c r="N41" s="288">
        <v>56</v>
      </c>
    </row>
    <row r="42" spans="1:16">
      <c r="A42" s="287" t="s">
        <v>324</v>
      </c>
      <c r="B42" s="288">
        <v>3</v>
      </c>
      <c r="C42" s="288">
        <v>8</v>
      </c>
      <c r="D42" s="288">
        <v>6</v>
      </c>
      <c r="E42" s="288">
        <v>6</v>
      </c>
      <c r="F42" s="288">
        <v>6</v>
      </c>
      <c r="G42" s="288">
        <v>3</v>
      </c>
      <c r="H42" s="288">
        <v>5</v>
      </c>
      <c r="I42" s="288">
        <v>3</v>
      </c>
      <c r="J42" s="288">
        <v>7</v>
      </c>
      <c r="K42" s="288">
        <v>5</v>
      </c>
      <c r="L42" s="288">
        <v>8</v>
      </c>
      <c r="M42" s="288">
        <v>9</v>
      </c>
      <c r="N42" s="288">
        <v>69</v>
      </c>
    </row>
    <row r="43" spans="1:16">
      <c r="A43" s="287" t="s">
        <v>325</v>
      </c>
      <c r="B43" s="288">
        <v>6</v>
      </c>
      <c r="C43" s="288">
        <v>7</v>
      </c>
      <c r="D43" s="288">
        <v>6</v>
      </c>
      <c r="E43" s="288">
        <v>3</v>
      </c>
      <c r="F43" s="288">
        <v>6</v>
      </c>
      <c r="G43" s="288">
        <v>5</v>
      </c>
      <c r="H43" s="288">
        <v>6</v>
      </c>
      <c r="I43" s="288">
        <v>5</v>
      </c>
      <c r="J43" s="288">
        <v>4</v>
      </c>
      <c r="K43" s="288">
        <v>9</v>
      </c>
      <c r="L43" s="288">
        <v>4</v>
      </c>
      <c r="M43" s="288">
        <v>4</v>
      </c>
      <c r="N43" s="288">
        <v>65</v>
      </c>
    </row>
    <row r="44" spans="1:16">
      <c r="A44" s="287" t="s">
        <v>326</v>
      </c>
      <c r="B44" s="288">
        <v>5</v>
      </c>
      <c r="C44" s="288">
        <v>6</v>
      </c>
      <c r="D44" s="288">
        <v>7</v>
      </c>
      <c r="E44" s="288">
        <v>3</v>
      </c>
      <c r="F44" s="288">
        <v>7</v>
      </c>
      <c r="G44" s="288">
        <v>6</v>
      </c>
      <c r="H44" s="288">
        <v>4</v>
      </c>
      <c r="I44" s="288">
        <v>6</v>
      </c>
      <c r="J44" s="288">
        <v>5</v>
      </c>
      <c r="K44" s="288">
        <v>6</v>
      </c>
      <c r="L44" s="288">
        <v>5</v>
      </c>
      <c r="M44" s="288">
        <v>2</v>
      </c>
      <c r="N44" s="288">
        <v>62</v>
      </c>
    </row>
    <row r="45" spans="1:16">
      <c r="A45" s="287" t="s">
        <v>327</v>
      </c>
      <c r="B45" s="288">
        <v>12</v>
      </c>
      <c r="C45" s="288">
        <v>5</v>
      </c>
      <c r="D45" s="288">
        <v>7</v>
      </c>
      <c r="E45" s="288">
        <v>6</v>
      </c>
      <c r="F45" s="288">
        <v>3</v>
      </c>
      <c r="G45" s="288">
        <v>5</v>
      </c>
      <c r="H45" s="288">
        <v>6</v>
      </c>
      <c r="I45" s="288">
        <v>6</v>
      </c>
      <c r="J45" s="288">
        <v>5</v>
      </c>
      <c r="K45" s="288">
        <v>3</v>
      </c>
      <c r="L45" s="288">
        <v>3</v>
      </c>
      <c r="M45" s="288">
        <v>3</v>
      </c>
      <c r="N45" s="288">
        <v>64</v>
      </c>
    </row>
    <row r="46" spans="1:16">
      <c r="A46" s="287" t="s">
        <v>328</v>
      </c>
      <c r="B46" s="288">
        <v>4</v>
      </c>
      <c r="C46" s="288">
        <v>14</v>
      </c>
      <c r="D46" s="288">
        <v>6</v>
      </c>
      <c r="E46" s="288">
        <v>2</v>
      </c>
      <c r="F46" s="288">
        <v>3</v>
      </c>
      <c r="G46" s="288">
        <v>8</v>
      </c>
      <c r="H46" s="288">
        <v>6</v>
      </c>
      <c r="I46" s="288">
        <v>4</v>
      </c>
      <c r="J46" s="288">
        <v>2</v>
      </c>
      <c r="K46" s="288">
        <v>1</v>
      </c>
      <c r="L46" s="288">
        <v>4</v>
      </c>
      <c r="M46" s="288">
        <v>2</v>
      </c>
      <c r="N46" s="288">
        <v>56</v>
      </c>
    </row>
    <row r="47" spans="1:16">
      <c r="A47" s="287" t="s">
        <v>329</v>
      </c>
      <c r="B47" s="288">
        <v>5</v>
      </c>
      <c r="C47" s="288">
        <v>13</v>
      </c>
      <c r="D47" s="288">
        <v>1</v>
      </c>
      <c r="E47" s="288">
        <v>6</v>
      </c>
      <c r="F47" s="288">
        <v>5</v>
      </c>
      <c r="G47" s="288">
        <v>9</v>
      </c>
      <c r="H47" s="288">
        <v>6</v>
      </c>
      <c r="I47" s="288">
        <v>4</v>
      </c>
      <c r="J47" s="288">
        <v>3</v>
      </c>
      <c r="K47" s="288">
        <v>4</v>
      </c>
      <c r="L47" s="288">
        <v>4</v>
      </c>
      <c r="M47" s="288">
        <v>6</v>
      </c>
      <c r="N47" s="288">
        <v>66</v>
      </c>
    </row>
    <row r="48" spans="1:16">
      <c r="A48" s="287" t="s">
        <v>330</v>
      </c>
      <c r="B48" s="288">
        <v>4</v>
      </c>
      <c r="C48" s="288">
        <v>8</v>
      </c>
      <c r="D48" s="288">
        <v>2</v>
      </c>
      <c r="E48" s="288">
        <v>5</v>
      </c>
      <c r="F48" s="288">
        <v>6</v>
      </c>
      <c r="G48" s="288">
        <v>5</v>
      </c>
      <c r="H48" s="288">
        <v>4</v>
      </c>
      <c r="I48" s="288">
        <v>5</v>
      </c>
      <c r="J48" s="288">
        <v>4</v>
      </c>
      <c r="K48" s="288">
        <v>5</v>
      </c>
      <c r="L48" s="288">
        <v>1</v>
      </c>
      <c r="M48" s="288">
        <v>3</v>
      </c>
      <c r="N48" s="288">
        <v>52</v>
      </c>
    </row>
    <row r="49" spans="1:14">
      <c r="A49" s="287">
        <v>2012</v>
      </c>
      <c r="B49" s="288">
        <v>2</v>
      </c>
      <c r="C49" s="288">
        <v>6</v>
      </c>
      <c r="D49" s="288">
        <v>8</v>
      </c>
      <c r="E49" s="288">
        <v>2</v>
      </c>
      <c r="F49" s="288">
        <v>4</v>
      </c>
      <c r="G49" s="288">
        <v>2</v>
      </c>
      <c r="H49" s="288">
        <v>5</v>
      </c>
      <c r="I49" s="288">
        <v>5</v>
      </c>
      <c r="J49" s="288">
        <v>3</v>
      </c>
      <c r="K49" s="288">
        <v>8</v>
      </c>
      <c r="L49" s="288">
        <v>4</v>
      </c>
      <c r="M49" s="288">
        <v>4</v>
      </c>
      <c r="N49" s="288">
        <v>53</v>
      </c>
    </row>
    <row r="50" spans="1:14">
      <c r="A50" s="287">
        <v>2013</v>
      </c>
      <c r="B50" s="288">
        <v>4</v>
      </c>
      <c r="C50" s="288">
        <v>6</v>
      </c>
      <c r="D50" s="288">
        <v>5</v>
      </c>
      <c r="E50" s="288">
        <v>6</v>
      </c>
      <c r="F50" s="288">
        <v>1</v>
      </c>
      <c r="G50" s="288">
        <v>4</v>
      </c>
      <c r="H50" s="288">
        <v>4</v>
      </c>
      <c r="I50" s="288">
        <v>4</v>
      </c>
      <c r="J50" s="288">
        <v>5</v>
      </c>
      <c r="K50" s="288">
        <v>2</v>
      </c>
      <c r="L50" s="288">
        <v>4</v>
      </c>
      <c r="M50" s="288">
        <v>2</v>
      </c>
      <c r="N50" s="288">
        <v>47</v>
      </c>
    </row>
    <row r="51" spans="1:14">
      <c r="A51" s="287">
        <v>2014</v>
      </c>
      <c r="B51" s="288">
        <v>6</v>
      </c>
      <c r="C51" s="288">
        <v>1</v>
      </c>
      <c r="D51" s="288">
        <v>1</v>
      </c>
      <c r="E51" s="288">
        <v>1</v>
      </c>
      <c r="F51" s="288">
        <v>1</v>
      </c>
      <c r="G51" s="288">
        <v>3</v>
      </c>
      <c r="H51" s="288">
        <v>7</v>
      </c>
      <c r="I51" s="288">
        <v>2</v>
      </c>
      <c r="J51" s="288">
        <v>2</v>
      </c>
      <c r="K51" s="288">
        <v>0</v>
      </c>
      <c r="L51" s="288">
        <v>1</v>
      </c>
      <c r="M51" s="288">
        <v>7</v>
      </c>
      <c r="N51" s="288">
        <v>32</v>
      </c>
    </row>
    <row r="52" spans="1:14">
      <c r="A52" s="287">
        <v>2015</v>
      </c>
      <c r="B52" s="288">
        <v>5</v>
      </c>
      <c r="C52" s="288">
        <v>2</v>
      </c>
      <c r="D52" s="288">
        <v>7</v>
      </c>
      <c r="E52" s="288">
        <v>2</v>
      </c>
      <c r="F52" s="288">
        <v>0</v>
      </c>
      <c r="G52" s="288">
        <v>2</v>
      </c>
      <c r="H52" s="288">
        <v>1</v>
      </c>
      <c r="I52" s="288">
        <v>2</v>
      </c>
      <c r="J52" s="288">
        <v>2</v>
      </c>
      <c r="K52" s="288">
        <v>3</v>
      </c>
      <c r="L52" s="288">
        <v>3</v>
      </c>
      <c r="M52" s="288">
        <v>0</v>
      </c>
      <c r="N52" s="288">
        <v>29</v>
      </c>
    </row>
    <row r="53" spans="1:14">
      <c r="A53" s="287">
        <v>2016</v>
      </c>
      <c r="B53" s="288">
        <v>4</v>
      </c>
      <c r="C53" s="288">
        <v>3</v>
      </c>
      <c r="D53" s="288">
        <v>3</v>
      </c>
      <c r="E53" s="288">
        <v>1</v>
      </c>
      <c r="F53" s="288">
        <v>6</v>
      </c>
      <c r="G53" s="288">
        <v>2</v>
      </c>
      <c r="H53" s="288">
        <v>2</v>
      </c>
      <c r="I53" s="288">
        <v>3</v>
      </c>
      <c r="J53" s="288">
        <v>4</v>
      </c>
      <c r="K53" s="288">
        <v>1</v>
      </c>
      <c r="L53" s="288">
        <v>2</v>
      </c>
      <c r="M53" s="288">
        <v>3</v>
      </c>
      <c r="N53" s="288">
        <v>34</v>
      </c>
    </row>
    <row r="54" spans="1:14">
      <c r="A54" s="287">
        <v>2017</v>
      </c>
      <c r="B54" s="288">
        <v>5</v>
      </c>
      <c r="C54" s="288">
        <v>5</v>
      </c>
      <c r="D54" s="288">
        <v>3</v>
      </c>
      <c r="E54" s="288">
        <v>2</v>
      </c>
      <c r="F54" s="288">
        <v>6</v>
      </c>
      <c r="G54" s="288">
        <v>1</v>
      </c>
      <c r="H54" s="288">
        <v>3</v>
      </c>
      <c r="I54" s="288">
        <v>4</v>
      </c>
      <c r="J54" s="288">
        <v>2</v>
      </c>
      <c r="K54" s="288">
        <v>8</v>
      </c>
      <c r="L54" s="288">
        <v>0</v>
      </c>
      <c r="M54" s="288">
        <v>2</v>
      </c>
      <c r="N54" s="288">
        <v>41</v>
      </c>
    </row>
    <row r="55" spans="1:14">
      <c r="A55" s="287">
        <v>2018</v>
      </c>
      <c r="B55" s="288">
        <v>2</v>
      </c>
      <c r="C55" s="288">
        <v>1</v>
      </c>
      <c r="D55" s="288">
        <v>2</v>
      </c>
      <c r="E55" s="288">
        <v>5</v>
      </c>
      <c r="F55" s="288">
        <v>3</v>
      </c>
      <c r="G55" s="288">
        <v>2</v>
      </c>
      <c r="H55" s="288">
        <v>1</v>
      </c>
      <c r="I55" s="288">
        <v>3</v>
      </c>
      <c r="J55" s="288">
        <v>2</v>
      </c>
      <c r="K55" s="288">
        <v>2</v>
      </c>
      <c r="L55" s="288">
        <v>3</v>
      </c>
      <c r="M55" s="288">
        <v>1</v>
      </c>
      <c r="N55" s="288">
        <v>27</v>
      </c>
    </row>
    <row r="56" spans="1:14">
      <c r="A56" s="289">
        <v>2019</v>
      </c>
      <c r="B56" s="290">
        <v>4</v>
      </c>
      <c r="C56" s="290">
        <v>2</v>
      </c>
      <c r="D56" s="290">
        <v>0</v>
      </c>
      <c r="E56" s="290"/>
      <c r="F56" s="290"/>
      <c r="G56" s="290"/>
      <c r="H56" s="290"/>
      <c r="I56" s="290"/>
      <c r="J56" s="290"/>
      <c r="K56" s="290"/>
      <c r="L56" s="290"/>
      <c r="M56" s="290"/>
      <c r="N56" s="290">
        <f>+SUM(B56:M56)</f>
        <v>6</v>
      </c>
    </row>
    <row r="57" spans="1:14" ht="30.75" customHeight="1"/>
    <row r="58" spans="1:14">
      <c r="A58" s="805" t="s">
        <v>608</v>
      </c>
      <c r="B58" s="805"/>
      <c r="C58" s="805"/>
      <c r="D58" s="805"/>
      <c r="E58" s="805"/>
      <c r="F58" s="805"/>
      <c r="G58" s="805"/>
      <c r="H58" s="805"/>
      <c r="I58" s="805"/>
      <c r="J58" s="805"/>
      <c r="K58" s="582"/>
      <c r="L58" s="582"/>
    </row>
  </sheetData>
  <mergeCells count="8">
    <mergeCell ref="A58:J58"/>
    <mergeCell ref="A34:P34"/>
    <mergeCell ref="A35:P35"/>
    <mergeCell ref="A2:D2"/>
    <mergeCell ref="A4:D4"/>
    <mergeCell ref="F4:H4"/>
    <mergeCell ref="A27:D27"/>
    <mergeCell ref="A32:J32"/>
  </mergeCells>
  <printOptions horizontalCentered="1" verticalCentered="1"/>
  <pageMargins left="0" right="0" top="0" bottom="0" header="0.31496062992125984" footer="0.31496062992125984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7" tint="0.39997558519241921"/>
  </sheetPr>
  <dimension ref="A1:N49"/>
  <sheetViews>
    <sheetView showGridLines="0" view="pageBreakPreview" zoomScale="85" zoomScaleNormal="100" zoomScaleSheetLayoutView="85" workbookViewId="0">
      <selection activeCell="H27" sqref="H27"/>
    </sheetView>
  </sheetViews>
  <sheetFormatPr baseColWidth="10" defaultColWidth="11.5703125" defaultRowHeight="12"/>
  <cols>
    <col min="1" max="1" width="17" style="144" customWidth="1"/>
    <col min="2" max="3" width="17.28515625" style="149" customWidth="1"/>
    <col min="4" max="10" width="17.28515625" style="143" customWidth="1"/>
    <col min="11" max="11" width="17.28515625" style="144" customWidth="1"/>
    <col min="12" max="16384" width="11.5703125" style="144"/>
  </cols>
  <sheetData>
    <row r="1" spans="1:11" ht="12.75">
      <c r="A1" s="269" t="s">
        <v>359</v>
      </c>
      <c r="B1" s="255"/>
      <c r="C1" s="255"/>
      <c r="D1" s="256"/>
      <c r="E1" s="256"/>
      <c r="F1" s="256"/>
      <c r="G1" s="256"/>
      <c r="H1" s="256"/>
      <c r="I1" s="256"/>
      <c r="J1" s="256"/>
    </row>
    <row r="2" spans="1:11" ht="31.5" customHeight="1">
      <c r="A2" s="760" t="s">
        <v>360</v>
      </c>
      <c r="B2" s="760"/>
      <c r="C2" s="760"/>
      <c r="D2" s="760"/>
      <c r="E2" s="760"/>
      <c r="F2" s="760"/>
      <c r="G2" s="760"/>
      <c r="H2" s="760"/>
      <c r="I2" s="760"/>
      <c r="J2" s="581"/>
    </row>
    <row r="3" spans="1:11">
      <c r="C3" s="143"/>
    </row>
    <row r="4" spans="1:11" ht="12.75">
      <c r="A4" s="258" t="s">
        <v>332</v>
      </c>
      <c r="B4" s="270">
        <v>2010</v>
      </c>
      <c r="C4" s="270">
        <v>2011</v>
      </c>
      <c r="D4" s="270">
        <v>2012</v>
      </c>
      <c r="E4" s="270">
        <v>2013</v>
      </c>
      <c r="F4" s="270">
        <v>2014</v>
      </c>
      <c r="G4" s="270">
        <v>2015</v>
      </c>
      <c r="H4" s="270">
        <v>2016</v>
      </c>
      <c r="I4" s="270">
        <v>2017</v>
      </c>
      <c r="J4" s="348">
        <v>2018</v>
      </c>
      <c r="K4" s="348" t="s">
        <v>541</v>
      </c>
    </row>
    <row r="5" spans="1:11" ht="12.75">
      <c r="A5" s="259" t="s">
        <v>333</v>
      </c>
      <c r="B5" s="260">
        <f>'12. TRANSFERENCIAS 2'!B6+'12. TRANSFERENCIAS 2'!B32+'12. TRANSFERENCIAS 2'!B58</f>
        <v>2917749.7190824146</v>
      </c>
      <c r="C5" s="260">
        <f>'12. TRANSFERENCIAS 2'!C6+'12. TRANSFERENCIAS 2'!C32+'12. TRANSFERENCIAS 2'!C58</f>
        <v>2885886.5143818362</v>
      </c>
      <c r="D5" s="260">
        <f>'12. TRANSFERENCIAS 2'!D6+'12. TRANSFERENCIAS 2'!D32+'12. TRANSFERENCIAS 2'!D58</f>
        <v>2599069.3519712551</v>
      </c>
      <c r="E5" s="260">
        <f>'12. TRANSFERENCIAS 2'!E6+'12. TRANSFERENCIAS 2'!E32+'12. TRANSFERENCIAS 2'!E58</f>
        <v>1825852.0229200001</v>
      </c>
      <c r="F5" s="260">
        <f>'12. TRANSFERENCIAS 2'!F6+'12. TRANSFERENCIAS 2'!F32+'12. TRANSFERENCIAS 2'!F58</f>
        <v>1957001.2064799997</v>
      </c>
      <c r="G5" s="260">
        <f>'12. TRANSFERENCIAS 2'!G6+'12. TRANSFERENCIAS 2'!G32+'12. TRANSFERENCIAS 2'!G58</f>
        <v>2181241.04</v>
      </c>
      <c r="H5" s="260">
        <f>'12. TRANSFERENCIAS 2'!H6+'12. TRANSFERENCIAS 2'!H32+'12. TRANSFERENCIAS 2'!H58</f>
        <v>1553578.77</v>
      </c>
      <c r="I5" s="260">
        <f>'12. TRANSFERENCIAS 2'!I6+'12. TRANSFERENCIAS 2'!I32+'12. TRANSFERENCIAS 2'!I58</f>
        <v>1936562.98459</v>
      </c>
      <c r="J5" s="260">
        <f>'12. TRANSFERENCIAS 2'!J6+'12. TRANSFERENCIAS 2'!J32+'12. TRANSFERENCIAS 2'!J58</f>
        <v>1963366.5351999998</v>
      </c>
      <c r="K5" s="260">
        <f>'12. TRANSFERENCIAS 2'!K6+'12. TRANSFERENCIAS 2'!K32+'12. TRANSFERENCIAS 2'!K58</f>
        <v>1503</v>
      </c>
    </row>
    <row r="6" spans="1:11" ht="12.75">
      <c r="A6" s="259" t="s">
        <v>334</v>
      </c>
      <c r="B6" s="260">
        <f>'12. TRANSFERENCIAS 2'!B7+'12. TRANSFERENCIAS 2'!B33+'12. TRANSFERENCIAS 2'!B59</f>
        <v>794731907.03502786</v>
      </c>
      <c r="C6" s="260">
        <f>'12. TRANSFERENCIAS 2'!C7+'12. TRANSFERENCIAS 2'!C33+'12. TRANSFERENCIAS 2'!C59</f>
        <v>770582075.2986815</v>
      </c>
      <c r="D6" s="260">
        <f>'12. TRANSFERENCIAS 2'!D7+'12. TRANSFERENCIAS 2'!D33+'12. TRANSFERENCIAS 2'!D59</f>
        <v>1015864460.7110069</v>
      </c>
      <c r="E6" s="260">
        <f>'12. TRANSFERENCIAS 2'!E7+'12. TRANSFERENCIAS 2'!E33+'12. TRANSFERENCIAS 2'!E59</f>
        <v>1019235893.7081801</v>
      </c>
      <c r="F6" s="260">
        <f>'12. TRANSFERENCIAS 2'!F7+'12. TRANSFERENCIAS 2'!F33+'12. TRANSFERENCIAS 2'!F59</f>
        <v>748108985.37879992</v>
      </c>
      <c r="G6" s="260">
        <f>'12. TRANSFERENCIAS 2'!G7+'12. TRANSFERENCIAS 2'!G33+'12. TRANSFERENCIAS 2'!G59</f>
        <v>434978723.07999998</v>
      </c>
      <c r="H6" s="260">
        <f>'12. TRANSFERENCIAS 2'!H7+'12. TRANSFERENCIAS 2'!H33+'12. TRANSFERENCIAS 2'!H59</f>
        <v>397241204.52999997</v>
      </c>
      <c r="I6" s="260">
        <f>'12. TRANSFERENCIAS 2'!I7+'12. TRANSFERENCIAS 2'!I33+'12. TRANSFERENCIAS 2'!I59</f>
        <v>750902788.65413082</v>
      </c>
      <c r="J6" s="260">
        <f>'12. TRANSFERENCIAS 2'!J7+'12. TRANSFERENCIAS 2'!J33+'12. TRANSFERENCIAS 2'!J59</f>
        <v>1516816729.6351998</v>
      </c>
      <c r="K6" s="260">
        <f>'12. TRANSFERENCIAS 2'!K7+'12. TRANSFERENCIAS 2'!K33+'12. TRANSFERENCIAS 2'!K59</f>
        <v>548571011.31220007</v>
      </c>
    </row>
    <row r="7" spans="1:11" ht="12.75">
      <c r="A7" s="259" t="s">
        <v>335</v>
      </c>
      <c r="B7" s="260">
        <f>'12. TRANSFERENCIAS 2'!B8+'12. TRANSFERENCIAS 2'!B34+'12. TRANSFERENCIAS 2'!B60</f>
        <v>7456590.0871504145</v>
      </c>
      <c r="C7" s="260">
        <f>'12. TRANSFERENCIAS 2'!C8+'12. TRANSFERENCIAS 2'!C34+'12. TRANSFERENCIAS 2'!C60</f>
        <v>10352473.908096461</v>
      </c>
      <c r="D7" s="260">
        <f>'12. TRANSFERENCIAS 2'!D8+'12. TRANSFERENCIAS 2'!D34+'12. TRANSFERENCIAS 2'!D60</f>
        <v>16258265.793091137</v>
      </c>
      <c r="E7" s="260">
        <f>'12. TRANSFERENCIAS 2'!E8+'12. TRANSFERENCIAS 2'!E34+'12. TRANSFERENCIAS 2'!E60</f>
        <v>23194328.631980002</v>
      </c>
      <c r="F7" s="260">
        <f>'12. TRANSFERENCIAS 2'!F8+'12. TRANSFERENCIAS 2'!F34+'12. TRANSFERENCIAS 2'!F60</f>
        <v>12359816.467359999</v>
      </c>
      <c r="G7" s="260">
        <f>'12. TRANSFERENCIAS 2'!G8+'12. TRANSFERENCIAS 2'!G34+'12. TRANSFERENCIAS 2'!G60</f>
        <v>12761019.199999999</v>
      </c>
      <c r="H7" s="260">
        <f>'12. TRANSFERENCIAS 2'!H8+'12. TRANSFERENCIAS 2'!H34+'12. TRANSFERENCIAS 2'!H60</f>
        <v>108657238.78999999</v>
      </c>
      <c r="I7" s="260">
        <f>'12. TRANSFERENCIAS 2'!I8+'12. TRANSFERENCIAS 2'!I34+'12. TRANSFERENCIAS 2'!I60</f>
        <v>312005052.26177514</v>
      </c>
      <c r="J7" s="260">
        <f>'12. TRANSFERENCIAS 2'!J8+'12. TRANSFERENCIAS 2'!J34+'12. TRANSFERENCIAS 2'!J60</f>
        <v>274351742.08719999</v>
      </c>
      <c r="K7" s="260">
        <f>'12. TRANSFERENCIAS 2'!K8+'12. TRANSFERENCIAS 2'!K34+'12. TRANSFERENCIAS 2'!K60</f>
        <v>59373881.604199998</v>
      </c>
    </row>
    <row r="8" spans="1:11" ht="12.75">
      <c r="A8" s="259" t="s">
        <v>336</v>
      </c>
      <c r="B8" s="260">
        <f>'12. TRANSFERENCIAS 2'!B9+'12. TRANSFERENCIAS 2'!B35+'12. TRANSFERENCIAS 2'!B61</f>
        <v>412482426.79868722</v>
      </c>
      <c r="C8" s="260">
        <f>'12. TRANSFERENCIAS 2'!C9+'12. TRANSFERENCIAS 2'!C35+'12. TRANSFERENCIAS 2'!C61</f>
        <v>743425104.30328166</v>
      </c>
      <c r="D8" s="260">
        <f>'12. TRANSFERENCIAS 2'!D9+'12. TRANSFERENCIAS 2'!D35+'12. TRANSFERENCIAS 2'!D61</f>
        <v>834558660.0002594</v>
      </c>
      <c r="E8" s="260">
        <f>'12. TRANSFERENCIAS 2'!E9+'12. TRANSFERENCIAS 2'!E35+'12. TRANSFERENCIAS 2'!E61</f>
        <v>495471646.73208004</v>
      </c>
      <c r="F8" s="260">
        <f>'12. TRANSFERENCIAS 2'!F9+'12. TRANSFERENCIAS 2'!F35+'12. TRANSFERENCIAS 2'!F61</f>
        <v>466127959.44327992</v>
      </c>
      <c r="G8" s="260">
        <f>'12. TRANSFERENCIAS 2'!G9+'12. TRANSFERENCIAS 2'!G35+'12. TRANSFERENCIAS 2'!G61</f>
        <v>453708276.44</v>
      </c>
      <c r="H8" s="260">
        <f>'12. TRANSFERENCIAS 2'!H9+'12. TRANSFERENCIAS 2'!H35+'12. TRANSFERENCIAS 2'!H61</f>
        <v>399551676.36000001</v>
      </c>
      <c r="I8" s="260">
        <f>'12. TRANSFERENCIAS 2'!I9+'12. TRANSFERENCIAS 2'!I35+'12. TRANSFERENCIAS 2'!I61</f>
        <v>528519880.00192571</v>
      </c>
      <c r="J8" s="260">
        <f>'12. TRANSFERENCIAS 2'!J9+'12. TRANSFERENCIAS 2'!J35+'12. TRANSFERENCIAS 2'!J61</f>
        <v>853908303.20840001</v>
      </c>
      <c r="K8" s="260">
        <f>'12. TRANSFERENCIAS 2'!K9+'12. TRANSFERENCIAS 2'!K35+'12. TRANSFERENCIAS 2'!K61</f>
        <v>299584853.09799999</v>
      </c>
    </row>
    <row r="9" spans="1:11" ht="12.75">
      <c r="A9" s="259" t="s">
        <v>337</v>
      </c>
      <c r="B9" s="260">
        <f>'12. TRANSFERENCIAS 2'!B10+'12. TRANSFERENCIAS 2'!B36+'12. TRANSFERENCIAS 2'!B62</f>
        <v>56291528.187267631</v>
      </c>
      <c r="C9" s="260">
        <f>'12. TRANSFERENCIAS 2'!C10+'12. TRANSFERENCIAS 2'!C36+'12. TRANSFERENCIAS 2'!C62</f>
        <v>93335995.644704983</v>
      </c>
      <c r="D9" s="260">
        <f>'12. TRANSFERENCIAS 2'!D10+'12. TRANSFERENCIAS 2'!D36+'12. TRANSFERENCIAS 2'!D62</f>
        <v>103933365.26069061</v>
      </c>
      <c r="E9" s="260">
        <f>'12. TRANSFERENCIAS 2'!E10+'12. TRANSFERENCIAS 2'!E36+'12. TRANSFERENCIAS 2'!E62</f>
        <v>35571156.517959997</v>
      </c>
      <c r="F9" s="260">
        <f>'12. TRANSFERENCIAS 2'!F10+'12. TRANSFERENCIAS 2'!F36+'12. TRANSFERENCIAS 2'!F62</f>
        <v>22621632.429839998</v>
      </c>
      <c r="G9" s="260">
        <f>'12. TRANSFERENCIAS 2'!G10+'12. TRANSFERENCIAS 2'!G36+'12. TRANSFERENCIAS 2'!G62</f>
        <v>31112361.829999998</v>
      </c>
      <c r="H9" s="260">
        <f>'12. TRANSFERENCIAS 2'!H10+'12. TRANSFERENCIAS 2'!H36+'12. TRANSFERENCIAS 2'!H62</f>
        <v>39934273.920000002</v>
      </c>
      <c r="I9" s="260">
        <f>'12. TRANSFERENCIAS 2'!I10+'12. TRANSFERENCIAS 2'!I36+'12. TRANSFERENCIAS 2'!I62</f>
        <v>39870273.374913946</v>
      </c>
      <c r="J9" s="260">
        <f>'12. TRANSFERENCIAS 2'!J10+'12. TRANSFERENCIAS 2'!J36+'12. TRANSFERENCIAS 2'!J62</f>
        <v>64304295.1052</v>
      </c>
      <c r="K9" s="260">
        <f>'12. TRANSFERENCIAS 2'!K10+'12. TRANSFERENCIAS 2'!K36+'12. TRANSFERENCIAS 2'!K62</f>
        <v>7568638.9235999994</v>
      </c>
    </row>
    <row r="10" spans="1:11" ht="12.75">
      <c r="A10" s="259" t="s">
        <v>338</v>
      </c>
      <c r="B10" s="260">
        <f>'12. TRANSFERENCIAS 2'!B11+'12. TRANSFERENCIAS 2'!B37+'12. TRANSFERENCIAS 2'!B63</f>
        <v>578828906.18651068</v>
      </c>
      <c r="C10" s="260">
        <f>'12. TRANSFERENCIAS 2'!C11+'12. TRANSFERENCIAS 2'!C37+'12. TRANSFERENCIAS 2'!C63</f>
        <v>618864290.54276061</v>
      </c>
      <c r="D10" s="260">
        <f>'12. TRANSFERENCIAS 2'!D11+'12. TRANSFERENCIAS 2'!D37+'12. TRANSFERENCIAS 2'!D63</f>
        <v>655256210.66507769</v>
      </c>
      <c r="E10" s="260">
        <f>'12. TRANSFERENCIAS 2'!E11+'12. TRANSFERENCIAS 2'!E37+'12. TRANSFERENCIAS 2'!E63</f>
        <v>708936866.67443991</v>
      </c>
      <c r="F10" s="260">
        <f>'12. TRANSFERENCIAS 2'!F11+'12. TRANSFERENCIAS 2'!F37+'12. TRANSFERENCIAS 2'!F63</f>
        <v>440433262.44224</v>
      </c>
      <c r="G10" s="260">
        <f>'12. TRANSFERENCIAS 2'!G11+'12. TRANSFERENCIAS 2'!G37+'12. TRANSFERENCIAS 2'!G63</f>
        <v>355183970.54999995</v>
      </c>
      <c r="H10" s="260">
        <f>'12. TRANSFERENCIAS 2'!H11+'12. TRANSFERENCIAS 2'!H37+'12. TRANSFERENCIAS 2'!H63</f>
        <v>321085333.85000002</v>
      </c>
      <c r="I10" s="260">
        <f>'12. TRANSFERENCIAS 2'!I11+'12. TRANSFERENCIAS 2'!I37+'12. TRANSFERENCIAS 2'!I63</f>
        <v>269863128.85069102</v>
      </c>
      <c r="J10" s="260">
        <f>'12. TRANSFERENCIAS 2'!J11+'12. TRANSFERENCIAS 2'!J37+'12. TRANSFERENCIAS 2'!J63</f>
        <v>191059453.63999999</v>
      </c>
      <c r="K10" s="260">
        <f>'12. TRANSFERENCIAS 2'!K11+'12. TRANSFERENCIAS 2'!K37+'12. TRANSFERENCIAS 2'!K63</f>
        <v>55675872.230599999</v>
      </c>
    </row>
    <row r="11" spans="1:11" ht="12.75">
      <c r="A11" s="259" t="s">
        <v>339</v>
      </c>
      <c r="B11" s="260">
        <f>'12. TRANSFERENCIAS 2'!B12+'12. TRANSFERENCIAS 2'!B38+'12. TRANSFERENCIAS 2'!B64</f>
        <v>22442.175658171251</v>
      </c>
      <c r="C11" s="260">
        <f>'12. TRANSFERENCIAS 2'!C12+'12. TRANSFERENCIAS 2'!C38+'12. TRANSFERENCIAS 2'!C64</f>
        <v>5142.9157128230454</v>
      </c>
      <c r="D11" s="260">
        <f>'12. TRANSFERENCIAS 2'!D12+'12. TRANSFERENCIAS 2'!D38+'12. TRANSFERENCIAS 2'!D64</f>
        <v>8691.0249344109852</v>
      </c>
      <c r="E11" s="260">
        <f>'12. TRANSFERENCIAS 2'!E12+'12. TRANSFERENCIAS 2'!E38+'12. TRANSFERENCIAS 2'!E64</f>
        <v>17994.093239999998</v>
      </c>
      <c r="F11" s="260">
        <f>'12. TRANSFERENCIAS 2'!F12+'12. TRANSFERENCIAS 2'!F38+'12. TRANSFERENCIAS 2'!F64</f>
        <v>16281.536479999999</v>
      </c>
      <c r="G11" s="260">
        <f>'12. TRANSFERENCIAS 2'!G12+'12. TRANSFERENCIAS 2'!G38+'12. TRANSFERENCIAS 2'!G64</f>
        <v>47933.94</v>
      </c>
      <c r="H11" s="260">
        <f>'12. TRANSFERENCIAS 2'!H12+'12. TRANSFERENCIAS 2'!H38+'12. TRANSFERENCIAS 2'!H64</f>
        <v>33929.919999999998</v>
      </c>
      <c r="I11" s="260">
        <f>'12. TRANSFERENCIAS 2'!I12+'12. TRANSFERENCIAS 2'!I38+'12. TRANSFERENCIAS 2'!I64</f>
        <v>24759.048299999999</v>
      </c>
      <c r="J11" s="260">
        <f>'12. TRANSFERENCIAS 2'!J12+'12. TRANSFERENCIAS 2'!J38+'12. TRANSFERENCIAS 2'!J64</f>
        <v>31494.890800000001</v>
      </c>
      <c r="K11" s="260">
        <f>'12. TRANSFERENCIAS 2'!K12+'12. TRANSFERENCIAS 2'!K38+'12. TRANSFERENCIAS 2'!K64</f>
        <v>4317</v>
      </c>
    </row>
    <row r="12" spans="1:11" ht="12.75">
      <c r="A12" s="259" t="s">
        <v>340</v>
      </c>
      <c r="B12" s="260">
        <f>'12. TRANSFERENCIAS 2'!B13+'12. TRANSFERENCIAS 2'!B39+'12. TRANSFERENCIAS 2'!B65</f>
        <v>130630809.76498613</v>
      </c>
      <c r="C12" s="260">
        <f>'12. TRANSFERENCIAS 2'!C13+'12. TRANSFERENCIAS 2'!C39+'12. TRANSFERENCIAS 2'!C65</f>
        <v>219739294.43000156</v>
      </c>
      <c r="D12" s="260">
        <f>'12. TRANSFERENCIAS 2'!D13+'12. TRANSFERENCIAS 2'!D39+'12. TRANSFERENCIAS 2'!D65</f>
        <v>396420696.80841982</v>
      </c>
      <c r="E12" s="260">
        <f>'12. TRANSFERENCIAS 2'!E13+'12. TRANSFERENCIAS 2'!E39+'12. TRANSFERENCIAS 2'!E65</f>
        <v>68682450.3002</v>
      </c>
      <c r="F12" s="260">
        <f>'12. TRANSFERENCIAS 2'!F13+'12. TRANSFERENCIAS 2'!F39+'12. TRANSFERENCIAS 2'!F65</f>
        <v>150877029.19295999</v>
      </c>
      <c r="G12" s="260">
        <f>'12. TRANSFERENCIAS 2'!G13+'12. TRANSFERENCIAS 2'!G39+'12. TRANSFERENCIAS 2'!G65</f>
        <v>241732042.68000001</v>
      </c>
      <c r="H12" s="260">
        <f>'12. TRANSFERENCIAS 2'!H13+'12. TRANSFERENCIAS 2'!H39+'12. TRANSFERENCIAS 2'!H65</f>
        <v>174060577.88</v>
      </c>
      <c r="I12" s="260">
        <f>'12. TRANSFERENCIAS 2'!I13+'12. TRANSFERENCIAS 2'!I39+'12. TRANSFERENCIAS 2'!I65</f>
        <v>220807925.0292407</v>
      </c>
      <c r="J12" s="260">
        <f>'12. TRANSFERENCIAS 2'!J13+'12. TRANSFERENCIAS 2'!J39+'12. TRANSFERENCIAS 2'!J65</f>
        <v>379695784.07879996</v>
      </c>
      <c r="K12" s="260">
        <f>'12. TRANSFERENCIAS 2'!K13+'12. TRANSFERENCIAS 2'!K39+'12. TRANSFERENCIAS 2'!K65</f>
        <v>116446251.22920001</v>
      </c>
    </row>
    <row r="13" spans="1:11" ht="12.75">
      <c r="A13" s="259" t="s">
        <v>341</v>
      </c>
      <c r="B13" s="260">
        <f>'12. TRANSFERENCIAS 2'!B14+'12. TRANSFERENCIAS 2'!B40+'12. TRANSFERENCIAS 2'!B66</f>
        <v>22869908.83790103</v>
      </c>
      <c r="C13" s="260">
        <f>'12. TRANSFERENCIAS 2'!C14+'12. TRANSFERENCIAS 2'!C40+'12. TRANSFERENCIAS 2'!C66</f>
        <v>37913552.780751623</v>
      </c>
      <c r="D13" s="260">
        <f>'12. TRANSFERENCIAS 2'!D14+'12. TRANSFERENCIAS 2'!D40+'12. TRANSFERENCIAS 2'!D66</f>
        <v>33372077.099185344</v>
      </c>
      <c r="E13" s="260">
        <f>'12. TRANSFERENCIAS 2'!E14+'12. TRANSFERENCIAS 2'!E40+'12. TRANSFERENCIAS 2'!E66</f>
        <v>24907916.53678</v>
      </c>
      <c r="F13" s="260">
        <f>'12. TRANSFERENCIAS 2'!F14+'12. TRANSFERENCIAS 2'!F40+'12. TRANSFERENCIAS 2'!F66</f>
        <v>18203655.44184</v>
      </c>
      <c r="G13" s="260">
        <f>'12. TRANSFERENCIAS 2'!G14+'12. TRANSFERENCIAS 2'!G40+'12. TRANSFERENCIAS 2'!G66</f>
        <v>19226095.850000001</v>
      </c>
      <c r="H13" s="260">
        <f>'12. TRANSFERENCIAS 2'!H14+'12. TRANSFERENCIAS 2'!H40+'12. TRANSFERENCIAS 2'!H66</f>
        <v>15202766.92</v>
      </c>
      <c r="I13" s="260">
        <f>'12. TRANSFERENCIAS 2'!I14+'12. TRANSFERENCIAS 2'!I40+'12. TRANSFERENCIAS 2'!I66</f>
        <v>15521295.794381678</v>
      </c>
      <c r="J13" s="260">
        <f>'12. TRANSFERENCIAS 2'!J14+'12. TRANSFERENCIAS 2'!J40+'12. TRANSFERENCIAS 2'!J66</f>
        <v>18083554.416000001</v>
      </c>
      <c r="K13" s="260">
        <f>'12. TRANSFERENCIAS 2'!K14+'12. TRANSFERENCIAS 2'!K40+'12. TRANSFERENCIAS 2'!K66</f>
        <v>2857681.0100000002</v>
      </c>
    </row>
    <row r="14" spans="1:11" ht="12.75">
      <c r="A14" s="259" t="s">
        <v>342</v>
      </c>
      <c r="B14" s="260">
        <f>'12. TRANSFERENCIAS 2'!B15+'12. TRANSFERENCIAS 2'!B41+'12. TRANSFERENCIAS 2'!B67</f>
        <v>4586447.4102538563</v>
      </c>
      <c r="C14" s="260">
        <f>'12. TRANSFERENCIAS 2'!C15+'12. TRANSFERENCIAS 2'!C41+'12. TRANSFERENCIAS 2'!C67</f>
        <v>8485729.9313526191</v>
      </c>
      <c r="D14" s="260">
        <f>'12. TRANSFERENCIAS 2'!D15+'12. TRANSFERENCIAS 2'!D41+'12. TRANSFERENCIAS 2'!D67</f>
        <v>7778782.4031547066</v>
      </c>
      <c r="E14" s="260">
        <f>'12. TRANSFERENCIAS 2'!E15+'12. TRANSFERENCIAS 2'!E41+'12. TRANSFERENCIAS 2'!E67</f>
        <v>5030770.7491999995</v>
      </c>
      <c r="F14" s="260">
        <f>'12. TRANSFERENCIAS 2'!F15+'12. TRANSFERENCIAS 2'!F41+'12. TRANSFERENCIAS 2'!F67</f>
        <v>4481267.1912000002</v>
      </c>
      <c r="G14" s="260">
        <f>'12. TRANSFERENCIAS 2'!G15+'12. TRANSFERENCIAS 2'!G41+'12. TRANSFERENCIAS 2'!G67</f>
        <v>6282684.9800000004</v>
      </c>
      <c r="H14" s="260">
        <f>'12. TRANSFERENCIAS 2'!H15+'12. TRANSFERENCIAS 2'!H41+'12. TRANSFERENCIAS 2'!H67</f>
        <v>5384865.1400000006</v>
      </c>
      <c r="I14" s="260">
        <f>'12. TRANSFERENCIAS 2'!I15+'12. TRANSFERENCIAS 2'!I41+'12. TRANSFERENCIAS 2'!I67</f>
        <v>11058731.944498029</v>
      </c>
      <c r="J14" s="260">
        <f>'12. TRANSFERENCIAS 2'!J15+'12. TRANSFERENCIAS 2'!J41+'12. TRANSFERENCIAS 2'!J67</f>
        <v>23232458.770800002</v>
      </c>
      <c r="K14" s="260">
        <f>'12. TRANSFERENCIAS 2'!K15+'12. TRANSFERENCIAS 2'!K41+'12. TRANSFERENCIAS 2'!K67</f>
        <v>8000227.5641999999</v>
      </c>
    </row>
    <row r="15" spans="1:11" ht="12.75">
      <c r="A15" s="259" t="s">
        <v>343</v>
      </c>
      <c r="B15" s="260">
        <f>'12. TRANSFERENCIAS 2'!B16+'12. TRANSFERENCIAS 2'!B42+'12. TRANSFERENCIAS 2'!B68</f>
        <v>83859562.307208538</v>
      </c>
      <c r="C15" s="260">
        <f>'12. TRANSFERENCIAS 2'!C16+'12. TRANSFERENCIAS 2'!C42+'12. TRANSFERENCIAS 2'!C68</f>
        <v>235060437.44280097</v>
      </c>
      <c r="D15" s="260">
        <f>'12. TRANSFERENCIAS 2'!D16+'12. TRANSFERENCIAS 2'!D42+'12. TRANSFERENCIAS 2'!D68</f>
        <v>401195537.72356755</v>
      </c>
      <c r="E15" s="260">
        <f>'12. TRANSFERENCIAS 2'!E16+'12. TRANSFERENCIAS 2'!E42+'12. TRANSFERENCIAS 2'!E68</f>
        <v>230490249.6651406</v>
      </c>
      <c r="F15" s="260">
        <f>'12. TRANSFERENCIAS 2'!F16+'12. TRANSFERENCIAS 2'!F42+'12. TRANSFERENCIAS 2'!F68</f>
        <v>288055484.15719998</v>
      </c>
      <c r="G15" s="260">
        <f>'12. TRANSFERENCIAS 2'!G16+'12. TRANSFERENCIAS 2'!G42+'12. TRANSFERENCIAS 2'!G68</f>
        <v>145700263.68000001</v>
      </c>
      <c r="H15" s="260">
        <f>'12. TRANSFERENCIAS 2'!H16+'12. TRANSFERENCIAS 2'!H42+'12. TRANSFERENCIAS 2'!H68</f>
        <v>73677188.570000008</v>
      </c>
      <c r="I15" s="260">
        <f>'12. TRANSFERENCIAS 2'!I16+'12. TRANSFERENCIAS 2'!I42+'12. TRANSFERENCIAS 2'!I68</f>
        <v>121724599.81236839</v>
      </c>
      <c r="J15" s="260">
        <f>'12. TRANSFERENCIAS 2'!J16+'12. TRANSFERENCIAS 2'!J42+'12. TRANSFERENCIAS 2'!J68</f>
        <v>185775481.55600002</v>
      </c>
      <c r="K15" s="260">
        <f>'12. TRANSFERENCIAS 2'!K16+'12. TRANSFERENCIAS 2'!K42+'12. TRANSFERENCIAS 2'!K68</f>
        <v>92668374.583200008</v>
      </c>
    </row>
    <row r="16" spans="1:11" ht="12.75">
      <c r="A16" s="259" t="s">
        <v>344</v>
      </c>
      <c r="B16" s="260">
        <f>'12. TRANSFERENCIAS 2'!B17+'12. TRANSFERENCIAS 2'!B43+'12. TRANSFERENCIAS 2'!B69</f>
        <v>104704001.50625034</v>
      </c>
      <c r="C16" s="260">
        <f>'12. TRANSFERENCIAS 2'!C17+'12. TRANSFERENCIAS 2'!C43+'12. TRANSFERENCIAS 2'!C69</f>
        <v>136496760.66062248</v>
      </c>
      <c r="D16" s="260">
        <f>'12. TRANSFERENCIAS 2'!D17+'12. TRANSFERENCIAS 2'!D43+'12. TRANSFERENCIAS 2'!D69</f>
        <v>129925948.67495766</v>
      </c>
      <c r="E16" s="260">
        <f>'12. TRANSFERENCIAS 2'!E17+'12. TRANSFERENCIAS 2'!E43+'12. TRANSFERENCIAS 2'!E69</f>
        <v>93695808.049779996</v>
      </c>
      <c r="F16" s="260">
        <f>'12. TRANSFERENCIAS 2'!F17+'12. TRANSFERENCIAS 2'!F43+'12. TRANSFERENCIAS 2'!F69</f>
        <v>45498783.514799997</v>
      </c>
      <c r="G16" s="260">
        <f>'12. TRANSFERENCIAS 2'!G17+'12. TRANSFERENCIAS 2'!G43+'12. TRANSFERENCIAS 2'!G69</f>
        <v>66478640.479999997</v>
      </c>
      <c r="H16" s="260">
        <f>'12. TRANSFERENCIAS 2'!H17+'12. TRANSFERENCIAS 2'!H43+'12. TRANSFERENCIAS 2'!H69</f>
        <v>60847155.50999999</v>
      </c>
      <c r="I16" s="260">
        <f>'12. TRANSFERENCIAS 2'!I17+'12. TRANSFERENCIAS 2'!I43+'12. TRANSFERENCIAS 2'!I69</f>
        <v>102871017.98461364</v>
      </c>
      <c r="J16" s="260">
        <f>'12. TRANSFERENCIAS 2'!J17+'12. TRANSFERENCIAS 2'!J43+'12. TRANSFERENCIAS 2'!J69</f>
        <v>186019535.89359999</v>
      </c>
      <c r="K16" s="260">
        <f>'12. TRANSFERENCIAS 2'!K17+'12. TRANSFERENCIAS 2'!K43+'12. TRANSFERENCIAS 2'!K69</f>
        <v>43461339.041600004</v>
      </c>
    </row>
    <row r="17" spans="1:11" ht="12.75">
      <c r="A17" s="259" t="s">
        <v>345</v>
      </c>
      <c r="B17" s="260">
        <f>'12. TRANSFERENCIAS 2'!B18+'12. TRANSFERENCIAS 2'!B44+'12. TRANSFERENCIAS 2'!B70</f>
        <v>475092520.04335213</v>
      </c>
      <c r="C17" s="260">
        <f>'12. TRANSFERENCIAS 2'!C18+'12. TRANSFERENCIAS 2'!C44+'12. TRANSFERENCIAS 2'!C70</f>
        <v>533515484.93588352</v>
      </c>
      <c r="D17" s="260">
        <f>'12. TRANSFERENCIAS 2'!D18+'12. TRANSFERENCIAS 2'!D44+'12. TRANSFERENCIAS 2'!D70</f>
        <v>607324121.99845195</v>
      </c>
      <c r="E17" s="260">
        <f>'12. TRANSFERENCIAS 2'!E18+'12. TRANSFERENCIAS 2'!E44+'12. TRANSFERENCIAS 2'!E70</f>
        <v>601975758.16471994</v>
      </c>
      <c r="F17" s="260">
        <f>'12. TRANSFERENCIAS 2'!F18+'12. TRANSFERENCIAS 2'!F44+'12. TRANSFERENCIAS 2'!F70</f>
        <v>408796725.38536</v>
      </c>
      <c r="G17" s="260">
        <f>'12. TRANSFERENCIAS 2'!G18+'12. TRANSFERENCIAS 2'!G44+'12. TRANSFERENCIAS 2'!G70</f>
        <v>345426174.19</v>
      </c>
      <c r="H17" s="260">
        <f>'12. TRANSFERENCIAS 2'!H18+'12. TRANSFERENCIAS 2'!H44+'12. TRANSFERENCIAS 2'!H70</f>
        <v>310235381.41000003</v>
      </c>
      <c r="I17" s="260">
        <f>'12. TRANSFERENCIAS 2'!I18+'12. TRANSFERENCIAS 2'!I44+'12. TRANSFERENCIAS 2'!I70</f>
        <v>317733876.33502603</v>
      </c>
      <c r="J17" s="260">
        <f>'12. TRANSFERENCIAS 2'!J18+'12. TRANSFERENCIAS 2'!J44+'12. TRANSFERENCIAS 2'!J70</f>
        <v>313451982.47080004</v>
      </c>
      <c r="K17" s="260">
        <f>'12. TRANSFERENCIAS 2'!K18+'12. TRANSFERENCIAS 2'!K44+'12. TRANSFERENCIAS 2'!K70</f>
        <v>132606359.02779999</v>
      </c>
    </row>
    <row r="18" spans="1:11" ht="12.75">
      <c r="A18" s="259" t="s">
        <v>346</v>
      </c>
      <c r="B18" s="260">
        <f>'12. TRANSFERENCIAS 2'!B19+'12. TRANSFERENCIAS 2'!B45+'12. TRANSFERENCIAS 2'!B71</f>
        <v>1663173.2381679008</v>
      </c>
      <c r="C18" s="260">
        <f>'12. TRANSFERENCIAS 2'!C19+'12. TRANSFERENCIAS 2'!C45+'12. TRANSFERENCIAS 2'!C71</f>
        <v>2417239.194722211</v>
      </c>
      <c r="D18" s="260">
        <f>'12. TRANSFERENCIAS 2'!D19+'12. TRANSFERENCIAS 2'!D45+'12. TRANSFERENCIAS 2'!D71</f>
        <v>2208583.4198764423</v>
      </c>
      <c r="E18" s="260">
        <f>'12. TRANSFERENCIAS 2'!E19+'12. TRANSFERENCIAS 2'!E45+'12. TRANSFERENCIAS 2'!E71</f>
        <v>1739908.2035400001</v>
      </c>
      <c r="F18" s="260">
        <f>'12. TRANSFERENCIAS 2'!F19+'12. TRANSFERENCIAS 2'!F45+'12. TRANSFERENCIAS 2'!F71</f>
        <v>2045578.206</v>
      </c>
      <c r="G18" s="260">
        <f>'12. TRANSFERENCIAS 2'!G19+'12. TRANSFERENCIAS 2'!G45+'12. TRANSFERENCIAS 2'!G71</f>
        <v>2821838.08</v>
      </c>
      <c r="H18" s="260">
        <f>'12. TRANSFERENCIAS 2'!H19+'12. TRANSFERENCIAS 2'!H45+'12. TRANSFERENCIAS 2'!H71</f>
        <v>2970444.14</v>
      </c>
      <c r="I18" s="260">
        <f>'12. TRANSFERENCIAS 2'!I19+'12. TRANSFERENCIAS 2'!I45+'12. TRANSFERENCIAS 2'!I71</f>
        <v>2901145.3169399998</v>
      </c>
      <c r="J18" s="260">
        <f>'12. TRANSFERENCIAS 2'!J19+'12. TRANSFERENCIAS 2'!J45+'12. TRANSFERENCIAS 2'!J71</f>
        <v>2468555.1771999998</v>
      </c>
      <c r="K18" s="260">
        <f>'12. TRANSFERENCIAS 2'!K19+'12. TRANSFERENCIAS 2'!K45+'12. TRANSFERENCIAS 2'!K71</f>
        <v>8011.5</v>
      </c>
    </row>
    <row r="19" spans="1:11" ht="12.75">
      <c r="A19" s="259" t="s">
        <v>347</v>
      </c>
      <c r="B19" s="260">
        <f>'12. TRANSFERENCIAS 2'!B20+'12. TRANSFERENCIAS 2'!B46+'12. TRANSFERENCIAS 2'!B72</f>
        <v>117783126.9414579</v>
      </c>
      <c r="C19" s="260">
        <f>'12. TRANSFERENCIAS 2'!C20+'12. TRANSFERENCIAS 2'!C46+'12. TRANSFERENCIAS 2'!C72</f>
        <v>186330859.10603899</v>
      </c>
      <c r="D19" s="260">
        <f>'12. TRANSFERENCIAS 2'!D20+'12. TRANSFERENCIAS 2'!D46+'12. TRANSFERENCIAS 2'!D72</f>
        <v>199901479.13317117</v>
      </c>
      <c r="E19" s="260">
        <f>'12. TRANSFERENCIAS 2'!E20+'12. TRANSFERENCIAS 2'!E46+'12. TRANSFERENCIAS 2'!E72</f>
        <v>145750026.01084</v>
      </c>
      <c r="F19" s="260">
        <f>'12. TRANSFERENCIAS 2'!F20+'12. TRANSFERENCIAS 2'!F46+'12. TRANSFERENCIAS 2'!F72</f>
        <v>91464145.697760001</v>
      </c>
      <c r="G19" s="260">
        <f>'12. TRANSFERENCIAS 2'!G20+'12. TRANSFERENCIAS 2'!G46+'12. TRANSFERENCIAS 2'!G72</f>
        <v>132132732.88</v>
      </c>
      <c r="H19" s="260">
        <f>'12. TRANSFERENCIAS 2'!H20+'12. TRANSFERENCIAS 2'!H46+'12. TRANSFERENCIAS 2'!H72</f>
        <v>87032168.520000011</v>
      </c>
      <c r="I19" s="260">
        <f>'12. TRANSFERENCIAS 2'!I20+'12. TRANSFERENCIAS 2'!I46+'12. TRANSFERENCIAS 2'!I72</f>
        <v>130941148.43981849</v>
      </c>
      <c r="J19" s="260">
        <f>'12. TRANSFERENCIAS 2'!J20+'12. TRANSFERENCIAS 2'!J46+'12. TRANSFERENCIAS 2'!J72</f>
        <v>161592327.90439999</v>
      </c>
      <c r="K19" s="260">
        <f>'12. TRANSFERENCIAS 2'!K20+'12. TRANSFERENCIAS 2'!K46+'12. TRANSFERENCIAS 2'!K72</f>
        <v>75427422.790000007</v>
      </c>
    </row>
    <row r="20" spans="1:11" ht="12.75">
      <c r="A20" s="259" t="s">
        <v>348</v>
      </c>
      <c r="B20" s="260">
        <f>'12. TRANSFERENCIAS 2'!B21+'12. TRANSFERENCIAS 2'!B47+'12. TRANSFERENCIAS 2'!B73</f>
        <v>114580.23345233868</v>
      </c>
      <c r="C20" s="260">
        <f>'12. TRANSFERENCIAS 2'!C21+'12. TRANSFERENCIAS 2'!C47+'12. TRANSFERENCIAS 2'!C73</f>
        <v>488981.38280839717</v>
      </c>
      <c r="D20" s="260">
        <f>'12. TRANSFERENCIAS 2'!D21+'12. TRANSFERENCIAS 2'!D47+'12. TRANSFERENCIAS 2'!D73</f>
        <v>589887.75891903555</v>
      </c>
      <c r="E20" s="260">
        <f>'12. TRANSFERENCIAS 2'!E21+'12. TRANSFERENCIAS 2'!E47+'12. TRANSFERENCIAS 2'!E73</f>
        <v>414056.74178000004</v>
      </c>
      <c r="F20" s="260">
        <f>'12. TRANSFERENCIAS 2'!F21+'12. TRANSFERENCIAS 2'!F47+'12. TRANSFERENCIAS 2'!F73</f>
        <v>465466.93167999998</v>
      </c>
      <c r="G20" s="260">
        <f>'12. TRANSFERENCIAS 2'!G21+'12. TRANSFERENCIAS 2'!G47+'12. TRANSFERENCIAS 2'!G73</f>
        <v>486813</v>
      </c>
      <c r="H20" s="260">
        <f>'12. TRANSFERENCIAS 2'!H21+'12. TRANSFERENCIAS 2'!H47+'12. TRANSFERENCIAS 2'!H73</f>
        <v>105507</v>
      </c>
      <c r="I20" s="260">
        <f>'12. TRANSFERENCIAS 2'!I21+'12. TRANSFERENCIAS 2'!I47+'12. TRANSFERENCIAS 2'!I73</f>
        <v>137411.74225000001</v>
      </c>
      <c r="J20" s="260">
        <f>'12. TRANSFERENCIAS 2'!J21+'12. TRANSFERENCIAS 2'!J47+'12. TRANSFERENCIAS 2'!J73</f>
        <v>51408</v>
      </c>
      <c r="K20" s="260">
        <f>'12. TRANSFERENCIAS 2'!K21+'12. TRANSFERENCIAS 2'!K47+'12. TRANSFERENCIAS 2'!K73</f>
        <v>0</v>
      </c>
    </row>
    <row r="21" spans="1:11" ht="12.75">
      <c r="A21" s="259" t="s">
        <v>349</v>
      </c>
      <c r="B21" s="260">
        <f>'12. TRANSFERENCIAS 2'!B22+'12. TRANSFERENCIAS 2'!B48+'12. TRANSFERENCIAS 2'!B74</f>
        <v>1986445.1567431935</v>
      </c>
      <c r="C21" s="260">
        <f>'12. TRANSFERENCIAS 2'!C22+'12. TRANSFERENCIAS 2'!C48+'12. TRANSFERENCIAS 2'!C74</f>
        <v>2207435.8189031449</v>
      </c>
      <c r="D21" s="260">
        <f>'12. TRANSFERENCIAS 2'!D22+'12. TRANSFERENCIAS 2'!D48+'12. TRANSFERENCIAS 2'!D74</f>
        <v>3050291.1766951731</v>
      </c>
      <c r="E21" s="260">
        <f>'12. TRANSFERENCIAS 2'!E22+'12. TRANSFERENCIAS 2'!E48+'12. TRANSFERENCIAS 2'!E74</f>
        <v>5120161.9310600003</v>
      </c>
      <c r="F21" s="260">
        <f>'12. TRANSFERENCIAS 2'!F22+'12. TRANSFERENCIAS 2'!F48+'12. TRANSFERENCIAS 2'!F74</f>
        <v>4484740.0181599995</v>
      </c>
      <c r="G21" s="260">
        <f>'12. TRANSFERENCIAS 2'!G22+'12. TRANSFERENCIAS 2'!G48+'12. TRANSFERENCIAS 2'!G74</f>
        <v>5576767.3899999997</v>
      </c>
      <c r="H21" s="260">
        <f>'12. TRANSFERENCIAS 2'!H22+'12. TRANSFERENCIAS 2'!H48+'12. TRANSFERENCIAS 2'!H74</f>
        <v>7070180.7599999998</v>
      </c>
      <c r="I21" s="260">
        <f>'12. TRANSFERENCIAS 2'!I22+'12. TRANSFERENCIAS 2'!I48+'12. TRANSFERENCIAS 2'!I74</f>
        <v>6498758.7072200002</v>
      </c>
      <c r="J21" s="260">
        <f>'12. TRANSFERENCIAS 2'!J22+'12. TRANSFERENCIAS 2'!J48+'12. TRANSFERENCIAS 2'!J74</f>
        <v>6204970.2739999993</v>
      </c>
      <c r="K21" s="260">
        <f>'12. TRANSFERENCIAS 2'!K22+'12. TRANSFERENCIAS 2'!K48+'12. TRANSFERENCIAS 2'!K74</f>
        <v>505374</v>
      </c>
    </row>
    <row r="22" spans="1:11" ht="12.75">
      <c r="A22" s="259" t="s">
        <v>350</v>
      </c>
      <c r="B22" s="260">
        <f>'12. TRANSFERENCIAS 2'!B23+'12. TRANSFERENCIAS 2'!B49+'12. TRANSFERENCIAS 2'!B75</f>
        <v>345257084.74441558</v>
      </c>
      <c r="C22" s="260">
        <f>'12. TRANSFERENCIAS 2'!C23+'12. TRANSFERENCIAS 2'!C49+'12. TRANSFERENCIAS 2'!C75</f>
        <v>500118580.71051222</v>
      </c>
      <c r="D22" s="260">
        <f>'12. TRANSFERENCIAS 2'!D23+'12. TRANSFERENCIAS 2'!D49+'12. TRANSFERENCIAS 2'!D75</f>
        <v>421321618.06921977</v>
      </c>
      <c r="E22" s="260">
        <f>'12. TRANSFERENCIAS 2'!E23+'12. TRANSFERENCIAS 2'!E49+'12. TRANSFERENCIAS 2'!E75</f>
        <v>362196812.37268001</v>
      </c>
      <c r="F22" s="260">
        <f>'12. TRANSFERENCIAS 2'!F23+'12. TRANSFERENCIAS 2'!F49+'12. TRANSFERENCIAS 2'!F75</f>
        <v>303773208.22975999</v>
      </c>
      <c r="G22" s="260">
        <f>'12. TRANSFERENCIAS 2'!G23+'12. TRANSFERENCIAS 2'!G49+'12. TRANSFERENCIAS 2'!G75</f>
        <v>287963588.88</v>
      </c>
      <c r="H22" s="260">
        <f>'12. TRANSFERENCIAS 2'!H23+'12. TRANSFERENCIAS 2'!H49+'12. TRANSFERENCIAS 2'!H75</f>
        <v>225809459.65000001</v>
      </c>
      <c r="I22" s="260">
        <f>'12. TRANSFERENCIAS 2'!I23+'12. TRANSFERENCIAS 2'!I49+'12. TRANSFERENCIAS 2'!I75</f>
        <v>129278778.82423852</v>
      </c>
      <c r="J22" s="260">
        <f>'12. TRANSFERENCIAS 2'!J23+'12. TRANSFERENCIAS 2'!J49+'12. TRANSFERENCIAS 2'!J75</f>
        <v>216967621.866</v>
      </c>
      <c r="K22" s="260">
        <f>'12. TRANSFERENCIAS 2'!K23+'12. TRANSFERENCIAS 2'!K49+'12. TRANSFERENCIAS 2'!K75</f>
        <v>103099730.89999999</v>
      </c>
    </row>
    <row r="23" spans="1:11" ht="12.75">
      <c r="A23" s="259" t="s">
        <v>351</v>
      </c>
      <c r="B23" s="260">
        <f>'12. TRANSFERENCIAS 2'!B24+'12. TRANSFERENCIAS 2'!B50+'12. TRANSFERENCIAS 2'!B76</f>
        <v>206278602.87626642</v>
      </c>
      <c r="C23" s="260">
        <f>'12. TRANSFERENCIAS 2'!C24+'12. TRANSFERENCIAS 2'!C50+'12. TRANSFERENCIAS 2'!C76</f>
        <v>261270046.13078004</v>
      </c>
      <c r="D23" s="260">
        <f>'12. TRANSFERENCIAS 2'!D24+'12. TRANSFERENCIAS 2'!D50+'12. TRANSFERENCIAS 2'!D76</f>
        <v>227450185.27691138</v>
      </c>
      <c r="E23" s="260">
        <f>'12. TRANSFERENCIAS 2'!E24+'12. TRANSFERENCIAS 2'!E50+'12. TRANSFERENCIAS 2'!E76</f>
        <v>128872727.13410001</v>
      </c>
      <c r="F23" s="260">
        <f>'12. TRANSFERENCIAS 2'!F24+'12. TRANSFERENCIAS 2'!F50+'12. TRANSFERENCIAS 2'!F76</f>
        <v>85954084.441439986</v>
      </c>
      <c r="G23" s="260">
        <f>'12. TRANSFERENCIAS 2'!G24+'12. TRANSFERENCIAS 2'!G50+'12. TRANSFERENCIAS 2'!G76</f>
        <v>93811156.810000002</v>
      </c>
      <c r="H23" s="260">
        <f>'12. TRANSFERENCIAS 2'!H24+'12. TRANSFERENCIAS 2'!H50+'12. TRANSFERENCIAS 2'!H76</f>
        <v>43139786.120000005</v>
      </c>
      <c r="I23" s="260">
        <f>'12. TRANSFERENCIAS 2'!I24+'12. TRANSFERENCIAS 2'!I50+'12. TRANSFERENCIAS 2'!I76</f>
        <v>80428379.951815233</v>
      </c>
      <c r="J23" s="260">
        <f>'12. TRANSFERENCIAS 2'!J24+'12. TRANSFERENCIAS 2'!J50+'12. TRANSFERENCIAS 2'!J76</f>
        <v>110838151.89879999</v>
      </c>
      <c r="K23" s="260">
        <f>'12. TRANSFERENCIAS 2'!K24+'12. TRANSFERENCIAS 2'!K50+'12. TRANSFERENCIAS 2'!K76</f>
        <v>47118905.306600004</v>
      </c>
    </row>
    <row r="24" spans="1:11" ht="12.75">
      <c r="A24" s="259" t="s">
        <v>352</v>
      </c>
      <c r="B24" s="260">
        <f>'12. TRANSFERENCIAS 2'!B25+'12. TRANSFERENCIAS 2'!B51+'12. TRANSFERENCIAS 2'!B77</f>
        <v>5306423.1324795112</v>
      </c>
      <c r="C24" s="260">
        <f>'12. TRANSFERENCIAS 2'!C25+'12. TRANSFERENCIAS 2'!C51+'12. TRANSFERENCIAS 2'!C77</f>
        <v>5455625.2764978996</v>
      </c>
      <c r="D24" s="260">
        <f>'12. TRANSFERENCIAS 2'!D25+'12. TRANSFERENCIAS 2'!D51+'12. TRANSFERENCIAS 2'!D77</f>
        <v>6632227.9950636607</v>
      </c>
      <c r="E24" s="260">
        <f>'12. TRANSFERENCIAS 2'!E25+'12. TRANSFERENCIAS 2'!E51+'12. TRANSFERENCIAS 2'!E77</f>
        <v>12665687.461540002</v>
      </c>
      <c r="F24" s="260">
        <f>'12. TRANSFERENCIAS 2'!F25+'12. TRANSFERENCIAS 2'!F51+'12. TRANSFERENCIAS 2'!F77</f>
        <v>11693265.65992</v>
      </c>
      <c r="G24" s="260">
        <f>'12. TRANSFERENCIAS 2'!G25+'12. TRANSFERENCIAS 2'!G51+'12. TRANSFERENCIAS 2'!G77</f>
        <v>8850417.8399999999</v>
      </c>
      <c r="H24" s="260">
        <f>'12. TRANSFERENCIAS 2'!H25+'12. TRANSFERENCIAS 2'!H51+'12. TRANSFERENCIAS 2'!H77</f>
        <v>40099774.140000001</v>
      </c>
      <c r="I24" s="260">
        <f>'12. TRANSFERENCIAS 2'!I25+'12. TRANSFERENCIAS 2'!I51+'12. TRANSFERENCIAS 2'!I77</f>
        <v>13834884.511889234</v>
      </c>
      <c r="J24" s="260">
        <f>'12. TRANSFERENCIAS 2'!J25+'12. TRANSFERENCIAS 2'!J51+'12. TRANSFERENCIAS 2'!J77</f>
        <v>9555499.3039999995</v>
      </c>
      <c r="K24" s="260">
        <f>'12. TRANSFERENCIAS 2'!K25+'12. TRANSFERENCIAS 2'!K51+'12. TRANSFERENCIAS 2'!K77</f>
        <v>704389</v>
      </c>
    </row>
    <row r="25" spans="1:11" ht="12.75">
      <c r="A25" s="259" t="s">
        <v>353</v>
      </c>
      <c r="B25" s="260">
        <f>'12. TRANSFERENCIAS 2'!B26+'12. TRANSFERENCIAS 2'!B52+'12. TRANSFERENCIAS 2'!B78</f>
        <v>260812911.4911198</v>
      </c>
      <c r="C25" s="260">
        <f>'12. TRANSFERENCIAS 2'!C26+'12. TRANSFERENCIAS 2'!C52+'12. TRANSFERENCIAS 2'!C78</f>
        <v>397361014.50526154</v>
      </c>
      <c r="D25" s="260">
        <f>'12. TRANSFERENCIAS 2'!D26+'12. TRANSFERENCIAS 2'!D52+'12. TRANSFERENCIAS 2'!D78</f>
        <v>377115469.72351629</v>
      </c>
      <c r="E25" s="260">
        <f>'12. TRANSFERENCIAS 2'!E26+'12. TRANSFERENCIAS 2'!E52+'12. TRANSFERENCIAS 2'!E78</f>
        <v>275624663.42460001</v>
      </c>
      <c r="F25" s="260">
        <f>'12. TRANSFERENCIAS 2'!F26+'12. TRANSFERENCIAS 2'!F52+'12. TRANSFERENCIAS 2'!F78</f>
        <v>237485100.12136</v>
      </c>
      <c r="G25" s="260">
        <f>'12. TRANSFERENCIAS 2'!G26+'12. TRANSFERENCIAS 2'!G52+'12. TRANSFERENCIAS 2'!G78</f>
        <v>177276591.92000002</v>
      </c>
      <c r="H25" s="260">
        <f>'12. TRANSFERENCIAS 2'!H26+'12. TRANSFERENCIAS 2'!H52+'12. TRANSFERENCIAS 2'!H78</f>
        <v>122134194.34999999</v>
      </c>
      <c r="I25" s="260">
        <f>'12. TRANSFERENCIAS 2'!I26+'12. TRANSFERENCIAS 2'!I52+'12. TRANSFERENCIAS 2'!I78</f>
        <v>136613880.79370436</v>
      </c>
      <c r="J25" s="260">
        <f>'12. TRANSFERENCIAS 2'!J26+'12. TRANSFERENCIAS 2'!J52+'12. TRANSFERENCIAS 2'!J78</f>
        <v>134045877.25479999</v>
      </c>
      <c r="K25" s="260">
        <f>'12. TRANSFERENCIAS 2'!K26+'12. TRANSFERENCIAS 2'!K52+'12. TRANSFERENCIAS 2'!K78</f>
        <v>46977352.463</v>
      </c>
    </row>
    <row r="26" spans="1:11" ht="12.75">
      <c r="A26" s="259" t="s">
        <v>354</v>
      </c>
      <c r="B26" s="260">
        <f>'12. TRANSFERENCIAS 2'!B27+'12. TRANSFERENCIAS 2'!B53+'12. TRANSFERENCIAS 2'!B79</f>
        <v>1383843.2131051037</v>
      </c>
      <c r="C26" s="260">
        <f>'12. TRANSFERENCIAS 2'!C27+'12. TRANSFERENCIAS 2'!C53+'12. TRANSFERENCIAS 2'!C79</f>
        <v>1561706.4410984239</v>
      </c>
      <c r="D26" s="260">
        <f>'12. TRANSFERENCIAS 2'!D27+'12. TRANSFERENCIAS 2'!D53+'12. TRANSFERENCIAS 2'!D79</f>
        <v>2013543.8280217585</v>
      </c>
      <c r="E26" s="260">
        <f>'12. TRANSFERENCIAS 2'!E27+'12. TRANSFERENCIAS 2'!E53+'12. TRANSFERENCIAS 2'!E79</f>
        <v>1576367.9918800001</v>
      </c>
      <c r="F26" s="260">
        <f>'12. TRANSFERENCIAS 2'!F27+'12. TRANSFERENCIAS 2'!F53+'12. TRANSFERENCIAS 2'!F79</f>
        <v>3115735.1436799997</v>
      </c>
      <c r="G26" s="260">
        <f>'12. TRANSFERENCIAS 2'!G27+'12. TRANSFERENCIAS 2'!G53+'12. TRANSFERENCIAS 2'!G79</f>
        <v>2117818.94</v>
      </c>
      <c r="H26" s="260">
        <f>'12. TRANSFERENCIAS 2'!H27+'12. TRANSFERENCIAS 2'!H53+'12. TRANSFERENCIAS 2'!H79</f>
        <v>2559411.2400000002</v>
      </c>
      <c r="I26" s="260">
        <f>'12. TRANSFERENCIAS 2'!I27+'12. TRANSFERENCIAS 2'!I53+'12. TRANSFERENCIAS 2'!I79</f>
        <v>2436367.1838600002</v>
      </c>
      <c r="J26" s="260">
        <f>'12. TRANSFERENCIAS 2'!J27+'12. TRANSFERENCIAS 2'!J53+'12. TRANSFERENCIAS 2'!J79</f>
        <v>2276929.5</v>
      </c>
      <c r="K26" s="260">
        <f>'12. TRANSFERENCIAS 2'!K27+'12. TRANSFERENCIAS 2'!K53+'12. TRANSFERENCIAS 2'!K79</f>
        <v>713319.31</v>
      </c>
    </row>
    <row r="27" spans="1:11" ht="12.75">
      <c r="A27" s="259" t="s">
        <v>355</v>
      </c>
      <c r="B27" s="260">
        <f>'12. TRANSFERENCIAS 2'!B28+'12. TRANSFERENCIAS 2'!B54+'12. TRANSFERENCIAS 2'!B80</f>
        <v>278801911.78170145</v>
      </c>
      <c r="C27" s="260">
        <f>'12. TRANSFERENCIAS 2'!C28+'12. TRANSFERENCIAS 2'!C54+'12. TRANSFERENCIAS 2'!C80</f>
        <v>459989093.80042839</v>
      </c>
      <c r="D27" s="260">
        <f>'12. TRANSFERENCIAS 2'!D28+'12. TRANSFERENCIAS 2'!D54+'12. TRANSFERENCIAS 2'!D80</f>
        <v>386564323.60621232</v>
      </c>
      <c r="E27" s="260">
        <f>'12. TRANSFERENCIAS 2'!E28+'12. TRANSFERENCIAS 2'!E54+'12. TRANSFERENCIAS 2'!E80</f>
        <v>304535228.34421998</v>
      </c>
      <c r="F27" s="260">
        <f>'12. TRANSFERENCIAS 2'!F28+'12. TRANSFERENCIAS 2'!F54+'12. TRANSFERENCIAS 2'!F80</f>
        <v>279236762.76184005</v>
      </c>
      <c r="G27" s="260">
        <f>'12. TRANSFERENCIAS 2'!G28+'12. TRANSFERENCIAS 2'!G54+'12. TRANSFERENCIAS 2'!G80</f>
        <v>259060548.84</v>
      </c>
      <c r="H27" s="260">
        <f>'12. TRANSFERENCIAS 2'!H28+'12. TRANSFERENCIAS 2'!H54+'12. TRANSFERENCIAS 2'!H80</f>
        <v>214765362.41</v>
      </c>
      <c r="I27" s="260">
        <f>'12. TRANSFERENCIAS 2'!I28+'12. TRANSFERENCIAS 2'!I54+'12. TRANSFERENCIAS 2'!I80</f>
        <v>134555988.48519117</v>
      </c>
      <c r="J27" s="260">
        <f>'12. TRANSFERENCIAS 2'!J28+'12. TRANSFERENCIAS 2'!J54+'12. TRANSFERENCIAS 2'!J80</f>
        <v>221975636.05399999</v>
      </c>
      <c r="K27" s="260">
        <f>'12. TRANSFERENCIAS 2'!K28+'12. TRANSFERENCIAS 2'!K54+'12. TRANSFERENCIAS 2'!K80</f>
        <v>100402495.26620001</v>
      </c>
    </row>
    <row r="28" spans="1:11" ht="12.75">
      <c r="A28" s="259" t="s">
        <v>356</v>
      </c>
      <c r="B28" s="260">
        <f>'12. TRANSFERENCIAS 2'!B29+'12. TRANSFERENCIAS 2'!B55+'12. TRANSFERENCIAS 2'!B81</f>
        <v>19463.666679419461</v>
      </c>
      <c r="C28" s="260">
        <f>'12. TRANSFERENCIAS 2'!C29+'12. TRANSFERENCIAS 2'!C55+'12. TRANSFERENCIAS 2'!C81</f>
        <v>19455.877442696172</v>
      </c>
      <c r="D28" s="260">
        <f>'12. TRANSFERENCIAS 2'!D29+'12. TRANSFERENCIAS 2'!D55+'12. TRANSFERENCIAS 2'!D81</f>
        <v>43553.030509609976</v>
      </c>
      <c r="E28" s="260">
        <f>'12. TRANSFERENCIAS 2'!E29+'12. TRANSFERENCIAS 2'!E55+'12. TRANSFERENCIAS 2'!E81</f>
        <v>55096.25740000001</v>
      </c>
      <c r="F28" s="260">
        <f>'12. TRANSFERENCIAS 2'!F29+'12. TRANSFERENCIAS 2'!F55+'12. TRANSFERENCIAS 2'!F81</f>
        <v>56406.394079999998</v>
      </c>
      <c r="G28" s="260">
        <f>'12. TRANSFERENCIAS 2'!G29+'12. TRANSFERENCIAS 2'!G55+'12. TRANSFERENCIAS 2'!G81</f>
        <v>56161</v>
      </c>
      <c r="H28" s="260">
        <f>'12. TRANSFERENCIAS 2'!H29+'12. TRANSFERENCIAS 2'!H55+'12. TRANSFERENCIAS 2'!H81</f>
        <v>68216</v>
      </c>
      <c r="I28" s="260">
        <f>'12. TRANSFERENCIAS 2'!I29+'12. TRANSFERENCIAS 2'!I55+'12. TRANSFERENCIAS 2'!I81</f>
        <v>130264.1</v>
      </c>
      <c r="J28" s="260">
        <f>'12. TRANSFERENCIAS 2'!J29+'12. TRANSFERENCIAS 2'!J55+'12. TRANSFERENCIAS 2'!J81</f>
        <v>70426.5</v>
      </c>
      <c r="K28" s="260">
        <f>'12. TRANSFERENCIAS 2'!K29+'12. TRANSFERENCIAS 2'!K55+'12. TRANSFERENCIAS 2'!K81</f>
        <v>29437.5</v>
      </c>
    </row>
    <row r="29" spans="1:11" ht="12.75">
      <c r="A29" s="259" t="s">
        <v>357</v>
      </c>
      <c r="B29" s="260">
        <f>'12. TRANSFERENCIAS 2'!B30+'12. TRANSFERENCIAS 2'!B56+'12. TRANSFERENCIAS 2'!B82</f>
        <v>46904.923492221176</v>
      </c>
      <c r="C29" s="260">
        <f>'12. TRANSFERENCIAS 2'!C30+'12. TRANSFERENCIAS 2'!C56+'12. TRANSFERENCIAS 2'!C82</f>
        <v>35251.343504267919</v>
      </c>
      <c r="D29" s="260">
        <f>'12. TRANSFERENCIAS 2'!D30+'12. TRANSFERENCIAS 2'!D56+'12. TRANSFERENCIAS 2'!D82</f>
        <v>74048.562939078285</v>
      </c>
      <c r="E29" s="260">
        <f>'12. TRANSFERENCIAS 2'!E30+'12. TRANSFERENCIAS 2'!E56+'12. TRANSFERENCIAS 2'!E82</f>
        <v>37294.849779999997</v>
      </c>
      <c r="F29" s="260">
        <f>'12. TRANSFERENCIAS 2'!F30+'12. TRANSFERENCIAS 2'!F56+'12. TRANSFERENCIAS 2'!F82</f>
        <v>40275</v>
      </c>
      <c r="G29" s="260">
        <f>'12. TRANSFERENCIAS 2'!G30+'12. TRANSFERENCIAS 2'!G56+'12. TRANSFERENCIAS 2'!G82</f>
        <v>41360</v>
      </c>
      <c r="H29" s="260">
        <f>'12. TRANSFERENCIAS 2'!H30+'12. TRANSFERENCIAS 2'!H56+'12. TRANSFERENCIAS 2'!H82</f>
        <v>20882</v>
      </c>
      <c r="I29" s="260">
        <f>'12. TRANSFERENCIAS 2'!I30+'12. TRANSFERENCIAS 2'!I56+'12. TRANSFERENCIAS 2'!I82</f>
        <v>11613.72387</v>
      </c>
      <c r="J29" s="260">
        <f>'12. TRANSFERENCIAS 2'!J30+'12. TRANSFERENCIAS 2'!J56+'12. TRANSFERENCIAS 2'!J82</f>
        <v>4536</v>
      </c>
      <c r="K29" s="260">
        <f>'12. TRANSFERENCIAS 2'!K30+'12. TRANSFERENCIAS 2'!K56+'12. TRANSFERENCIAS 2'!K82</f>
        <v>0</v>
      </c>
    </row>
    <row r="30" spans="1:11" ht="12.75">
      <c r="A30" s="259"/>
      <c r="B30" s="260"/>
      <c r="C30" s="260"/>
      <c r="D30" s="260"/>
      <c r="E30" s="260"/>
      <c r="F30" s="260"/>
      <c r="G30" s="257"/>
      <c r="H30" s="257"/>
      <c r="I30" s="257"/>
      <c r="J30" s="257"/>
    </row>
    <row r="31" spans="1:11" ht="12.75">
      <c r="A31" s="271" t="s">
        <v>358</v>
      </c>
      <c r="B31" s="272">
        <f t="shared" ref="B31:K31" si="0">SUM(B5:B29)</f>
        <v>3893929271.4584174</v>
      </c>
      <c r="C31" s="272">
        <f t="shared" si="0"/>
        <v>5227917518.8970299</v>
      </c>
      <c r="D31" s="272">
        <f t="shared" si="0"/>
        <v>5831461099.0958252</v>
      </c>
      <c r="E31" s="272">
        <f t="shared" si="0"/>
        <v>4547624722.5700397</v>
      </c>
      <c r="F31" s="272">
        <f t="shared" si="0"/>
        <v>3627352652.3935204</v>
      </c>
      <c r="G31" s="272">
        <f t="shared" si="0"/>
        <v>3085015223.5200005</v>
      </c>
      <c r="H31" s="272">
        <f t="shared" si="0"/>
        <v>2653240557.8999996</v>
      </c>
      <c r="I31" s="272">
        <f t="shared" si="0"/>
        <v>3330608513.8572516</v>
      </c>
      <c r="J31" s="272">
        <f t="shared" si="0"/>
        <v>4874746122.0211992</v>
      </c>
      <c r="K31" s="272">
        <f t="shared" si="0"/>
        <v>1741806747.6604002</v>
      </c>
    </row>
    <row r="32" spans="1:11" ht="12.75">
      <c r="A32" s="257"/>
      <c r="B32" s="347"/>
      <c r="C32" s="347"/>
      <c r="D32" s="347"/>
      <c r="E32" s="347"/>
      <c r="F32" s="347"/>
      <c r="G32" s="347"/>
      <c r="H32" s="347"/>
      <c r="I32" s="347"/>
      <c r="J32" s="347"/>
      <c r="K32" s="464"/>
    </row>
    <row r="33" spans="1:14">
      <c r="B33" s="311"/>
      <c r="C33" s="311"/>
      <c r="D33" s="311"/>
      <c r="E33" s="311"/>
      <c r="F33" s="311"/>
      <c r="G33" s="311"/>
      <c r="H33" s="311"/>
      <c r="I33" s="311"/>
      <c r="J33" s="311"/>
      <c r="K33" s="311"/>
    </row>
    <row r="34" spans="1:14">
      <c r="B34" s="311"/>
      <c r="C34" s="311"/>
      <c r="D34" s="311"/>
      <c r="E34" s="311"/>
      <c r="F34" s="311"/>
      <c r="G34" s="311"/>
      <c r="H34" s="311"/>
      <c r="I34" s="311"/>
      <c r="J34" s="311"/>
      <c r="K34" s="311"/>
    </row>
    <row r="35" spans="1:14" ht="39" customHeight="1">
      <c r="A35" s="796" t="s">
        <v>611</v>
      </c>
      <c r="B35" s="796"/>
      <c r="C35" s="796"/>
      <c r="D35" s="796"/>
      <c r="E35" s="796"/>
      <c r="F35" s="796"/>
      <c r="G35" s="796"/>
      <c r="H35" s="796"/>
      <c r="I35" s="796"/>
      <c r="J35" s="796"/>
      <c r="K35" s="796"/>
      <c r="M35" s="402"/>
      <c r="N35" s="402"/>
    </row>
    <row r="36" spans="1:14" ht="12.75">
      <c r="I36" s="259"/>
      <c r="J36" s="259"/>
      <c r="K36" s="260"/>
      <c r="L36" s="259"/>
      <c r="M36" s="492"/>
      <c r="N36" s="402"/>
    </row>
    <row r="37" spans="1:14" ht="12.75">
      <c r="I37" s="259"/>
      <c r="J37" s="259"/>
      <c r="K37" s="260"/>
      <c r="L37" s="259"/>
      <c r="M37" s="492"/>
      <c r="N37" s="402"/>
    </row>
    <row r="38" spans="1:14" ht="12.75">
      <c r="I38" s="259"/>
      <c r="J38" s="259"/>
      <c r="K38" s="260"/>
      <c r="L38" s="259"/>
      <c r="M38" s="492"/>
      <c r="N38" s="402"/>
    </row>
    <row r="39" spans="1:14" ht="12.75">
      <c r="I39" s="259"/>
      <c r="J39" s="259"/>
      <c r="K39" s="260"/>
      <c r="L39" s="259"/>
      <c r="M39" s="492"/>
      <c r="N39" s="402"/>
    </row>
    <row r="40" spans="1:14" ht="12.75">
      <c r="I40" s="259"/>
      <c r="J40" s="259"/>
      <c r="K40" s="260"/>
      <c r="L40" s="259"/>
      <c r="M40" s="492"/>
      <c r="N40" s="402"/>
    </row>
    <row r="41" spans="1:14" ht="12.75">
      <c r="I41" s="259"/>
      <c r="J41" s="259"/>
      <c r="K41" s="260"/>
      <c r="L41" s="259"/>
      <c r="M41" s="492"/>
      <c r="N41" s="402"/>
    </row>
    <row r="42" spans="1:14" ht="12.75">
      <c r="I42" s="259"/>
      <c r="J42" s="259"/>
      <c r="K42" s="260"/>
      <c r="L42" s="259"/>
      <c r="M42" s="492"/>
      <c r="N42" s="402"/>
    </row>
    <row r="43" spans="1:14" ht="12.75">
      <c r="I43" s="259"/>
      <c r="J43" s="259"/>
      <c r="K43" s="260"/>
      <c r="L43" s="259"/>
      <c r="M43" s="492"/>
      <c r="N43" s="402"/>
    </row>
    <row r="44" spans="1:14" ht="12.75">
      <c r="I44" s="259"/>
      <c r="J44" s="259"/>
      <c r="K44" s="260"/>
      <c r="L44" s="259"/>
      <c r="M44" s="492"/>
      <c r="N44" s="402"/>
    </row>
    <row r="45" spans="1:14">
      <c r="M45" s="402"/>
      <c r="N45" s="402"/>
    </row>
    <row r="46" spans="1:14">
      <c r="M46" s="402"/>
      <c r="N46" s="402"/>
    </row>
    <row r="47" spans="1:14">
      <c r="M47" s="402"/>
      <c r="N47" s="402"/>
    </row>
    <row r="48" spans="1:14">
      <c r="M48" s="428"/>
      <c r="N48" s="428"/>
    </row>
    <row r="49" spans="13:14">
      <c r="M49" s="428"/>
      <c r="N49" s="428"/>
    </row>
  </sheetData>
  <mergeCells count="2">
    <mergeCell ref="A2:I2"/>
    <mergeCell ref="A35:K35"/>
  </mergeCells>
  <printOptions horizontalCentered="1" verticalCentered="1"/>
  <pageMargins left="0" right="0" top="0" bottom="0" header="0.31496062992125984" footer="0.31496062992125984"/>
  <pageSetup paperSize="9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7" tint="0.39997558519241921"/>
  </sheetPr>
  <dimension ref="A1:U92"/>
  <sheetViews>
    <sheetView view="pageBreakPreview" zoomScaleNormal="80" zoomScaleSheetLayoutView="100" workbookViewId="0">
      <pane ySplit="4" topLeftCell="A5" activePane="bottomLeft" state="frozen"/>
      <selection activeCell="K33" sqref="K33"/>
      <selection pane="bottomLeft" activeCell="E68" sqref="E68"/>
    </sheetView>
  </sheetViews>
  <sheetFormatPr baseColWidth="10" defaultColWidth="11.5703125" defaultRowHeight="12"/>
  <cols>
    <col min="1" max="1" width="18.42578125" style="144" customWidth="1"/>
    <col min="2" max="9" width="13.7109375" style="311" customWidth="1"/>
    <col min="10" max="10" width="13.42578125" style="144" customWidth="1"/>
    <col min="11" max="11" width="16.7109375" style="74" customWidth="1"/>
    <col min="12" max="12" width="12.5703125" style="144" bestFit="1" customWidth="1"/>
    <col min="13" max="16384" width="11.5703125" style="144"/>
  </cols>
  <sheetData>
    <row r="1" spans="1:21" ht="12.75">
      <c r="A1" s="269" t="s">
        <v>401</v>
      </c>
      <c r="B1" s="260"/>
      <c r="C1" s="260"/>
      <c r="D1" s="260"/>
      <c r="E1" s="260"/>
      <c r="F1" s="260"/>
      <c r="G1" s="260"/>
      <c r="H1" s="260"/>
      <c r="I1" s="260"/>
    </row>
    <row r="2" spans="1:21" ht="31.5" customHeight="1">
      <c r="A2" s="760" t="s">
        <v>360</v>
      </c>
      <c r="B2" s="760"/>
      <c r="C2" s="760"/>
      <c r="D2" s="760"/>
      <c r="E2" s="760"/>
      <c r="F2" s="760"/>
      <c r="G2" s="760"/>
      <c r="H2" s="760"/>
      <c r="I2" s="760"/>
      <c r="L2"/>
      <c r="M2"/>
      <c r="N2"/>
      <c r="O2"/>
      <c r="P2"/>
      <c r="Q2"/>
      <c r="R2"/>
      <c r="S2"/>
      <c r="T2"/>
      <c r="U2"/>
    </row>
    <row r="3" spans="1:21" ht="15">
      <c r="A3" s="257"/>
      <c r="B3" s="260"/>
      <c r="C3" s="260"/>
      <c r="D3" s="260"/>
      <c r="E3" s="260"/>
      <c r="F3" s="260"/>
      <c r="G3" s="260"/>
      <c r="H3" s="260"/>
      <c r="I3" s="260"/>
      <c r="L3"/>
      <c r="M3"/>
      <c r="N3"/>
      <c r="O3"/>
      <c r="P3"/>
      <c r="Q3"/>
      <c r="R3"/>
      <c r="S3"/>
      <c r="T3"/>
      <c r="U3"/>
    </row>
    <row r="4" spans="1:21" ht="15.75" thickBot="1">
      <c r="A4" s="258" t="s">
        <v>332</v>
      </c>
      <c r="B4" s="341">
        <v>2010</v>
      </c>
      <c r="C4" s="341">
        <v>2011</v>
      </c>
      <c r="D4" s="341">
        <v>2012</v>
      </c>
      <c r="E4" s="341">
        <v>2013</v>
      </c>
      <c r="F4" s="341">
        <v>2014</v>
      </c>
      <c r="G4" s="341">
        <v>2015</v>
      </c>
      <c r="H4" s="341">
        <v>2016</v>
      </c>
      <c r="I4" s="341">
        <v>2017</v>
      </c>
      <c r="J4" s="341">
        <v>2018</v>
      </c>
      <c r="K4" s="341">
        <v>2019</v>
      </c>
      <c r="L4"/>
      <c r="M4"/>
      <c r="N4"/>
      <c r="O4"/>
      <c r="P4"/>
      <c r="Q4"/>
      <c r="R4"/>
      <c r="S4"/>
      <c r="T4"/>
      <c r="U4"/>
    </row>
    <row r="5" spans="1:21" ht="15.75" thickBot="1">
      <c r="A5" s="265" t="s">
        <v>361</v>
      </c>
      <c r="B5" s="266">
        <f t="shared" ref="B5:G5" si="0">SUM(B6:B30)</f>
        <v>3184589118.0300002</v>
      </c>
      <c r="C5" s="266">
        <f t="shared" si="0"/>
        <v>4253541800.1999998</v>
      </c>
      <c r="D5" s="266">
        <f>SUM(D6:D30)</f>
        <v>5170174910.0200005</v>
      </c>
      <c r="E5" s="266">
        <f t="shared" si="0"/>
        <v>3896354895.1399999</v>
      </c>
      <c r="F5" s="266">
        <f t="shared" si="0"/>
        <v>3007558571.54</v>
      </c>
      <c r="G5" s="266">
        <f t="shared" si="0"/>
        <v>2349928988.7900004</v>
      </c>
      <c r="H5" s="266">
        <f>SUM(H6:H30)</f>
        <v>1539174853.1900003</v>
      </c>
      <c r="I5" s="266">
        <f>SUM(I6:I30)</f>
        <v>1890777102.5599999</v>
      </c>
      <c r="J5" s="266">
        <f>SUM(J6:J30)</f>
        <v>3185578835.4299998</v>
      </c>
      <c r="K5" s="267">
        <f>SUM(K6:K30)</f>
        <v>1445649387</v>
      </c>
      <c r="L5"/>
      <c r="M5"/>
      <c r="N5"/>
      <c r="O5"/>
      <c r="P5"/>
      <c r="Q5"/>
      <c r="R5"/>
      <c r="S5"/>
      <c r="T5"/>
      <c r="U5"/>
    </row>
    <row r="6" spans="1:21" ht="15">
      <c r="A6" s="259" t="s">
        <v>333</v>
      </c>
      <c r="B6" s="260">
        <v>111199.59</v>
      </c>
      <c r="C6" s="260">
        <v>126051.05</v>
      </c>
      <c r="D6" s="260">
        <v>92.62</v>
      </c>
      <c r="E6" s="260">
        <v>12.48</v>
      </c>
      <c r="F6" s="260">
        <v>7.12</v>
      </c>
      <c r="G6" s="260">
        <v>89.12</v>
      </c>
      <c r="H6" s="260">
        <v>14.989999999999998</v>
      </c>
      <c r="I6" s="260">
        <v>0</v>
      </c>
      <c r="J6" s="260">
        <v>0</v>
      </c>
      <c r="K6" s="260">
        <v>0</v>
      </c>
      <c r="L6"/>
      <c r="M6"/>
      <c r="N6"/>
      <c r="O6"/>
      <c r="P6"/>
      <c r="Q6"/>
      <c r="R6"/>
      <c r="S6"/>
      <c r="T6"/>
      <c r="U6"/>
    </row>
    <row r="7" spans="1:21" ht="15">
      <c r="A7" s="259" t="s">
        <v>334</v>
      </c>
      <c r="B7" s="260">
        <v>782241866.36999989</v>
      </c>
      <c r="C7" s="260">
        <v>756045883.97000003</v>
      </c>
      <c r="D7" s="260">
        <v>1003300317.11</v>
      </c>
      <c r="E7" s="260">
        <v>1003366246.96</v>
      </c>
      <c r="F7" s="260">
        <v>731629442.54999995</v>
      </c>
      <c r="G7" s="260">
        <v>415256250.88999999</v>
      </c>
      <c r="H7" s="260">
        <v>313663812.89999998</v>
      </c>
      <c r="I7" s="260">
        <v>494474963.68000001</v>
      </c>
      <c r="J7" s="260">
        <v>1085384780.1799998</v>
      </c>
      <c r="K7" s="260">
        <v>486082288</v>
      </c>
      <c r="L7"/>
      <c r="M7"/>
      <c r="N7"/>
      <c r="O7"/>
      <c r="P7"/>
      <c r="Q7"/>
      <c r="R7"/>
      <c r="S7"/>
      <c r="T7"/>
      <c r="U7"/>
    </row>
    <row r="8" spans="1:21" ht="15">
      <c r="A8" s="259" t="s">
        <v>335</v>
      </c>
      <c r="B8" s="260">
        <v>744744.65999999992</v>
      </c>
      <c r="C8" s="260">
        <v>2003181.67</v>
      </c>
      <c r="D8" s="260">
        <v>7035996.9500000002</v>
      </c>
      <c r="E8" s="260">
        <v>11641850.82</v>
      </c>
      <c r="F8" s="260">
        <v>2259338.4299999997</v>
      </c>
      <c r="G8" s="260">
        <v>659.47</v>
      </c>
      <c r="H8" s="260">
        <v>3207066.32</v>
      </c>
      <c r="I8" s="260">
        <v>16469485.630000001</v>
      </c>
      <c r="J8" s="260">
        <v>11708222.23</v>
      </c>
      <c r="K8" s="260">
        <v>2171646</v>
      </c>
      <c r="L8"/>
      <c r="M8"/>
      <c r="N8"/>
      <c r="O8"/>
      <c r="P8"/>
      <c r="Q8"/>
      <c r="R8"/>
      <c r="S8"/>
      <c r="T8"/>
      <c r="U8"/>
    </row>
    <row r="9" spans="1:21" ht="15">
      <c r="A9" s="259" t="s">
        <v>336</v>
      </c>
      <c r="B9" s="260">
        <v>347511926.96000004</v>
      </c>
      <c r="C9" s="260">
        <v>662649336.91999996</v>
      </c>
      <c r="D9" s="260">
        <v>781587277</v>
      </c>
      <c r="E9" s="260">
        <v>445771506.77000004</v>
      </c>
      <c r="F9" s="260">
        <v>383204568.28999996</v>
      </c>
      <c r="G9" s="260">
        <v>356823875.94999999</v>
      </c>
      <c r="H9" s="260">
        <v>21985207.27</v>
      </c>
      <c r="I9" s="260">
        <v>258608519.87</v>
      </c>
      <c r="J9" s="260">
        <v>531759344.56</v>
      </c>
      <c r="K9" s="260">
        <v>238605746</v>
      </c>
      <c r="L9"/>
      <c r="M9"/>
      <c r="N9"/>
      <c r="O9"/>
      <c r="P9"/>
      <c r="Q9"/>
      <c r="R9"/>
      <c r="S9"/>
      <c r="T9"/>
      <c r="U9"/>
    </row>
    <row r="10" spans="1:21" ht="15">
      <c r="A10" s="259" t="s">
        <v>337</v>
      </c>
      <c r="B10" s="260">
        <v>34324031.140000001</v>
      </c>
      <c r="C10" s="260">
        <v>57453332.809999995</v>
      </c>
      <c r="D10" s="260">
        <v>83545774.930000007</v>
      </c>
      <c r="E10" s="260">
        <v>16803539.789999999</v>
      </c>
      <c r="F10" s="260">
        <v>3308871.21</v>
      </c>
      <c r="G10" s="260">
        <v>9649463.5899999999</v>
      </c>
      <c r="H10" s="260">
        <v>15023096.52</v>
      </c>
      <c r="I10" s="260">
        <v>10813574.67</v>
      </c>
      <c r="J10" s="260">
        <v>32699667.59</v>
      </c>
      <c r="K10" s="260">
        <v>3980053</v>
      </c>
      <c r="L10"/>
      <c r="M10"/>
      <c r="N10"/>
      <c r="O10"/>
      <c r="P10"/>
      <c r="Q10"/>
      <c r="R10"/>
      <c r="S10"/>
      <c r="T10"/>
      <c r="U10"/>
    </row>
    <row r="11" spans="1:21" ht="15">
      <c r="A11" s="628" t="s">
        <v>338</v>
      </c>
      <c r="B11" s="629">
        <v>506654607.15999997</v>
      </c>
      <c r="C11" s="629">
        <v>513843795.47999996</v>
      </c>
      <c r="D11" s="629">
        <v>584763866.48000002</v>
      </c>
      <c r="E11" s="629">
        <v>607648730.89999998</v>
      </c>
      <c r="F11" s="629">
        <v>380280803.22000003</v>
      </c>
      <c r="G11" s="629">
        <v>299686816.41999996</v>
      </c>
      <c r="H11" s="629">
        <v>259240025.05000001</v>
      </c>
      <c r="I11" s="629">
        <v>213290981.33000001</v>
      </c>
      <c r="J11" s="629">
        <v>137435110.44999999</v>
      </c>
      <c r="K11" s="629">
        <v>48192510</v>
      </c>
      <c r="L11"/>
      <c r="M11"/>
      <c r="N11"/>
      <c r="O11"/>
      <c r="P11"/>
      <c r="Q11"/>
      <c r="R11"/>
      <c r="S11"/>
      <c r="T11"/>
      <c r="U11"/>
    </row>
    <row r="12" spans="1:21" ht="15">
      <c r="A12" s="259" t="s">
        <v>339</v>
      </c>
      <c r="B12" s="260">
        <v>13.91</v>
      </c>
      <c r="C12" s="260">
        <v>54.879999999999995</v>
      </c>
      <c r="D12" s="260">
        <v>1111.96</v>
      </c>
      <c r="E12" s="260">
        <v>477.55</v>
      </c>
      <c r="F12" s="260">
        <v>2637.24</v>
      </c>
      <c r="G12" s="260">
        <v>15468.939999999999</v>
      </c>
      <c r="H12" s="260">
        <v>5134.92</v>
      </c>
      <c r="I12" s="260">
        <v>8256.16</v>
      </c>
      <c r="J12" s="260">
        <v>2401.39</v>
      </c>
      <c r="K12" s="260">
        <v>4317</v>
      </c>
      <c r="L12"/>
      <c r="M12"/>
      <c r="N12"/>
      <c r="O12"/>
      <c r="P12"/>
      <c r="Q12"/>
      <c r="R12"/>
      <c r="S12"/>
      <c r="T12"/>
      <c r="U12"/>
    </row>
    <row r="13" spans="1:21" ht="15">
      <c r="A13" s="259" t="s">
        <v>340</v>
      </c>
      <c r="B13" s="260">
        <v>103638879.95</v>
      </c>
      <c r="C13" s="260">
        <v>170082899.13</v>
      </c>
      <c r="D13" s="260">
        <v>357199502.73000002</v>
      </c>
      <c r="E13" s="260">
        <v>34983511.259999998</v>
      </c>
      <c r="F13" s="260">
        <v>100854933.39999999</v>
      </c>
      <c r="G13" s="260">
        <v>137066946.16</v>
      </c>
      <c r="H13" s="260">
        <v>49043314.479999997</v>
      </c>
      <c r="I13" s="260">
        <v>81305449.939999998</v>
      </c>
      <c r="J13" s="260">
        <v>211561342.28</v>
      </c>
      <c r="K13" s="260">
        <v>80442705</v>
      </c>
      <c r="L13"/>
      <c r="M13"/>
      <c r="N13"/>
      <c r="O13"/>
      <c r="P13"/>
      <c r="Q13"/>
      <c r="R13"/>
      <c r="S13"/>
      <c r="T13"/>
      <c r="U13"/>
    </row>
    <row r="14" spans="1:21" ht="15">
      <c r="A14" s="259" t="s">
        <v>341</v>
      </c>
      <c r="B14" s="260">
        <v>5812310.2400000002</v>
      </c>
      <c r="C14" s="260">
        <v>8536206.0899999999</v>
      </c>
      <c r="D14" s="260">
        <v>18430940.420000002</v>
      </c>
      <c r="E14" s="260">
        <v>9866148.8900000006</v>
      </c>
      <c r="F14" s="260">
        <v>3403180.4899999998</v>
      </c>
      <c r="G14" s="260">
        <v>1919372.6</v>
      </c>
      <c r="H14" s="260">
        <v>95516.83</v>
      </c>
      <c r="I14" s="260">
        <v>980189.5</v>
      </c>
      <c r="J14" s="260">
        <v>2789100.56</v>
      </c>
      <c r="K14" s="260">
        <v>1572788</v>
      </c>
      <c r="L14"/>
      <c r="M14"/>
      <c r="N14"/>
      <c r="O14"/>
      <c r="P14"/>
      <c r="Q14"/>
      <c r="R14"/>
      <c r="S14"/>
      <c r="T14"/>
      <c r="U14"/>
    </row>
    <row r="15" spans="1:21" ht="15">
      <c r="A15" s="259" t="s">
        <v>342</v>
      </c>
      <c r="B15" s="260">
        <v>1649753.88</v>
      </c>
      <c r="C15" s="260">
        <v>4322956.87</v>
      </c>
      <c r="D15" s="260">
        <v>4139210.03</v>
      </c>
      <c r="E15" s="260">
        <v>1098254.94</v>
      </c>
      <c r="F15" s="260">
        <v>125513.64</v>
      </c>
      <c r="G15" s="260">
        <v>805950.03</v>
      </c>
      <c r="H15" s="260">
        <v>22759.97</v>
      </c>
      <c r="I15" s="260">
        <v>3631134.7199999997</v>
      </c>
      <c r="J15" s="260">
        <v>12422326.800000001</v>
      </c>
      <c r="K15" s="260">
        <v>7151400</v>
      </c>
      <c r="L15"/>
      <c r="M15"/>
      <c r="N15"/>
      <c r="O15"/>
      <c r="P15"/>
      <c r="Q15"/>
      <c r="R15"/>
      <c r="S15"/>
      <c r="T15"/>
      <c r="U15"/>
    </row>
    <row r="16" spans="1:21" ht="15">
      <c r="A16" s="259" t="s">
        <v>343</v>
      </c>
      <c r="B16" s="260">
        <v>67342320.370000005</v>
      </c>
      <c r="C16" s="260">
        <v>201987826.62</v>
      </c>
      <c r="D16" s="260">
        <v>347064086</v>
      </c>
      <c r="E16" s="260">
        <v>185986109.46000001</v>
      </c>
      <c r="F16" s="260">
        <v>234651200.10999998</v>
      </c>
      <c r="G16" s="260">
        <v>126136074.55</v>
      </c>
      <c r="H16" s="260">
        <v>56638874.040000007</v>
      </c>
      <c r="I16" s="260">
        <v>93245662.599999994</v>
      </c>
      <c r="J16" s="260">
        <v>166903539.21000001</v>
      </c>
      <c r="K16" s="260">
        <v>89235634</v>
      </c>
      <c r="L16"/>
      <c r="M16"/>
      <c r="N16"/>
      <c r="O16"/>
      <c r="P16"/>
      <c r="Q16"/>
      <c r="R16"/>
      <c r="S16"/>
      <c r="T16"/>
      <c r="U16"/>
    </row>
    <row r="17" spans="1:21" ht="15">
      <c r="A17" s="259" t="s">
        <v>344</v>
      </c>
      <c r="B17" s="260">
        <v>63002507.140000001</v>
      </c>
      <c r="C17" s="260">
        <v>78663596.210000008</v>
      </c>
      <c r="D17" s="260">
        <v>108067124.84</v>
      </c>
      <c r="E17" s="260">
        <v>63627363.269999996</v>
      </c>
      <c r="F17" s="260">
        <v>32192362.059999999</v>
      </c>
      <c r="G17" s="260">
        <v>15536481.15</v>
      </c>
      <c r="H17" s="260">
        <v>25434253.299999997</v>
      </c>
      <c r="I17" s="260">
        <v>62385858.5</v>
      </c>
      <c r="J17" s="260">
        <v>138938998.34999999</v>
      </c>
      <c r="K17" s="260">
        <v>37013685</v>
      </c>
      <c r="L17"/>
      <c r="M17"/>
      <c r="N17"/>
      <c r="O17"/>
      <c r="P17"/>
      <c r="Q17"/>
      <c r="R17"/>
      <c r="S17"/>
      <c r="T17"/>
      <c r="U17"/>
    </row>
    <row r="18" spans="1:21" ht="15">
      <c r="A18" s="259" t="s">
        <v>345</v>
      </c>
      <c r="B18" s="260">
        <v>422325535.78999996</v>
      </c>
      <c r="C18" s="260">
        <v>459340507.74000001</v>
      </c>
      <c r="D18" s="260">
        <v>547675206.03999996</v>
      </c>
      <c r="E18" s="260">
        <v>545255309.13999999</v>
      </c>
      <c r="F18" s="260">
        <v>358192493.45999998</v>
      </c>
      <c r="G18" s="260">
        <v>288802646.45999998</v>
      </c>
      <c r="H18" s="260">
        <v>253360992.87</v>
      </c>
      <c r="I18" s="260">
        <v>254956497.04999998</v>
      </c>
      <c r="J18" s="260">
        <v>259096897.83000001</v>
      </c>
      <c r="K18" s="260">
        <v>124605643</v>
      </c>
      <c r="L18"/>
      <c r="M18"/>
      <c r="N18"/>
      <c r="O18"/>
      <c r="P18"/>
      <c r="Q18"/>
      <c r="R18"/>
      <c r="S18"/>
      <c r="T18"/>
      <c r="U18"/>
    </row>
    <row r="19" spans="1:21" ht="15">
      <c r="A19" s="259" t="s">
        <v>346</v>
      </c>
      <c r="B19" s="260">
        <v>115757.74</v>
      </c>
      <c r="C19" s="260">
        <v>501828.61</v>
      </c>
      <c r="D19" s="260">
        <v>444450.51</v>
      </c>
      <c r="E19" s="260">
        <v>95383.06</v>
      </c>
      <c r="F19" s="260">
        <v>1078.8699999999999</v>
      </c>
      <c r="G19" s="260">
        <v>1429.08</v>
      </c>
      <c r="H19" s="260">
        <v>4315.1399999999994</v>
      </c>
      <c r="I19" s="260">
        <v>6720.92</v>
      </c>
      <c r="J19" s="260">
        <v>5439.07</v>
      </c>
      <c r="K19" s="260">
        <v>1248</v>
      </c>
      <c r="L19"/>
      <c r="M19"/>
      <c r="N19"/>
      <c r="O19"/>
      <c r="P19"/>
      <c r="Q19"/>
      <c r="R19"/>
      <c r="S19"/>
      <c r="T19"/>
      <c r="U19"/>
    </row>
    <row r="20" spans="1:21" ht="15">
      <c r="A20" s="259" t="s">
        <v>347</v>
      </c>
      <c r="B20" s="260">
        <v>72488136.25</v>
      </c>
      <c r="C20" s="260">
        <v>105630074.91999999</v>
      </c>
      <c r="D20" s="260">
        <v>161777753.31</v>
      </c>
      <c r="E20" s="260">
        <v>103733678.28</v>
      </c>
      <c r="F20" s="260">
        <v>53900588.590000004</v>
      </c>
      <c r="G20" s="260">
        <v>75878391.219999999</v>
      </c>
      <c r="H20" s="260">
        <v>41111915.07</v>
      </c>
      <c r="I20" s="260">
        <v>75575204.480000004</v>
      </c>
      <c r="J20" s="260">
        <v>101580341.20999999</v>
      </c>
      <c r="K20" s="260">
        <v>66800210</v>
      </c>
      <c r="L20"/>
      <c r="M20"/>
      <c r="N20"/>
      <c r="O20"/>
      <c r="P20"/>
      <c r="Q20"/>
      <c r="R20"/>
      <c r="S20"/>
      <c r="T20"/>
      <c r="U20"/>
    </row>
    <row r="21" spans="1:21" ht="15">
      <c r="A21" s="259" t="s">
        <v>348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/>
      <c r="M21"/>
      <c r="N21"/>
      <c r="O21"/>
      <c r="P21"/>
      <c r="Q21"/>
      <c r="R21"/>
      <c r="S21"/>
      <c r="T21"/>
      <c r="U21"/>
    </row>
    <row r="22" spans="1:21" ht="15">
      <c r="A22" s="259" t="s">
        <v>349</v>
      </c>
      <c r="B22" s="260">
        <v>56577.5</v>
      </c>
      <c r="C22" s="260">
        <v>120121.37</v>
      </c>
      <c r="D22" s="260">
        <v>710522.33</v>
      </c>
      <c r="E22" s="260">
        <v>1670990.4700000002</v>
      </c>
      <c r="F22" s="260">
        <v>789063.23</v>
      </c>
      <c r="G22" s="260">
        <v>99562.389999999985</v>
      </c>
      <c r="H22" s="260">
        <v>582873.76</v>
      </c>
      <c r="I22" s="260">
        <v>884570.42999999993</v>
      </c>
      <c r="J22" s="260">
        <v>1462575.0499999998</v>
      </c>
      <c r="K22" s="260">
        <v>504205</v>
      </c>
      <c r="L22"/>
      <c r="M22"/>
      <c r="N22"/>
      <c r="O22"/>
      <c r="P22"/>
      <c r="Q22"/>
      <c r="R22"/>
      <c r="S22"/>
      <c r="T22"/>
      <c r="U22"/>
    </row>
    <row r="23" spans="1:21" ht="15">
      <c r="A23" s="259" t="s">
        <v>350</v>
      </c>
      <c r="B23" s="260">
        <v>245490011.28</v>
      </c>
      <c r="C23" s="260">
        <v>392507454.75</v>
      </c>
      <c r="D23" s="260">
        <v>325421341.69</v>
      </c>
      <c r="E23" s="260">
        <v>297492036.81999999</v>
      </c>
      <c r="F23" s="260">
        <v>249401909.13</v>
      </c>
      <c r="G23" s="260">
        <v>233544864.59999999</v>
      </c>
      <c r="H23" s="260">
        <v>189395284.74000001</v>
      </c>
      <c r="I23" s="260">
        <v>87391273.040000007</v>
      </c>
      <c r="J23" s="260">
        <v>162314150.38</v>
      </c>
      <c r="K23" s="260">
        <v>88983819</v>
      </c>
      <c r="L23"/>
      <c r="M23"/>
      <c r="N23"/>
      <c r="O23"/>
      <c r="P23"/>
      <c r="Q23"/>
      <c r="R23"/>
      <c r="S23"/>
      <c r="T23"/>
      <c r="U23"/>
    </row>
    <row r="24" spans="1:21" ht="15">
      <c r="A24" s="259" t="s">
        <v>351</v>
      </c>
      <c r="B24" s="260">
        <v>149832539.31</v>
      </c>
      <c r="C24" s="260">
        <v>181704859.61000001</v>
      </c>
      <c r="D24" s="260">
        <v>197004847.94</v>
      </c>
      <c r="E24" s="260">
        <v>90142507.200000003</v>
      </c>
      <c r="F24" s="260">
        <v>64108014.82</v>
      </c>
      <c r="G24" s="260">
        <v>45275011.489999995</v>
      </c>
      <c r="H24" s="260">
        <v>12959532.629999999</v>
      </c>
      <c r="I24" s="260">
        <v>44307510.899999999</v>
      </c>
      <c r="J24" s="260">
        <v>69258149.189999998</v>
      </c>
      <c r="K24" s="260">
        <v>40058408</v>
      </c>
      <c r="L24"/>
      <c r="M24"/>
      <c r="N24"/>
      <c r="O24"/>
      <c r="P24"/>
      <c r="Q24"/>
      <c r="R24"/>
      <c r="S24"/>
      <c r="T24"/>
      <c r="U24"/>
    </row>
    <row r="25" spans="1:21" ht="15">
      <c r="A25" s="259" t="s">
        <v>352</v>
      </c>
      <c r="B25" s="260">
        <v>19851.16</v>
      </c>
      <c r="C25" s="260">
        <v>128027.83</v>
      </c>
      <c r="D25" s="260">
        <v>182005.68</v>
      </c>
      <c r="E25" s="260">
        <v>6206028.790000001</v>
      </c>
      <c r="F25" s="260">
        <v>4140435.82</v>
      </c>
      <c r="G25" s="260">
        <v>1851.9</v>
      </c>
      <c r="H25" s="260">
        <v>31623008.73</v>
      </c>
      <c r="I25" s="260">
        <v>5204824.2</v>
      </c>
      <c r="J25" s="260">
        <v>697580.33000000007</v>
      </c>
      <c r="K25" s="260">
        <v>422869</v>
      </c>
      <c r="L25"/>
      <c r="M25"/>
      <c r="N25"/>
      <c r="O25"/>
      <c r="P25"/>
      <c r="Q25"/>
      <c r="R25"/>
      <c r="S25"/>
      <c r="T25"/>
      <c r="U25"/>
    </row>
    <row r="26" spans="1:21" ht="15">
      <c r="A26" s="259" t="s">
        <v>353</v>
      </c>
      <c r="B26" s="260">
        <v>181583871.34999999</v>
      </c>
      <c r="C26" s="260">
        <v>307169985.73000002</v>
      </c>
      <c r="D26" s="260">
        <v>304315338.49000001</v>
      </c>
      <c r="E26" s="260">
        <v>218491749.28</v>
      </c>
      <c r="F26" s="260">
        <v>177457561.19999999</v>
      </c>
      <c r="G26" s="260">
        <v>136941189.25</v>
      </c>
      <c r="H26" s="260">
        <v>87174903.689999998</v>
      </c>
      <c r="I26" s="260">
        <v>91418285.570000008</v>
      </c>
      <c r="J26" s="260">
        <v>91765736.769999996</v>
      </c>
      <c r="K26" s="260">
        <v>42196292</v>
      </c>
      <c r="L26"/>
      <c r="M26"/>
      <c r="N26"/>
      <c r="O26"/>
      <c r="P26"/>
      <c r="Q26"/>
      <c r="R26"/>
      <c r="S26"/>
      <c r="T26"/>
      <c r="U26"/>
    </row>
    <row r="27" spans="1:21" ht="15">
      <c r="A27" s="259" t="s">
        <v>354</v>
      </c>
      <c r="B27" s="260">
        <v>436063.37</v>
      </c>
      <c r="C27" s="260">
        <v>622210.17000000004</v>
      </c>
      <c r="D27" s="260">
        <v>960723.89999999991</v>
      </c>
      <c r="E27" s="260">
        <v>554779.19999999995</v>
      </c>
      <c r="F27" s="260">
        <v>853012.37</v>
      </c>
      <c r="G27" s="260">
        <v>806841.22</v>
      </c>
      <c r="H27" s="260">
        <v>943407.78</v>
      </c>
      <c r="I27" s="260">
        <v>1055998.03</v>
      </c>
      <c r="J27" s="260">
        <v>1077439.94</v>
      </c>
      <c r="K27" s="260">
        <v>543384</v>
      </c>
      <c r="L27"/>
      <c r="M27"/>
      <c r="N27"/>
      <c r="O27"/>
      <c r="P27"/>
      <c r="Q27"/>
      <c r="R27"/>
      <c r="S27"/>
      <c r="T27"/>
      <c r="U27"/>
    </row>
    <row r="28" spans="1:21" ht="15">
      <c r="A28" s="259" t="s">
        <v>355</v>
      </c>
      <c r="B28" s="260">
        <v>199206612.91</v>
      </c>
      <c r="C28" s="260">
        <v>350101607.76999998</v>
      </c>
      <c r="D28" s="260">
        <v>336547419.06</v>
      </c>
      <c r="E28" s="260">
        <v>251918679.81</v>
      </c>
      <c r="F28" s="260">
        <v>226801556.28999999</v>
      </c>
      <c r="G28" s="260">
        <v>205679752.31</v>
      </c>
      <c r="H28" s="260">
        <v>177659542.19</v>
      </c>
      <c r="I28" s="260">
        <v>94715680.090000004</v>
      </c>
      <c r="J28" s="260">
        <v>166692977.56</v>
      </c>
      <c r="K28" s="260">
        <v>87054356</v>
      </c>
      <c r="L28"/>
      <c r="M28"/>
      <c r="N28"/>
      <c r="O28"/>
      <c r="P28"/>
      <c r="Q28"/>
      <c r="R28"/>
      <c r="S28"/>
      <c r="T28"/>
      <c r="U28"/>
    </row>
    <row r="29" spans="1:21" ht="15">
      <c r="A29" s="261" t="s">
        <v>356</v>
      </c>
      <c r="B29" s="262">
        <v>0</v>
      </c>
      <c r="C29" s="262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46461.25</v>
      </c>
      <c r="J29" s="260">
        <v>22714.5</v>
      </c>
      <c r="K29" s="260">
        <v>26181</v>
      </c>
      <c r="L29"/>
      <c r="M29"/>
      <c r="N29"/>
      <c r="O29"/>
      <c r="P29"/>
      <c r="Q29"/>
      <c r="R29"/>
      <c r="S29"/>
      <c r="T29"/>
      <c r="U29"/>
    </row>
    <row r="30" spans="1:21" ht="15.75" thickBot="1">
      <c r="A30" s="263" t="s">
        <v>357</v>
      </c>
      <c r="B30" s="264">
        <v>0</v>
      </c>
      <c r="C30" s="264">
        <v>0</v>
      </c>
      <c r="D30" s="264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0"/>
      <c r="K30" s="260"/>
      <c r="L30"/>
      <c r="M30"/>
      <c r="N30"/>
      <c r="O30"/>
      <c r="P30"/>
      <c r="Q30"/>
      <c r="R30"/>
      <c r="S30"/>
      <c r="T30"/>
      <c r="U30"/>
    </row>
    <row r="31" spans="1:21" ht="15.75" thickBot="1">
      <c r="A31" s="268" t="s">
        <v>410</v>
      </c>
      <c r="B31" s="266">
        <f t="shared" ref="B31:G31" si="1">SUM(B32:B56)</f>
        <v>567225961.03000009</v>
      </c>
      <c r="C31" s="266">
        <f t="shared" si="1"/>
        <v>821042472.25999999</v>
      </c>
      <c r="D31" s="266">
        <f t="shared" si="1"/>
        <v>496572184.80000007</v>
      </c>
      <c r="E31" s="266">
        <f>SUM(E32:E56)</f>
        <v>478831009.96999997</v>
      </c>
      <c r="F31" s="266">
        <f t="shared" si="1"/>
        <v>438678534.47000003</v>
      </c>
      <c r="G31" s="266">
        <f t="shared" si="1"/>
        <v>527303728.73000002</v>
      </c>
      <c r="H31" s="266">
        <f>SUM(H32:H56)</f>
        <v>875626109.70999992</v>
      </c>
      <c r="I31" s="266">
        <f>SUM(I32:I56)</f>
        <v>1225004033.9799998</v>
      </c>
      <c r="J31" s="266">
        <f>SUM(J32:J56)</f>
        <v>1474262099.4499998</v>
      </c>
      <c r="K31" s="267">
        <f>SUM(K32:K56)</f>
        <v>294602389.81</v>
      </c>
      <c r="L31"/>
      <c r="M31"/>
      <c r="N31"/>
      <c r="O31"/>
      <c r="P31"/>
      <c r="Q31"/>
      <c r="R31"/>
      <c r="S31"/>
      <c r="T31"/>
      <c r="U31"/>
    </row>
    <row r="32" spans="1:21" ht="15">
      <c r="A32" s="257" t="s">
        <v>333</v>
      </c>
      <c r="B32" s="260">
        <v>4468.2299999999996</v>
      </c>
      <c r="C32" s="260">
        <v>923.38</v>
      </c>
      <c r="D32" s="260">
        <v>38.97</v>
      </c>
      <c r="E32" s="260">
        <v>47.9</v>
      </c>
      <c r="F32" s="260">
        <v>57.769999999999996</v>
      </c>
      <c r="G32" s="260">
        <v>74.92</v>
      </c>
      <c r="H32" s="260">
        <v>61.78</v>
      </c>
      <c r="I32" s="309">
        <v>63.230000000000004</v>
      </c>
      <c r="J32" s="309">
        <v>14.98</v>
      </c>
      <c r="K32" s="309">
        <v>0</v>
      </c>
      <c r="L32"/>
      <c r="M32"/>
      <c r="N32"/>
      <c r="O32"/>
      <c r="P32"/>
      <c r="Q32"/>
      <c r="R32"/>
      <c r="S32"/>
      <c r="T32"/>
      <c r="U32"/>
    </row>
    <row r="33" spans="1:21" ht="15">
      <c r="A33" s="257" t="s">
        <v>334</v>
      </c>
      <c r="B33" s="260">
        <v>4392093.68</v>
      </c>
      <c r="C33" s="260">
        <v>5143777.1199999992</v>
      </c>
      <c r="D33" s="260">
        <v>2307836.48</v>
      </c>
      <c r="E33" s="260">
        <v>3591939.01</v>
      </c>
      <c r="F33" s="260">
        <v>2794536.88</v>
      </c>
      <c r="G33" s="260">
        <v>3593649.19</v>
      </c>
      <c r="H33" s="260">
        <v>64479376.629999995</v>
      </c>
      <c r="I33" s="309">
        <v>240450402.25</v>
      </c>
      <c r="J33" s="309">
        <v>415120782.35999995</v>
      </c>
      <c r="K33" s="309">
        <v>62388939.710000001</v>
      </c>
      <c r="L33"/>
      <c r="M33"/>
      <c r="N33"/>
      <c r="O33"/>
      <c r="P33"/>
      <c r="Q33"/>
      <c r="R33"/>
      <c r="S33"/>
      <c r="T33"/>
      <c r="U33"/>
    </row>
    <row r="34" spans="1:21" ht="15">
      <c r="A34" s="257" t="s">
        <v>335</v>
      </c>
      <c r="B34" s="260">
        <v>140127.43</v>
      </c>
      <c r="C34" s="260">
        <v>630929.86</v>
      </c>
      <c r="D34" s="260">
        <v>1467002.62</v>
      </c>
      <c r="E34" s="260">
        <v>2311447.73</v>
      </c>
      <c r="F34" s="260">
        <v>465200.91</v>
      </c>
      <c r="G34" s="260">
        <v>1873625.73</v>
      </c>
      <c r="H34" s="260">
        <v>92722444.469999999</v>
      </c>
      <c r="I34" s="309">
        <v>284070785.38</v>
      </c>
      <c r="J34" s="309">
        <v>249280680.82999998</v>
      </c>
      <c r="K34" s="309">
        <v>57068384.670000002</v>
      </c>
      <c r="L34"/>
      <c r="M34"/>
      <c r="N34"/>
      <c r="O34"/>
      <c r="P34"/>
      <c r="Q34"/>
      <c r="R34"/>
      <c r="S34"/>
      <c r="T34"/>
      <c r="U34"/>
    </row>
    <row r="35" spans="1:21" ht="15">
      <c r="A35" s="257" t="s">
        <v>336</v>
      </c>
      <c r="B35" s="260">
        <v>47817208.109999999</v>
      </c>
      <c r="C35" s="260">
        <v>62327358.510000005</v>
      </c>
      <c r="D35" s="260">
        <v>34047457.600000001</v>
      </c>
      <c r="E35" s="260">
        <v>28469309.439999998</v>
      </c>
      <c r="F35" s="260">
        <v>62125280.140000001</v>
      </c>
      <c r="G35" s="260">
        <v>70970669.489999995</v>
      </c>
      <c r="H35" s="260">
        <v>346070142.09000003</v>
      </c>
      <c r="I35" s="309">
        <v>242193346.10000002</v>
      </c>
      <c r="J35" s="309">
        <v>293133900.72000003</v>
      </c>
      <c r="K35" s="309">
        <v>60835448.650000006</v>
      </c>
      <c r="L35"/>
      <c r="M35"/>
      <c r="N35"/>
      <c r="O35"/>
      <c r="P35"/>
      <c r="Q35"/>
      <c r="R35"/>
      <c r="S35"/>
      <c r="T35"/>
      <c r="U35"/>
    </row>
    <row r="36" spans="1:21" ht="15">
      <c r="A36" s="257" t="s">
        <v>337</v>
      </c>
      <c r="B36" s="260">
        <v>14009727.85</v>
      </c>
      <c r="C36" s="260">
        <v>27428580.689999998</v>
      </c>
      <c r="D36" s="260">
        <v>11305524.5</v>
      </c>
      <c r="E36" s="260">
        <v>8838111.9100000001</v>
      </c>
      <c r="F36" s="260">
        <v>9143439.540000001</v>
      </c>
      <c r="G36" s="260">
        <v>10431709.24</v>
      </c>
      <c r="H36" s="260">
        <v>13828411.4</v>
      </c>
      <c r="I36" s="309">
        <v>17736873.469999999</v>
      </c>
      <c r="J36" s="309">
        <v>19852975.129999999</v>
      </c>
      <c r="K36" s="309">
        <v>3343037.34</v>
      </c>
      <c r="L36"/>
      <c r="M36"/>
      <c r="N36"/>
      <c r="O36"/>
      <c r="P36"/>
      <c r="Q36"/>
      <c r="R36"/>
      <c r="S36"/>
      <c r="T36"/>
      <c r="U36"/>
    </row>
    <row r="37" spans="1:21" ht="15">
      <c r="A37" s="257" t="s">
        <v>338</v>
      </c>
      <c r="B37" s="260">
        <v>57124731.619999997</v>
      </c>
      <c r="C37" s="260">
        <v>89462978.349999994</v>
      </c>
      <c r="D37" s="260">
        <v>54639954.950000003</v>
      </c>
      <c r="E37" s="260">
        <v>85457657.430000007</v>
      </c>
      <c r="F37" s="260">
        <v>43509723.259999998</v>
      </c>
      <c r="G37" s="260">
        <v>37939895.130000003</v>
      </c>
      <c r="H37" s="260">
        <v>39867955.800000004</v>
      </c>
      <c r="I37" s="309">
        <v>41237929.579999998</v>
      </c>
      <c r="J37" s="309">
        <v>38443327.390000001</v>
      </c>
      <c r="K37" s="309">
        <v>7458994.9600000009</v>
      </c>
      <c r="L37"/>
      <c r="M37"/>
      <c r="N37"/>
      <c r="O37"/>
      <c r="P37"/>
      <c r="Q37"/>
      <c r="R37"/>
      <c r="S37"/>
      <c r="T37"/>
      <c r="U37"/>
    </row>
    <row r="38" spans="1:21" ht="15">
      <c r="A38" s="257" t="s">
        <v>339</v>
      </c>
      <c r="B38" s="260">
        <v>0</v>
      </c>
      <c r="C38" s="260">
        <v>0</v>
      </c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309">
        <v>0</v>
      </c>
      <c r="J38" s="309">
        <v>0</v>
      </c>
      <c r="K38" s="309">
        <v>0</v>
      </c>
      <c r="L38"/>
      <c r="M38"/>
      <c r="N38"/>
      <c r="O38"/>
      <c r="P38"/>
      <c r="Q38"/>
      <c r="R38"/>
      <c r="S38"/>
      <c r="T38"/>
      <c r="U38"/>
    </row>
    <row r="39" spans="1:21" ht="15">
      <c r="A39" s="257" t="s">
        <v>340</v>
      </c>
      <c r="B39" s="260">
        <v>19385829.629999999</v>
      </c>
      <c r="C39" s="260">
        <v>39996698.870000005</v>
      </c>
      <c r="D39" s="260">
        <v>28282071.580000002</v>
      </c>
      <c r="E39" s="260">
        <v>21311416.559999999</v>
      </c>
      <c r="F39" s="260">
        <v>38022771.68</v>
      </c>
      <c r="G39" s="260">
        <v>91040799.520000011</v>
      </c>
      <c r="H39" s="260">
        <v>108135667.40000001</v>
      </c>
      <c r="I39" s="309">
        <v>127249237.69</v>
      </c>
      <c r="J39" s="309">
        <v>154485514.75</v>
      </c>
      <c r="K39" s="309">
        <v>35974869.390000001</v>
      </c>
      <c r="L39"/>
      <c r="M39"/>
      <c r="N39"/>
      <c r="O39"/>
      <c r="P39"/>
      <c r="Q39"/>
      <c r="R39"/>
      <c r="S39"/>
      <c r="T39"/>
      <c r="U39"/>
    </row>
    <row r="40" spans="1:21" ht="15">
      <c r="A40" s="257" t="s">
        <v>341</v>
      </c>
      <c r="B40" s="260">
        <v>11902859.82</v>
      </c>
      <c r="C40" s="260">
        <v>21536754.890000001</v>
      </c>
      <c r="D40" s="260">
        <v>7169661.9799999995</v>
      </c>
      <c r="E40" s="260">
        <v>6575703.8800000008</v>
      </c>
      <c r="F40" s="260">
        <v>6097305.04</v>
      </c>
      <c r="G40" s="260">
        <v>7386627.25</v>
      </c>
      <c r="H40" s="260">
        <v>4262079.09</v>
      </c>
      <c r="I40" s="309">
        <v>4695094.09</v>
      </c>
      <c r="J40" s="309">
        <v>4887753.33</v>
      </c>
      <c r="K40" s="309">
        <v>1249029.7600000002</v>
      </c>
      <c r="L40"/>
      <c r="M40"/>
      <c r="N40"/>
      <c r="O40"/>
      <c r="P40"/>
      <c r="Q40"/>
      <c r="R40"/>
      <c r="S40"/>
      <c r="T40"/>
      <c r="U40"/>
    </row>
    <row r="41" spans="1:21" ht="15">
      <c r="A41" s="257" t="s">
        <v>342</v>
      </c>
      <c r="B41" s="260">
        <v>1421239.53</v>
      </c>
      <c r="C41" s="260">
        <v>2460403.2599999998</v>
      </c>
      <c r="D41" s="260">
        <v>1312787.3999999999</v>
      </c>
      <c r="E41" s="260">
        <v>1350610.03</v>
      </c>
      <c r="F41" s="260">
        <v>1417405.4</v>
      </c>
      <c r="G41" s="260">
        <v>1940862.95</v>
      </c>
      <c r="H41" s="260">
        <v>1996555.1700000002</v>
      </c>
      <c r="I41" s="309">
        <v>4386888.4800000004</v>
      </c>
      <c r="J41" s="309">
        <v>7614820.5800000001</v>
      </c>
      <c r="K41" s="309">
        <v>784692.45</v>
      </c>
      <c r="L41"/>
      <c r="M41"/>
      <c r="N41"/>
      <c r="O41"/>
      <c r="P41"/>
      <c r="Q41"/>
      <c r="R41"/>
      <c r="S41"/>
      <c r="T41"/>
      <c r="U41"/>
    </row>
    <row r="42" spans="1:21" ht="15">
      <c r="A42" s="257" t="s">
        <v>343</v>
      </c>
      <c r="B42" s="260">
        <v>12491670.52</v>
      </c>
      <c r="C42" s="260">
        <v>28657840.52</v>
      </c>
      <c r="D42" s="260">
        <v>50162705.790000007</v>
      </c>
      <c r="E42" s="260">
        <v>39303661.75</v>
      </c>
      <c r="F42" s="260">
        <v>48393448.119999997</v>
      </c>
      <c r="G42" s="260">
        <v>12316881.129999999</v>
      </c>
      <c r="H42" s="260">
        <v>10090881.529999999</v>
      </c>
      <c r="I42" s="309">
        <v>20748879.640000001</v>
      </c>
      <c r="J42" s="309">
        <v>12522019.559999999</v>
      </c>
      <c r="K42" s="309">
        <v>3368051.5300000003</v>
      </c>
      <c r="L42"/>
      <c r="M42"/>
      <c r="N42"/>
      <c r="O42"/>
      <c r="P42"/>
      <c r="Q42"/>
      <c r="R42"/>
      <c r="S42"/>
      <c r="T42"/>
      <c r="U42"/>
    </row>
    <row r="43" spans="1:21" ht="15">
      <c r="A43" s="257" t="s">
        <v>344</v>
      </c>
      <c r="B43" s="260">
        <v>35561680.090000004</v>
      </c>
      <c r="C43" s="260">
        <v>51439200.920000002</v>
      </c>
      <c r="D43" s="260">
        <v>14513337.109999999</v>
      </c>
      <c r="E43" s="260">
        <v>22211869.530000001</v>
      </c>
      <c r="F43" s="260">
        <v>4771452.43</v>
      </c>
      <c r="G43" s="260">
        <v>42233184.329999998</v>
      </c>
      <c r="H43" s="260">
        <v>23859437.209999997</v>
      </c>
      <c r="I43" s="309">
        <v>28572055.059999999</v>
      </c>
      <c r="J43" s="309">
        <v>36017177.030000001</v>
      </c>
      <c r="K43" s="309">
        <v>6373002.5699999994</v>
      </c>
      <c r="L43"/>
      <c r="M43"/>
      <c r="N43"/>
      <c r="O43"/>
      <c r="P43"/>
      <c r="Q43"/>
      <c r="R43"/>
      <c r="S43"/>
      <c r="T43"/>
      <c r="U43"/>
    </row>
    <row r="44" spans="1:21" ht="15">
      <c r="A44" s="257" t="s">
        <v>345</v>
      </c>
      <c r="B44" s="260">
        <v>41357775.410000004</v>
      </c>
      <c r="C44" s="260">
        <v>62079461.420000002</v>
      </c>
      <c r="D44" s="260">
        <v>46281459.060000002</v>
      </c>
      <c r="E44" s="260">
        <v>43177064.25</v>
      </c>
      <c r="F44" s="260">
        <v>35976682.030000001</v>
      </c>
      <c r="G44" s="260">
        <v>40327207.729999997</v>
      </c>
      <c r="H44" s="260">
        <v>38962430.539999999</v>
      </c>
      <c r="I44" s="309">
        <v>45439583.25</v>
      </c>
      <c r="J44" s="309">
        <v>38929002.57</v>
      </c>
      <c r="K44" s="309">
        <v>7954867.2800000003</v>
      </c>
      <c r="L44"/>
      <c r="M44"/>
      <c r="N44"/>
      <c r="O44"/>
      <c r="P44"/>
      <c r="Q44"/>
      <c r="R44"/>
      <c r="S44"/>
      <c r="T44"/>
      <c r="U44"/>
    </row>
    <row r="45" spans="1:21" ht="15">
      <c r="A45" s="257" t="s">
        <v>346</v>
      </c>
      <c r="B45" s="260">
        <v>25895.600000000002</v>
      </c>
      <c r="C45" s="260">
        <v>124424.09</v>
      </c>
      <c r="D45" s="260">
        <v>29153.980000000003</v>
      </c>
      <c r="E45" s="260">
        <v>0</v>
      </c>
      <c r="F45" s="260">
        <v>0</v>
      </c>
      <c r="G45" s="260">
        <v>0</v>
      </c>
      <c r="H45" s="260">
        <v>0</v>
      </c>
      <c r="I45" s="309">
        <v>0</v>
      </c>
      <c r="J45" s="309">
        <v>0</v>
      </c>
      <c r="K45" s="309">
        <v>0</v>
      </c>
      <c r="L45"/>
      <c r="M45"/>
      <c r="N45"/>
      <c r="O45"/>
      <c r="P45"/>
      <c r="Q45"/>
      <c r="R45"/>
      <c r="S45"/>
      <c r="T45"/>
      <c r="U45"/>
    </row>
    <row r="46" spans="1:21" ht="15">
      <c r="A46" s="257" t="s">
        <v>347</v>
      </c>
      <c r="B46" s="260">
        <v>35863622.449999996</v>
      </c>
      <c r="C46" s="260">
        <v>69320654.709999993</v>
      </c>
      <c r="D46" s="260">
        <v>26921423.359999999</v>
      </c>
      <c r="E46" s="260">
        <v>29843264.120000001</v>
      </c>
      <c r="F46" s="260">
        <v>24527570.390000001</v>
      </c>
      <c r="G46" s="260">
        <v>40962473.659999996</v>
      </c>
      <c r="H46" s="260">
        <v>28250435.450000003</v>
      </c>
      <c r="I46" s="309">
        <v>39867900.509999998</v>
      </c>
      <c r="J46" s="309">
        <v>45181109.799999997</v>
      </c>
      <c r="K46" s="309">
        <v>8557527.0299999993</v>
      </c>
      <c r="L46"/>
      <c r="M46"/>
      <c r="N46"/>
      <c r="O46"/>
      <c r="P46"/>
      <c r="Q46"/>
      <c r="R46"/>
      <c r="S46"/>
      <c r="T46"/>
      <c r="U46"/>
    </row>
    <row r="47" spans="1:21" ht="15">
      <c r="A47" s="257" t="s">
        <v>348</v>
      </c>
      <c r="B47" s="260">
        <v>0</v>
      </c>
      <c r="C47" s="260">
        <v>0</v>
      </c>
      <c r="D47" s="260">
        <v>0</v>
      </c>
      <c r="E47" s="260">
        <v>0</v>
      </c>
      <c r="F47" s="260">
        <v>0</v>
      </c>
      <c r="G47" s="260">
        <v>0</v>
      </c>
      <c r="H47" s="260">
        <v>0</v>
      </c>
      <c r="I47" s="309">
        <v>0</v>
      </c>
      <c r="J47" s="309">
        <v>0</v>
      </c>
      <c r="K47" s="309">
        <v>0</v>
      </c>
      <c r="L47"/>
      <c r="M47"/>
      <c r="N47"/>
      <c r="O47"/>
      <c r="P47"/>
      <c r="Q47"/>
      <c r="R47"/>
      <c r="S47"/>
      <c r="T47"/>
      <c r="U47"/>
    </row>
    <row r="48" spans="1:21" ht="15">
      <c r="A48" s="257" t="s">
        <v>349</v>
      </c>
      <c r="B48" s="260">
        <v>0</v>
      </c>
      <c r="C48" s="260">
        <v>0</v>
      </c>
      <c r="D48" s="260">
        <v>0</v>
      </c>
      <c r="E48" s="260">
        <v>0</v>
      </c>
      <c r="F48" s="260">
        <v>0</v>
      </c>
      <c r="G48" s="260">
        <v>0</v>
      </c>
      <c r="H48" s="260">
        <v>0</v>
      </c>
      <c r="I48" s="309">
        <v>0</v>
      </c>
      <c r="J48" s="309">
        <v>0</v>
      </c>
      <c r="K48" s="309">
        <v>0</v>
      </c>
      <c r="L48"/>
      <c r="M48"/>
      <c r="N48"/>
      <c r="O48"/>
      <c r="P48"/>
      <c r="Q48"/>
      <c r="R48"/>
      <c r="S48"/>
      <c r="T48"/>
      <c r="U48"/>
    </row>
    <row r="49" spans="1:21" ht="15">
      <c r="A49" s="257" t="s">
        <v>350</v>
      </c>
      <c r="B49" s="260">
        <v>93874113.730000004</v>
      </c>
      <c r="C49" s="260">
        <v>102567807.25</v>
      </c>
      <c r="D49" s="260">
        <v>88816446.790000007</v>
      </c>
      <c r="E49" s="260">
        <v>58598498.910000004</v>
      </c>
      <c r="F49" s="260">
        <v>49229991.390000001</v>
      </c>
      <c r="G49" s="260">
        <v>50191725.279999994</v>
      </c>
      <c r="H49" s="260">
        <v>31014915.91</v>
      </c>
      <c r="I49" s="309">
        <v>35169008.460000001</v>
      </c>
      <c r="J49" s="309">
        <v>48486206.149999999</v>
      </c>
      <c r="K49" s="309">
        <v>14099103.35</v>
      </c>
      <c r="L49"/>
      <c r="M49"/>
      <c r="N49"/>
      <c r="O49"/>
      <c r="P49"/>
      <c r="Q49"/>
      <c r="R49"/>
      <c r="S49"/>
      <c r="T49"/>
      <c r="U49"/>
    </row>
    <row r="50" spans="1:21" ht="15">
      <c r="A50" s="257" t="s">
        <v>351</v>
      </c>
      <c r="B50" s="260">
        <v>52135741.82</v>
      </c>
      <c r="C50" s="260">
        <v>75166609.329999998</v>
      </c>
      <c r="D50" s="260">
        <v>24788149.420000002</v>
      </c>
      <c r="E50" s="260">
        <v>32663589.809999999</v>
      </c>
      <c r="F50" s="260">
        <v>15509637.279999999</v>
      </c>
      <c r="G50" s="260">
        <v>41367240.32</v>
      </c>
      <c r="H50" s="260">
        <v>21140128.490000002</v>
      </c>
      <c r="I50" s="309">
        <v>29268180.289999999</v>
      </c>
      <c r="J50" s="309">
        <v>34976217.259999998</v>
      </c>
      <c r="K50" s="309">
        <v>6960826.7300000004</v>
      </c>
      <c r="L50"/>
      <c r="M50"/>
      <c r="N50"/>
      <c r="O50"/>
      <c r="P50"/>
      <c r="Q50"/>
      <c r="R50"/>
      <c r="S50"/>
      <c r="T50"/>
      <c r="U50"/>
    </row>
    <row r="51" spans="1:21" ht="15">
      <c r="A51" s="257" t="s">
        <v>352</v>
      </c>
      <c r="B51" s="260">
        <v>1290.54</v>
      </c>
      <c r="C51" s="260">
        <v>168583.92</v>
      </c>
      <c r="D51" s="260">
        <v>127077.22</v>
      </c>
      <c r="E51" s="260">
        <v>172334.72</v>
      </c>
      <c r="F51" s="260">
        <v>288122.63</v>
      </c>
      <c r="G51" s="260">
        <v>296383.94</v>
      </c>
      <c r="H51" s="260">
        <v>617143.41</v>
      </c>
      <c r="I51" s="309">
        <v>433589.57</v>
      </c>
      <c r="J51" s="309">
        <v>730236.75</v>
      </c>
      <c r="K51" s="309">
        <v>208124.28999999998</v>
      </c>
      <c r="L51"/>
      <c r="M51"/>
      <c r="N51"/>
      <c r="O51"/>
      <c r="P51"/>
      <c r="Q51"/>
      <c r="R51"/>
      <c r="S51"/>
      <c r="T51"/>
      <c r="U51"/>
    </row>
    <row r="52" spans="1:21" ht="15">
      <c r="A52" s="257" t="s">
        <v>353</v>
      </c>
      <c r="B52" s="260">
        <v>64903313.18</v>
      </c>
      <c r="C52" s="260">
        <v>76674844.609999999</v>
      </c>
      <c r="D52" s="260">
        <v>59113704.18</v>
      </c>
      <c r="E52" s="260">
        <v>46641568.82</v>
      </c>
      <c r="F52" s="260">
        <v>49023864.790000007</v>
      </c>
      <c r="G52" s="260">
        <v>26760661.670000002</v>
      </c>
      <c r="H52" s="260">
        <v>19687433.66</v>
      </c>
      <c r="I52" s="309">
        <v>30125057.299999997</v>
      </c>
      <c r="J52" s="309">
        <v>26169499.949999999</v>
      </c>
      <c r="K52" s="309">
        <v>4593357.6399999997</v>
      </c>
      <c r="L52"/>
      <c r="M52"/>
      <c r="N52"/>
      <c r="O52"/>
      <c r="P52"/>
      <c r="Q52"/>
      <c r="R52"/>
      <c r="S52"/>
      <c r="T52"/>
      <c r="U52"/>
    </row>
    <row r="53" spans="1:21" ht="15">
      <c r="A53" s="257" t="s">
        <v>354</v>
      </c>
      <c r="B53" s="260">
        <v>19786.43</v>
      </c>
      <c r="C53" s="260">
        <v>70113.84</v>
      </c>
      <c r="D53" s="260">
        <v>103083.9</v>
      </c>
      <c r="E53" s="260">
        <v>108145.15000000001</v>
      </c>
      <c r="F53" s="260">
        <v>159647.85</v>
      </c>
      <c r="G53" s="260">
        <v>293277.71999999997</v>
      </c>
      <c r="H53" s="260">
        <v>252898.46</v>
      </c>
      <c r="I53" s="309">
        <v>254147.06</v>
      </c>
      <c r="J53" s="309">
        <v>236171.68</v>
      </c>
      <c r="K53" s="309">
        <v>54204.31</v>
      </c>
      <c r="L53"/>
      <c r="M53"/>
      <c r="N53"/>
      <c r="O53"/>
      <c r="P53"/>
      <c r="Q53"/>
      <c r="R53"/>
      <c r="S53"/>
      <c r="T53"/>
      <c r="U53"/>
    </row>
    <row r="54" spans="1:21" ht="15">
      <c r="A54" s="257" t="s">
        <v>355</v>
      </c>
      <c r="B54" s="260">
        <v>74792785.359999999</v>
      </c>
      <c r="C54" s="260">
        <v>105784526.72</v>
      </c>
      <c r="D54" s="260">
        <v>45183307.909999996</v>
      </c>
      <c r="E54" s="260">
        <v>48204769.019999996</v>
      </c>
      <c r="F54" s="260">
        <v>47222396.940000005</v>
      </c>
      <c r="G54" s="260">
        <v>47376779.530000001</v>
      </c>
      <c r="H54" s="260">
        <v>30387711.219999999</v>
      </c>
      <c r="I54" s="309">
        <v>33105012.57</v>
      </c>
      <c r="J54" s="309">
        <v>48194688.630000003</v>
      </c>
      <c r="K54" s="309">
        <v>13329928.149999999</v>
      </c>
      <c r="L54"/>
      <c r="M54"/>
      <c r="N54"/>
      <c r="O54"/>
      <c r="P54"/>
      <c r="Q54"/>
      <c r="R54"/>
      <c r="S54"/>
      <c r="T54"/>
      <c r="U54"/>
    </row>
    <row r="55" spans="1:21" ht="15">
      <c r="A55" s="257" t="s">
        <v>356</v>
      </c>
      <c r="B55" s="260">
        <v>0</v>
      </c>
      <c r="C55" s="260">
        <v>0</v>
      </c>
      <c r="D55" s="260">
        <v>0</v>
      </c>
      <c r="E55" s="260">
        <v>0</v>
      </c>
      <c r="F55" s="260">
        <v>0</v>
      </c>
      <c r="G55" s="260">
        <v>0</v>
      </c>
      <c r="H55" s="260">
        <v>0</v>
      </c>
      <c r="I55" s="309">
        <v>0</v>
      </c>
      <c r="J55" s="309">
        <v>0</v>
      </c>
      <c r="K55" s="309">
        <v>0</v>
      </c>
      <c r="L55"/>
      <c r="M55"/>
      <c r="N55"/>
      <c r="O55"/>
      <c r="P55"/>
      <c r="Q55"/>
      <c r="R55"/>
      <c r="S55"/>
      <c r="T55"/>
      <c r="U55"/>
    </row>
    <row r="56" spans="1:21" ht="15.75" thickBot="1">
      <c r="A56" s="257" t="s">
        <v>357</v>
      </c>
      <c r="B56" s="260">
        <v>0</v>
      </c>
      <c r="C56" s="260">
        <v>0</v>
      </c>
      <c r="D56" s="260">
        <v>0</v>
      </c>
      <c r="E56" s="260">
        <v>0</v>
      </c>
      <c r="F56" s="260">
        <v>0</v>
      </c>
      <c r="G56" s="260">
        <v>0</v>
      </c>
      <c r="H56" s="260">
        <v>0</v>
      </c>
      <c r="I56" s="309">
        <v>0</v>
      </c>
      <c r="J56" s="309">
        <v>0</v>
      </c>
      <c r="K56" s="309">
        <v>0</v>
      </c>
      <c r="L56"/>
      <c r="M56"/>
      <c r="N56"/>
      <c r="O56"/>
      <c r="P56"/>
      <c r="Q56"/>
      <c r="R56"/>
      <c r="S56"/>
      <c r="T56"/>
      <c r="U56"/>
    </row>
    <row r="57" spans="1:21" ht="15.75" thickBot="1">
      <c r="A57" s="268" t="s">
        <v>362</v>
      </c>
      <c r="B57" s="266">
        <f t="shared" ref="B57:H57" si="2">SUM(B58:B82)</f>
        <v>142114192.39841759</v>
      </c>
      <c r="C57" s="266">
        <f t="shared" si="2"/>
        <v>153333246.43703079</v>
      </c>
      <c r="D57" s="266">
        <f t="shared" si="2"/>
        <v>164714004.27582407</v>
      </c>
      <c r="E57" s="266">
        <f t="shared" si="2"/>
        <v>172438817.46004063</v>
      </c>
      <c r="F57" s="266">
        <f t="shared" si="2"/>
        <v>181115546.38351998</v>
      </c>
      <c r="G57" s="266">
        <f t="shared" si="2"/>
        <v>207782506</v>
      </c>
      <c r="H57" s="266">
        <f t="shared" si="2"/>
        <v>238439595</v>
      </c>
      <c r="I57" s="266">
        <f>SUM(I58:I82)</f>
        <v>214827377.31725195</v>
      </c>
      <c r="J57" s="266">
        <f>SUM(J58:J82)</f>
        <v>214905187.14119998</v>
      </c>
      <c r="K57" s="266">
        <f>SUM(K58:K82)</f>
        <v>1554970.8503999999</v>
      </c>
      <c r="L57"/>
      <c r="M57"/>
      <c r="N57"/>
      <c r="O57"/>
      <c r="P57"/>
      <c r="Q57"/>
      <c r="R57"/>
      <c r="S57"/>
      <c r="T57"/>
      <c r="U57"/>
    </row>
    <row r="58" spans="1:21" ht="15">
      <c r="A58" s="257" t="s">
        <v>333</v>
      </c>
      <c r="B58" s="260">
        <v>2802081.8990824148</v>
      </c>
      <c r="C58" s="260">
        <v>2758912.084381836</v>
      </c>
      <c r="D58" s="260">
        <v>2598937.7619712553</v>
      </c>
      <c r="E58" s="260">
        <v>1825791.6429200002</v>
      </c>
      <c r="F58" s="260">
        <v>1956936.3164799998</v>
      </c>
      <c r="G58" s="260">
        <v>2181077</v>
      </c>
      <c r="H58" s="260">
        <v>1553502</v>
      </c>
      <c r="I58" s="260">
        <v>1936499.75459</v>
      </c>
      <c r="J58" s="260">
        <v>1963351.5551999998</v>
      </c>
      <c r="K58" s="260">
        <v>1503</v>
      </c>
      <c r="L58"/>
      <c r="M58"/>
      <c r="N58"/>
      <c r="O58"/>
      <c r="P58"/>
      <c r="Q58"/>
      <c r="R58"/>
      <c r="S58"/>
      <c r="T58"/>
      <c r="U58"/>
    </row>
    <row r="59" spans="1:21" ht="15">
      <c r="A59" s="257" t="s">
        <v>334</v>
      </c>
      <c r="B59" s="260">
        <v>8097946.9850280313</v>
      </c>
      <c r="C59" s="260">
        <v>9392414.2086814065</v>
      </c>
      <c r="D59" s="260">
        <v>10256307.121006878</v>
      </c>
      <c r="E59" s="260">
        <v>12277707.738180002</v>
      </c>
      <c r="F59" s="260">
        <v>13685005.948799999</v>
      </c>
      <c r="G59" s="260">
        <v>16128823</v>
      </c>
      <c r="H59" s="260">
        <v>19098015</v>
      </c>
      <c r="I59" s="260">
        <v>15977422.724130755</v>
      </c>
      <c r="J59" s="260">
        <v>16311167.095199998</v>
      </c>
      <c r="K59" s="260">
        <v>99783.602200000008</v>
      </c>
      <c r="L59"/>
      <c r="M59"/>
      <c r="N59"/>
      <c r="O59"/>
      <c r="P59"/>
      <c r="Q59"/>
      <c r="R59"/>
      <c r="S59"/>
      <c r="T59"/>
      <c r="U59"/>
    </row>
    <row r="60" spans="1:21" ht="15">
      <c r="A60" s="257" t="s">
        <v>335</v>
      </c>
      <c r="B60" s="260">
        <v>6571717.9971504146</v>
      </c>
      <c r="C60" s="260">
        <v>7718362.3780964613</v>
      </c>
      <c r="D60" s="260">
        <v>7755266.2230911357</v>
      </c>
      <c r="E60" s="260">
        <v>9241030.0819799993</v>
      </c>
      <c r="F60" s="260">
        <v>9635277.1273599993</v>
      </c>
      <c r="G60" s="260">
        <v>10886734</v>
      </c>
      <c r="H60" s="260">
        <v>12727728</v>
      </c>
      <c r="I60" s="260">
        <v>11464781.251775123</v>
      </c>
      <c r="J60" s="260">
        <v>13362839.027199998</v>
      </c>
      <c r="K60" s="260">
        <v>133850.93419999999</v>
      </c>
      <c r="L60"/>
      <c r="M60"/>
      <c r="N60"/>
      <c r="O60"/>
      <c r="P60"/>
      <c r="Q60"/>
      <c r="R60"/>
      <c r="S60"/>
      <c r="T60"/>
      <c r="U60"/>
    </row>
    <row r="61" spans="1:21" ht="15">
      <c r="A61" s="257" t="s">
        <v>336</v>
      </c>
      <c r="B61" s="260">
        <v>17153291.72868719</v>
      </c>
      <c r="C61" s="260">
        <v>18448408.87328168</v>
      </c>
      <c r="D61" s="260">
        <v>18923925.400259413</v>
      </c>
      <c r="E61" s="260">
        <v>21230830.52208</v>
      </c>
      <c r="F61" s="260">
        <v>20798111.013280001</v>
      </c>
      <c r="G61" s="260">
        <v>25913731</v>
      </c>
      <c r="H61" s="260">
        <v>31496327</v>
      </c>
      <c r="I61" s="260">
        <v>27718014.031925693</v>
      </c>
      <c r="J61" s="260">
        <v>29015057.928399999</v>
      </c>
      <c r="K61" s="260">
        <v>143658.44799999997</v>
      </c>
      <c r="L61"/>
      <c r="M61"/>
      <c r="N61"/>
      <c r="O61"/>
      <c r="P61"/>
      <c r="Q61"/>
      <c r="R61"/>
      <c r="S61"/>
      <c r="T61"/>
      <c r="U61"/>
    </row>
    <row r="62" spans="1:21" ht="15">
      <c r="A62" s="257" t="s">
        <v>337</v>
      </c>
      <c r="B62" s="260">
        <v>7957769.1972676329</v>
      </c>
      <c r="C62" s="260">
        <v>8454082.1447049789</v>
      </c>
      <c r="D62" s="260">
        <v>9082065.8306906074</v>
      </c>
      <c r="E62" s="260">
        <v>9929504.8179599997</v>
      </c>
      <c r="F62" s="260">
        <v>10169321.679839998</v>
      </c>
      <c r="G62" s="260">
        <v>11031189</v>
      </c>
      <c r="H62" s="260">
        <v>11082766</v>
      </c>
      <c r="I62" s="260">
        <v>11319825.234913943</v>
      </c>
      <c r="J62" s="260">
        <v>11751652.385199999</v>
      </c>
      <c r="K62" s="260">
        <v>245548.58359999995</v>
      </c>
      <c r="L62"/>
      <c r="M62"/>
      <c r="N62"/>
      <c r="O62"/>
      <c r="P62"/>
      <c r="Q62"/>
      <c r="R62"/>
      <c r="S62"/>
      <c r="T62"/>
      <c r="U62"/>
    </row>
    <row r="63" spans="1:21" ht="15">
      <c r="A63" s="257" t="s">
        <v>338</v>
      </c>
      <c r="B63" s="260">
        <v>15049567.406510746</v>
      </c>
      <c r="C63" s="260">
        <v>15557516.712760732</v>
      </c>
      <c r="D63" s="260">
        <v>15852389.235077644</v>
      </c>
      <c r="E63" s="260">
        <v>15830478.344440002</v>
      </c>
      <c r="F63" s="260">
        <v>16642735.962239999</v>
      </c>
      <c r="G63" s="260">
        <v>17557259</v>
      </c>
      <c r="H63" s="260">
        <v>21977353</v>
      </c>
      <c r="I63" s="260">
        <v>15334217.940691018</v>
      </c>
      <c r="J63" s="260">
        <v>15181015.800000001</v>
      </c>
      <c r="K63" s="260">
        <v>24367.2706</v>
      </c>
      <c r="L63"/>
      <c r="M63"/>
      <c r="N63"/>
      <c r="O63"/>
      <c r="P63"/>
      <c r="Q63"/>
      <c r="R63"/>
      <c r="S63"/>
      <c r="T63"/>
      <c r="U63"/>
    </row>
    <row r="64" spans="1:21" ht="15">
      <c r="A64" s="257" t="s">
        <v>339</v>
      </c>
      <c r="B64" s="260">
        <v>22428.265658171251</v>
      </c>
      <c r="C64" s="260">
        <v>5088.0357128230453</v>
      </c>
      <c r="D64" s="260">
        <v>7579.0649344109852</v>
      </c>
      <c r="E64" s="260">
        <v>17516.543239999999</v>
      </c>
      <c r="F64" s="260">
        <v>13644.296479999999</v>
      </c>
      <c r="G64" s="260">
        <v>32465</v>
      </c>
      <c r="H64" s="260">
        <v>28795</v>
      </c>
      <c r="I64" s="260">
        <v>16502.888299999999</v>
      </c>
      <c r="J64" s="260">
        <v>29093.500800000002</v>
      </c>
      <c r="K64" s="260"/>
      <c r="L64"/>
      <c r="M64"/>
      <c r="N64"/>
      <c r="O64"/>
      <c r="P64"/>
      <c r="Q64"/>
      <c r="R64"/>
      <c r="S64"/>
      <c r="T64"/>
      <c r="U64"/>
    </row>
    <row r="65" spans="1:21" ht="15">
      <c r="A65" s="257" t="s">
        <v>340</v>
      </c>
      <c r="B65" s="260">
        <v>7606100.1849861285</v>
      </c>
      <c r="C65" s="260">
        <v>9659696.4300015625</v>
      </c>
      <c r="D65" s="260">
        <v>10939122.498419806</v>
      </c>
      <c r="E65" s="260">
        <v>12387522.480200002</v>
      </c>
      <c r="F65" s="260">
        <v>11999324.112959998</v>
      </c>
      <c r="G65" s="260">
        <v>13624297</v>
      </c>
      <c r="H65" s="260">
        <v>16881596</v>
      </c>
      <c r="I65" s="260">
        <v>12253237.399240695</v>
      </c>
      <c r="J65" s="260">
        <v>13648927.048799999</v>
      </c>
      <c r="K65" s="260">
        <v>28676.839200000002</v>
      </c>
      <c r="L65"/>
      <c r="M65"/>
      <c r="N65"/>
      <c r="O65"/>
      <c r="P65"/>
      <c r="Q65"/>
      <c r="R65"/>
      <c r="S65"/>
      <c r="T65"/>
      <c r="U65"/>
    </row>
    <row r="66" spans="1:21" ht="15">
      <c r="A66" s="257" t="s">
        <v>341</v>
      </c>
      <c r="B66" s="260">
        <v>5154738.7779010274</v>
      </c>
      <c r="C66" s="260">
        <v>7840591.8007516256</v>
      </c>
      <c r="D66" s="260">
        <v>7771474.6991853416</v>
      </c>
      <c r="E66" s="260">
        <v>8466063.7667800002</v>
      </c>
      <c r="F66" s="260">
        <v>8703169.9118399993</v>
      </c>
      <c r="G66" s="260">
        <v>9920096</v>
      </c>
      <c r="H66" s="260">
        <v>10845171</v>
      </c>
      <c r="I66" s="260">
        <v>9846012.2043816783</v>
      </c>
      <c r="J66" s="260">
        <v>10406700.525999999</v>
      </c>
      <c r="K66" s="260">
        <v>35863.25</v>
      </c>
      <c r="L66"/>
      <c r="M66"/>
      <c r="N66"/>
      <c r="O66"/>
      <c r="P66"/>
      <c r="Q66"/>
      <c r="R66"/>
      <c r="S66"/>
      <c r="T66"/>
      <c r="U66"/>
    </row>
    <row r="67" spans="1:21" ht="15">
      <c r="A67" s="257" t="s">
        <v>342</v>
      </c>
      <c r="B67" s="260">
        <v>1515454.0002538557</v>
      </c>
      <c r="C67" s="260">
        <v>1702369.8013526185</v>
      </c>
      <c r="D67" s="260">
        <v>2326784.9731547069</v>
      </c>
      <c r="E67" s="260">
        <v>2581905.7791999998</v>
      </c>
      <c r="F67" s="260">
        <v>2938348.1512000002</v>
      </c>
      <c r="G67" s="260">
        <v>3535872</v>
      </c>
      <c r="H67" s="260">
        <v>3365550</v>
      </c>
      <c r="I67" s="260">
        <v>3040708.7444980284</v>
      </c>
      <c r="J67" s="260">
        <v>3195311.3908000002</v>
      </c>
      <c r="K67" s="260">
        <v>64135.114200000004</v>
      </c>
      <c r="L67"/>
      <c r="M67"/>
      <c r="N67"/>
      <c r="O67"/>
      <c r="P67"/>
      <c r="Q67"/>
      <c r="R67"/>
      <c r="S67"/>
      <c r="T67"/>
      <c r="U67"/>
    </row>
    <row r="68" spans="1:21" ht="15">
      <c r="A68" s="257" t="s">
        <v>343</v>
      </c>
      <c r="B68" s="260">
        <v>4025571.4172085314</v>
      </c>
      <c r="C68" s="260">
        <v>4414770.3028009674</v>
      </c>
      <c r="D68" s="260">
        <v>3968745.9335675007</v>
      </c>
      <c r="E68" s="260">
        <v>5200478.4551406</v>
      </c>
      <c r="F68" s="260">
        <v>5010835.9271999998</v>
      </c>
      <c r="G68" s="260">
        <v>7247308</v>
      </c>
      <c r="H68" s="260">
        <v>6947433</v>
      </c>
      <c r="I68" s="260">
        <v>7730057.5723683983</v>
      </c>
      <c r="J68" s="260">
        <v>6349922.7860000003</v>
      </c>
      <c r="K68" s="260">
        <v>64689.053199999995</v>
      </c>
      <c r="L68"/>
      <c r="M68"/>
      <c r="N68"/>
      <c r="O68"/>
      <c r="P68"/>
      <c r="Q68"/>
      <c r="R68"/>
      <c r="S68"/>
      <c r="T68"/>
      <c r="U68"/>
    </row>
    <row r="69" spans="1:21" ht="15">
      <c r="A69" s="257" t="s">
        <v>344</v>
      </c>
      <c r="B69" s="260">
        <v>6139814.2762503335</v>
      </c>
      <c r="C69" s="260">
        <v>6393963.5306224655</v>
      </c>
      <c r="D69" s="260">
        <v>7345486.7249576561</v>
      </c>
      <c r="E69" s="260">
        <v>7856575.2497799993</v>
      </c>
      <c r="F69" s="260">
        <v>8534969.0248000007</v>
      </c>
      <c r="G69" s="260">
        <v>8708975</v>
      </c>
      <c r="H69" s="260">
        <v>11553465</v>
      </c>
      <c r="I69" s="260">
        <v>11913104.424613645</v>
      </c>
      <c r="J69" s="260">
        <v>11063360.513599999</v>
      </c>
      <c r="K69" s="260">
        <v>74651.47159999999</v>
      </c>
      <c r="L69"/>
      <c r="M69"/>
      <c r="N69"/>
      <c r="O69"/>
      <c r="P69"/>
      <c r="Q69"/>
      <c r="R69"/>
      <c r="S69"/>
      <c r="T69"/>
      <c r="U69"/>
    </row>
    <row r="70" spans="1:21" ht="15">
      <c r="A70" s="257" t="s">
        <v>345</v>
      </c>
      <c r="B70" s="260">
        <v>11409208.843352167</v>
      </c>
      <c r="C70" s="260">
        <v>12095515.775883485</v>
      </c>
      <c r="D70" s="260">
        <v>13367456.898452088</v>
      </c>
      <c r="E70" s="260">
        <v>13543384.77472</v>
      </c>
      <c r="F70" s="260">
        <v>14627549.89536</v>
      </c>
      <c r="G70" s="260">
        <v>16296320</v>
      </c>
      <c r="H70" s="260">
        <v>17911958</v>
      </c>
      <c r="I70" s="260">
        <v>17337796.035026044</v>
      </c>
      <c r="J70" s="260">
        <v>15426082.070800001</v>
      </c>
      <c r="K70" s="260">
        <v>45848.747799999997</v>
      </c>
      <c r="L70"/>
      <c r="M70"/>
      <c r="N70"/>
      <c r="O70"/>
      <c r="P70"/>
      <c r="Q70"/>
      <c r="R70"/>
      <c r="S70"/>
      <c r="T70"/>
      <c r="U70"/>
    </row>
    <row r="71" spans="1:21" ht="15">
      <c r="A71" s="257" t="s">
        <v>346</v>
      </c>
      <c r="B71" s="260">
        <v>1521519.8981679007</v>
      </c>
      <c r="C71" s="260">
        <v>1790986.4947222113</v>
      </c>
      <c r="D71" s="260">
        <v>1734978.9298764425</v>
      </c>
      <c r="E71" s="260">
        <v>1644525.1435400001</v>
      </c>
      <c r="F71" s="260">
        <v>2044499.3359999999</v>
      </c>
      <c r="G71" s="260">
        <v>2820409</v>
      </c>
      <c r="H71" s="260">
        <v>2966129</v>
      </c>
      <c r="I71" s="260">
        <v>2894424.3969399999</v>
      </c>
      <c r="J71" s="260">
        <v>2463116.1072</v>
      </c>
      <c r="K71" s="260">
        <v>6763.5</v>
      </c>
      <c r="L71"/>
      <c r="M71"/>
      <c r="N71"/>
      <c r="O71"/>
      <c r="P71"/>
      <c r="Q71"/>
      <c r="R71"/>
      <c r="S71"/>
      <c r="T71"/>
      <c r="U71"/>
    </row>
    <row r="72" spans="1:21" ht="15">
      <c r="A72" s="257" t="s">
        <v>347</v>
      </c>
      <c r="B72" s="260">
        <v>9431368.2414579075</v>
      </c>
      <c r="C72" s="260">
        <v>11380129.476038987</v>
      </c>
      <c r="D72" s="260">
        <v>11202302.463171164</v>
      </c>
      <c r="E72" s="260">
        <v>12173083.610840002</v>
      </c>
      <c r="F72" s="260">
        <v>13035986.717759999</v>
      </c>
      <c r="G72" s="260">
        <v>15291868</v>
      </c>
      <c r="H72" s="260">
        <v>17669818</v>
      </c>
      <c r="I72" s="260">
        <v>15498043.449818473</v>
      </c>
      <c r="J72" s="260">
        <v>14830876.894399999</v>
      </c>
      <c r="K72" s="260">
        <v>69685.759999999995</v>
      </c>
      <c r="L72"/>
      <c r="M72"/>
      <c r="N72"/>
      <c r="O72"/>
      <c r="P72"/>
      <c r="Q72"/>
      <c r="R72"/>
      <c r="S72"/>
      <c r="T72"/>
      <c r="U72"/>
    </row>
    <row r="73" spans="1:21" ht="15">
      <c r="A73" s="257" t="s">
        <v>348</v>
      </c>
      <c r="B73" s="260">
        <v>114580.23345233868</v>
      </c>
      <c r="C73" s="260">
        <v>488981.38280839717</v>
      </c>
      <c r="D73" s="260">
        <v>589887.75891903555</v>
      </c>
      <c r="E73" s="260">
        <v>414056.74178000004</v>
      </c>
      <c r="F73" s="260">
        <v>465466.93167999998</v>
      </c>
      <c r="G73" s="260">
        <v>486813</v>
      </c>
      <c r="H73" s="260">
        <v>105507</v>
      </c>
      <c r="I73" s="260">
        <v>137411.74225000001</v>
      </c>
      <c r="J73" s="260">
        <v>51408</v>
      </c>
      <c r="K73" s="260"/>
      <c r="L73"/>
      <c r="M73"/>
      <c r="N73"/>
      <c r="O73"/>
      <c r="P73"/>
      <c r="Q73"/>
      <c r="R73"/>
      <c r="S73"/>
      <c r="T73"/>
      <c r="U73"/>
    </row>
    <row r="74" spans="1:21" ht="15">
      <c r="A74" s="257" t="s">
        <v>349</v>
      </c>
      <c r="B74" s="260">
        <v>1929867.6567431935</v>
      </c>
      <c r="C74" s="260">
        <v>2087314.4489031448</v>
      </c>
      <c r="D74" s="260">
        <v>2339768.8466951731</v>
      </c>
      <c r="E74" s="260">
        <v>3449171.4610600001</v>
      </c>
      <c r="F74" s="260">
        <v>3695676.7881599995</v>
      </c>
      <c r="G74" s="260">
        <v>5477205</v>
      </c>
      <c r="H74" s="260">
        <v>6487307</v>
      </c>
      <c r="I74" s="260">
        <v>5614188.2772200005</v>
      </c>
      <c r="J74" s="260">
        <v>4742395.2239999995</v>
      </c>
      <c r="K74" s="260">
        <v>1169</v>
      </c>
      <c r="L74"/>
      <c r="M74"/>
      <c r="N74"/>
      <c r="O74"/>
      <c r="P74"/>
      <c r="Q74"/>
      <c r="R74"/>
      <c r="S74"/>
      <c r="T74"/>
      <c r="U74"/>
    </row>
    <row r="75" spans="1:21" ht="15">
      <c r="A75" s="257" t="s">
        <v>350</v>
      </c>
      <c r="B75" s="260">
        <v>5892959.7344155908</v>
      </c>
      <c r="C75" s="260">
        <v>5043318.7105122404</v>
      </c>
      <c r="D75" s="260">
        <v>7083829.589219776</v>
      </c>
      <c r="E75" s="260">
        <v>6106276.6426799996</v>
      </c>
      <c r="F75" s="260">
        <v>5141307.7097599991</v>
      </c>
      <c r="G75" s="260">
        <v>4226999</v>
      </c>
      <c r="H75" s="260">
        <v>5399259</v>
      </c>
      <c r="I75" s="260">
        <v>6718497.3242385183</v>
      </c>
      <c r="J75" s="260">
        <v>6167265.3360000001</v>
      </c>
      <c r="K75" s="260">
        <v>16808.55</v>
      </c>
      <c r="L75"/>
      <c r="M75"/>
      <c r="N75"/>
      <c r="O75"/>
      <c r="P75"/>
      <c r="Q75"/>
      <c r="R75"/>
      <c r="S75"/>
      <c r="T75"/>
      <c r="U75"/>
    </row>
    <row r="76" spans="1:21" ht="15">
      <c r="A76" s="257" t="s">
        <v>351</v>
      </c>
      <c r="B76" s="260">
        <v>4310321.7462664228</v>
      </c>
      <c r="C76" s="260">
        <v>4398577.190780038</v>
      </c>
      <c r="D76" s="260">
        <v>5657187.9169113589</v>
      </c>
      <c r="E76" s="260">
        <v>6066630.1240999997</v>
      </c>
      <c r="F76" s="260">
        <v>6336432.3414399996</v>
      </c>
      <c r="G76" s="260">
        <v>7168905</v>
      </c>
      <c r="H76" s="260">
        <v>9040125</v>
      </c>
      <c r="I76" s="260">
        <v>6852688.7618152322</v>
      </c>
      <c r="J76" s="260">
        <v>6603785.4487999994</v>
      </c>
      <c r="K76" s="260">
        <v>99670.5766</v>
      </c>
      <c r="L76"/>
      <c r="M76"/>
      <c r="N76"/>
      <c r="O76"/>
      <c r="P76"/>
      <c r="Q76"/>
      <c r="R76"/>
      <c r="S76"/>
      <c r="T76"/>
      <c r="U76"/>
    </row>
    <row r="77" spans="1:21" ht="15">
      <c r="A77" s="257" t="s">
        <v>352</v>
      </c>
      <c r="B77" s="260">
        <v>5285281.432479511</v>
      </c>
      <c r="C77" s="260">
        <v>5159013.5264978996</v>
      </c>
      <c r="D77" s="260">
        <v>6323145.0950636603</v>
      </c>
      <c r="E77" s="260">
        <v>6287323.9515400007</v>
      </c>
      <c r="F77" s="260">
        <v>7264707.2099199994</v>
      </c>
      <c r="G77" s="260">
        <v>8552182</v>
      </c>
      <c r="H77" s="260">
        <v>7859622</v>
      </c>
      <c r="I77" s="260">
        <v>8196470.7418892337</v>
      </c>
      <c r="J77" s="260">
        <v>8127682.2239999995</v>
      </c>
      <c r="K77" s="260">
        <v>73395.709999999992</v>
      </c>
      <c r="L77"/>
      <c r="M77"/>
      <c r="N77"/>
      <c r="O77"/>
      <c r="P77"/>
      <c r="Q77"/>
      <c r="R77"/>
      <c r="S77"/>
      <c r="T77"/>
      <c r="U77"/>
    </row>
    <row r="78" spans="1:21" ht="15">
      <c r="A78" s="257" t="s">
        <v>353</v>
      </c>
      <c r="B78" s="260">
        <v>14325726.961119816</v>
      </c>
      <c r="C78" s="260">
        <v>13516184.16526149</v>
      </c>
      <c r="D78" s="260">
        <v>13686427.053516259</v>
      </c>
      <c r="E78" s="260">
        <v>10491345.324599998</v>
      </c>
      <c r="F78" s="260">
        <v>11003674.13136</v>
      </c>
      <c r="G78" s="260">
        <v>13574741</v>
      </c>
      <c r="H78" s="260">
        <v>15271857</v>
      </c>
      <c r="I78" s="260">
        <v>15070537.92370435</v>
      </c>
      <c r="J78" s="260">
        <v>16110640.534799999</v>
      </c>
      <c r="K78" s="260">
        <v>187702.82299999997</v>
      </c>
      <c r="L78"/>
      <c r="M78"/>
      <c r="N78"/>
      <c r="O78"/>
      <c r="P78"/>
      <c r="Q78"/>
      <c r="R78"/>
      <c r="S78"/>
      <c r="T78"/>
      <c r="U78"/>
    </row>
    <row r="79" spans="1:21" ht="15">
      <c r="A79" s="257" t="s">
        <v>354</v>
      </c>
      <c r="B79" s="260">
        <v>927993.41310510365</v>
      </c>
      <c r="C79" s="260">
        <v>869382.4310984239</v>
      </c>
      <c r="D79" s="260">
        <v>949736.02802175866</v>
      </c>
      <c r="E79" s="260">
        <v>913443.64188000001</v>
      </c>
      <c r="F79" s="260">
        <v>2103074.92368</v>
      </c>
      <c r="G79" s="260">
        <v>1017700</v>
      </c>
      <c r="H79" s="260">
        <v>1363105</v>
      </c>
      <c r="I79" s="260">
        <v>1126222.0938600001</v>
      </c>
      <c r="J79" s="260">
        <v>963317.88</v>
      </c>
      <c r="K79" s="260">
        <v>115731</v>
      </c>
      <c r="L79"/>
      <c r="M79"/>
      <c r="N79"/>
      <c r="O79"/>
      <c r="P79"/>
      <c r="Q79"/>
      <c r="R79"/>
      <c r="S79"/>
      <c r="T79"/>
      <c r="U79"/>
    </row>
    <row r="80" spans="1:21" ht="15">
      <c r="A80" s="257" t="s">
        <v>355</v>
      </c>
      <c r="B80" s="260">
        <v>4802513.511701487</v>
      </c>
      <c r="C80" s="260">
        <v>4102959.3104283637</v>
      </c>
      <c r="D80" s="260">
        <v>4833596.6362122968</v>
      </c>
      <c r="E80" s="260">
        <v>4411779.5142200002</v>
      </c>
      <c r="F80" s="260">
        <v>5212809.5318400003</v>
      </c>
      <c r="G80" s="260">
        <v>6004017</v>
      </c>
      <c r="H80" s="260">
        <v>6718109</v>
      </c>
      <c r="I80" s="260">
        <v>6735295.82519117</v>
      </c>
      <c r="J80" s="260">
        <v>7087969.8639999991</v>
      </c>
      <c r="K80" s="260">
        <v>18211.116199999997</v>
      </c>
      <c r="L80"/>
      <c r="M80"/>
      <c r="N80"/>
      <c r="O80"/>
      <c r="P80"/>
      <c r="Q80"/>
      <c r="R80"/>
      <c r="S80"/>
      <c r="T80"/>
      <c r="U80"/>
    </row>
    <row r="81" spans="1:21" ht="15">
      <c r="A81" s="257" t="s">
        <v>356</v>
      </c>
      <c r="B81" s="260">
        <v>19463.666679419461</v>
      </c>
      <c r="C81" s="260">
        <v>19455.877442696172</v>
      </c>
      <c r="D81" s="260">
        <v>43553.030509609976</v>
      </c>
      <c r="E81" s="260">
        <v>55096.25740000001</v>
      </c>
      <c r="F81" s="260">
        <v>56406.394079999998</v>
      </c>
      <c r="G81" s="260">
        <v>56161</v>
      </c>
      <c r="H81" s="260">
        <v>68216</v>
      </c>
      <c r="I81" s="260">
        <v>83802.850000000006</v>
      </c>
      <c r="J81" s="260">
        <v>47712</v>
      </c>
      <c r="K81" s="260">
        <v>3256.5</v>
      </c>
      <c r="L81"/>
      <c r="M81"/>
      <c r="N81"/>
      <c r="O81"/>
      <c r="P81"/>
      <c r="Q81"/>
      <c r="R81"/>
      <c r="S81"/>
      <c r="T81"/>
      <c r="U81"/>
    </row>
    <row r="82" spans="1:21" ht="15">
      <c r="A82" s="257" t="s">
        <v>357</v>
      </c>
      <c r="B82" s="260">
        <v>46904.923492221176</v>
      </c>
      <c r="C82" s="260">
        <v>35251.343504267919</v>
      </c>
      <c r="D82" s="260">
        <v>74048.562939078285</v>
      </c>
      <c r="E82" s="260">
        <v>37294.849779999997</v>
      </c>
      <c r="F82" s="260">
        <v>40275</v>
      </c>
      <c r="G82" s="260">
        <v>41360</v>
      </c>
      <c r="H82" s="260">
        <v>20882</v>
      </c>
      <c r="I82" s="260">
        <v>11613.72387</v>
      </c>
      <c r="J82" s="260">
        <v>4536</v>
      </c>
      <c r="K82" s="260">
        <v>0</v>
      </c>
      <c r="L82"/>
      <c r="M82"/>
      <c r="N82"/>
      <c r="O82"/>
      <c r="P82"/>
      <c r="Q82"/>
      <c r="R82"/>
      <c r="S82"/>
      <c r="T82"/>
      <c r="U82"/>
    </row>
    <row r="83" spans="1:21" ht="15">
      <c r="A83" s="257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/>
      <c r="M83"/>
      <c r="N83"/>
      <c r="O83"/>
      <c r="P83"/>
      <c r="Q83"/>
      <c r="R83"/>
      <c r="S83"/>
      <c r="T83"/>
      <c r="U83"/>
    </row>
    <row r="84" spans="1:21" ht="15">
      <c r="A84" s="257"/>
      <c r="B84" s="260"/>
      <c r="C84" s="260"/>
      <c r="D84" s="260"/>
      <c r="E84" s="260"/>
      <c r="F84" s="260"/>
      <c r="G84" s="260"/>
      <c r="H84" s="260"/>
      <c r="I84" s="260"/>
      <c r="J84" s="260"/>
      <c r="K84" s="310"/>
      <c r="L84"/>
      <c r="M84"/>
      <c r="N84"/>
      <c r="O84"/>
      <c r="P84"/>
      <c r="Q84"/>
      <c r="R84"/>
      <c r="S84"/>
      <c r="T84"/>
      <c r="U84"/>
    </row>
    <row r="85" spans="1:21" ht="40.5" customHeight="1">
      <c r="A85" s="811" t="s">
        <v>612</v>
      </c>
      <c r="B85" s="811"/>
      <c r="C85" s="811"/>
      <c r="D85" s="811"/>
      <c r="E85" s="811"/>
      <c r="F85" s="811"/>
      <c r="G85" s="811"/>
      <c r="H85" s="811"/>
      <c r="I85" s="811"/>
      <c r="J85" s="811"/>
      <c r="L85"/>
      <c r="M85"/>
      <c r="N85"/>
      <c r="O85"/>
      <c r="P85"/>
      <c r="Q85"/>
      <c r="R85"/>
      <c r="S85"/>
      <c r="T85"/>
      <c r="U85"/>
    </row>
    <row r="86" spans="1:21" ht="12.75">
      <c r="A86" s="603" t="s">
        <v>540</v>
      </c>
      <c r="B86" s="595"/>
      <c r="C86" s="595"/>
      <c r="D86" s="595"/>
      <c r="E86" s="262"/>
      <c r="F86" s="262"/>
      <c r="G86" s="262"/>
      <c r="H86" s="262"/>
      <c r="I86" s="262"/>
      <c r="J86" s="262"/>
    </row>
    <row r="87" spans="1:21" ht="18.75" customHeight="1">
      <c r="A87" s="604" t="s">
        <v>411</v>
      </c>
      <c r="B87" s="596"/>
      <c r="C87" s="596"/>
      <c r="D87" s="596"/>
      <c r="E87" s="310"/>
      <c r="F87" s="310"/>
      <c r="G87" s="310"/>
      <c r="H87" s="310"/>
      <c r="I87" s="310"/>
      <c r="J87" s="310"/>
      <c r="K87" s="605"/>
    </row>
    <row r="92" spans="1:21" ht="10.5" customHeight="1"/>
  </sheetData>
  <mergeCells count="2">
    <mergeCell ref="A2:I2"/>
    <mergeCell ref="A85:J85"/>
  </mergeCells>
  <printOptions horizontalCentered="1" verticalCentered="1"/>
  <pageMargins left="0" right="0" top="0" bottom="0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63"/>
  <sheetViews>
    <sheetView showGridLines="0" view="pageBreakPreview" zoomScaleNormal="100" zoomScaleSheetLayoutView="100" workbookViewId="0">
      <pane ySplit="5" topLeftCell="A6" activePane="bottomLeft" state="frozen"/>
      <selection pane="bottomLeft" activeCell="I20" sqref="I20"/>
    </sheetView>
  </sheetViews>
  <sheetFormatPr baseColWidth="10" defaultColWidth="11.5703125" defaultRowHeight="12" customHeight="1"/>
  <cols>
    <col min="1" max="1" width="51.7109375" style="56" customWidth="1"/>
    <col min="2" max="2" width="10.7109375" style="139" bestFit="1" customWidth="1"/>
    <col min="3" max="3" width="10.7109375" style="139" customWidth="1"/>
    <col min="4" max="4" width="6.7109375" style="140" bestFit="1" customWidth="1"/>
    <col min="5" max="6" width="10.7109375" style="139" bestFit="1" customWidth="1"/>
    <col min="7" max="7" width="6.7109375" style="140" bestFit="1" customWidth="1"/>
    <col min="8" max="8" width="6.42578125" style="140" bestFit="1" customWidth="1"/>
    <col min="9" max="16384" width="11.5703125" style="56"/>
  </cols>
  <sheetData>
    <row r="1" spans="1:9" ht="12" customHeight="1">
      <c r="A1" s="209" t="s">
        <v>218</v>
      </c>
    </row>
    <row r="2" spans="1:9" ht="15.75">
      <c r="A2" s="138" t="s">
        <v>217</v>
      </c>
    </row>
    <row r="3" spans="1:9" s="357" customFormat="1" ht="12" customHeight="1" thickBot="1">
      <c r="A3" s="57"/>
      <c r="B3" s="355"/>
      <c r="C3" s="355"/>
      <c r="D3" s="356"/>
      <c r="E3" s="355"/>
      <c r="F3" s="355"/>
      <c r="G3" s="356"/>
      <c r="H3" s="356"/>
    </row>
    <row r="4" spans="1:9" ht="12" customHeight="1">
      <c r="A4" s="198"/>
      <c r="B4" s="762" t="s">
        <v>569</v>
      </c>
      <c r="C4" s="763"/>
      <c r="D4" s="764"/>
      <c r="E4" s="765" t="s">
        <v>570</v>
      </c>
      <c r="F4" s="765"/>
      <c r="G4" s="765"/>
      <c r="H4" s="766"/>
    </row>
    <row r="5" spans="1:9" ht="12" customHeight="1">
      <c r="A5" s="358" t="s">
        <v>46</v>
      </c>
      <c r="B5" s="359">
        <v>2018</v>
      </c>
      <c r="C5" s="360">
        <v>2019</v>
      </c>
      <c r="D5" s="361" t="s">
        <v>211</v>
      </c>
      <c r="E5" s="360">
        <v>2018</v>
      </c>
      <c r="F5" s="360">
        <v>2019</v>
      </c>
      <c r="G5" s="652" t="s">
        <v>211</v>
      </c>
      <c r="H5" s="362" t="s">
        <v>212</v>
      </c>
    </row>
    <row r="6" spans="1:9" ht="12.75" customHeight="1">
      <c r="A6" s="653" t="s">
        <v>571</v>
      </c>
      <c r="B6" s="363">
        <f>SUM(B7:B17)</f>
        <v>178510.28495</v>
      </c>
      <c r="C6" s="364">
        <f>SUM(C7:C17)</f>
        <v>176069.71298199997</v>
      </c>
      <c r="D6" s="504">
        <f>(C6-B6)/B6</f>
        <v>-1.3671884332511302E-2</v>
      </c>
      <c r="E6" s="364">
        <f>SUM(E7:E17)</f>
        <v>366543.27034699993</v>
      </c>
      <c r="F6" s="364">
        <f>SUM(F7:F17)</f>
        <v>377286.23088899988</v>
      </c>
      <c r="G6" s="654">
        <f>(F6-E6)/E6</f>
        <v>2.9308846761338134E-2</v>
      </c>
      <c r="H6" s="655">
        <f>SUM(H7:H17)</f>
        <v>0.99999999999999989</v>
      </c>
      <c r="I6" s="505"/>
    </row>
    <row r="7" spans="1:9" ht="12.75" customHeight="1">
      <c r="A7" s="365" t="s">
        <v>22</v>
      </c>
      <c r="B7" s="185">
        <v>32604.469520999999</v>
      </c>
      <c r="C7" s="186">
        <v>35157.228336</v>
      </c>
      <c r="D7" s="497">
        <f>(C7-B7)/B7</f>
        <v>7.8294750765866977E-2</v>
      </c>
      <c r="E7" s="186">
        <v>72190.909685999999</v>
      </c>
      <c r="F7" s="186">
        <v>78751.715771999996</v>
      </c>
      <c r="G7" s="656">
        <f>(F7-E7)/E7</f>
        <v>9.0881332768027651E-2</v>
      </c>
      <c r="H7" s="510">
        <f>(F7/$F$6)</f>
        <v>0.20873201650226475</v>
      </c>
      <c r="I7" s="505"/>
    </row>
    <row r="8" spans="1:9" ht="12.75" customHeight="1">
      <c r="A8" s="365" t="s">
        <v>160</v>
      </c>
      <c r="B8" s="185">
        <v>23295.764051999999</v>
      </c>
      <c r="C8" s="186">
        <v>27698.22654</v>
      </c>
      <c r="D8" s="497">
        <f t="shared" ref="D8:D17" si="0">(C8-B8)/B8</f>
        <v>0.18898124475217798</v>
      </c>
      <c r="E8" s="186">
        <v>55019.507003999999</v>
      </c>
      <c r="F8" s="186">
        <v>69390.217709999997</v>
      </c>
      <c r="G8" s="656">
        <f t="shared" ref="G8:G17" si="1">(F8-E8)/E8</f>
        <v>0.26119301114339732</v>
      </c>
      <c r="H8" s="510">
        <f t="shared" ref="H8:H17" si="2">(F8/$F$6)</f>
        <v>0.18391929529602966</v>
      </c>
      <c r="I8" s="505"/>
    </row>
    <row r="9" spans="1:9" ht="12.75" customHeight="1">
      <c r="A9" s="365" t="s">
        <v>470</v>
      </c>
      <c r="B9" s="185">
        <v>40570.729863</v>
      </c>
      <c r="C9" s="186">
        <v>33198.566807000003</v>
      </c>
      <c r="D9" s="497">
        <f t="shared" si="0"/>
        <v>-0.18171137371436147</v>
      </c>
      <c r="E9" s="186">
        <v>72424.475936999996</v>
      </c>
      <c r="F9" s="186">
        <v>65114.421549999999</v>
      </c>
      <c r="G9" s="656">
        <f t="shared" si="1"/>
        <v>-0.10093347991028345</v>
      </c>
      <c r="H9" s="510">
        <f t="shared" si="2"/>
        <v>0.17258626533115409</v>
      </c>
      <c r="I9" s="505"/>
    </row>
    <row r="10" spans="1:9" ht="12.75" customHeight="1">
      <c r="A10" s="366" t="s">
        <v>471</v>
      </c>
      <c r="B10" s="185">
        <v>21415.190725</v>
      </c>
      <c r="C10" s="186">
        <v>22051.648236000001</v>
      </c>
      <c r="D10" s="497">
        <f t="shared" si="0"/>
        <v>2.9719908600066906E-2</v>
      </c>
      <c r="E10" s="186">
        <v>42980.928668</v>
      </c>
      <c r="F10" s="186">
        <v>49394.226000000002</v>
      </c>
      <c r="G10" s="656">
        <f t="shared" si="1"/>
        <v>0.1492126282691236</v>
      </c>
      <c r="H10" s="510">
        <f t="shared" si="2"/>
        <v>0.13091976848349951</v>
      </c>
      <c r="I10" s="505"/>
    </row>
    <row r="11" spans="1:9" ht="12.75" customHeight="1">
      <c r="A11" s="366" t="s">
        <v>472</v>
      </c>
      <c r="B11" s="185">
        <v>15123.853349999999</v>
      </c>
      <c r="C11" s="186">
        <v>15304.771694999999</v>
      </c>
      <c r="D11" s="497">
        <f t="shared" si="0"/>
        <v>1.1962450363220432E-2</v>
      </c>
      <c r="E11" s="186">
        <v>32984.919740999998</v>
      </c>
      <c r="F11" s="186">
        <v>31451.625586999999</v>
      </c>
      <c r="G11" s="656">
        <f t="shared" si="1"/>
        <v>-4.6484701676994734E-2</v>
      </c>
      <c r="H11" s="510">
        <f t="shared" si="2"/>
        <v>8.3362770787819382E-2</v>
      </c>
      <c r="I11" s="505"/>
    </row>
    <row r="12" spans="1:9" ht="12.75" customHeight="1">
      <c r="A12" s="366" t="s">
        <v>467</v>
      </c>
      <c r="B12" s="185">
        <v>17293.090700000001</v>
      </c>
      <c r="C12" s="186">
        <v>13889.5823</v>
      </c>
      <c r="D12" s="497">
        <f t="shared" si="0"/>
        <v>-0.19681319314424231</v>
      </c>
      <c r="E12" s="186">
        <v>32588.961200000002</v>
      </c>
      <c r="F12" s="186">
        <v>26230.8878</v>
      </c>
      <c r="G12" s="656">
        <f t="shared" si="1"/>
        <v>-0.19509898953146138</v>
      </c>
      <c r="H12" s="510">
        <f t="shared" si="2"/>
        <v>6.9525165914992804E-2</v>
      </c>
      <c r="I12" s="505"/>
    </row>
    <row r="13" spans="1:9" ht="12.75" customHeight="1">
      <c r="A13" s="366" t="s">
        <v>468</v>
      </c>
      <c r="B13" s="185">
        <v>10362.611696</v>
      </c>
      <c r="C13" s="186">
        <v>11043.083364</v>
      </c>
      <c r="D13" s="497">
        <f t="shared" si="0"/>
        <v>6.5666039408063925E-2</v>
      </c>
      <c r="E13" s="186">
        <v>21989.073250000001</v>
      </c>
      <c r="F13" s="186">
        <v>21228.818569999999</v>
      </c>
      <c r="G13" s="656">
        <f t="shared" si="1"/>
        <v>-3.4574202894157975E-2</v>
      </c>
      <c r="H13" s="510">
        <f t="shared" si="2"/>
        <v>5.6267143701424022E-2</v>
      </c>
      <c r="I13" s="505"/>
    </row>
    <row r="14" spans="1:9" ht="12.75" customHeight="1">
      <c r="A14" s="366" t="s">
        <v>23</v>
      </c>
      <c r="B14" s="185">
        <v>3441.8383040000003</v>
      </c>
      <c r="C14" s="186">
        <v>3152.8045689999999</v>
      </c>
      <c r="D14" s="497">
        <f t="shared" si="0"/>
        <v>-8.3976558301444362E-2</v>
      </c>
      <c r="E14" s="186">
        <v>6803.0285599999997</v>
      </c>
      <c r="F14" s="186">
        <v>6268.0929689999994</v>
      </c>
      <c r="G14" s="656">
        <f t="shared" si="1"/>
        <v>-7.8631977843703252E-2</v>
      </c>
      <c r="H14" s="510">
        <f t="shared" si="2"/>
        <v>1.6613627680582159E-2</v>
      </c>
      <c r="I14" s="505"/>
    </row>
    <row r="15" spans="1:9" ht="12.75" customHeight="1">
      <c r="A15" s="366" t="s">
        <v>495</v>
      </c>
      <c r="B15" s="185">
        <v>3210.3437140000001</v>
      </c>
      <c r="C15" s="186">
        <v>3220.1673479999999</v>
      </c>
      <c r="D15" s="497">
        <f t="shared" si="0"/>
        <v>3.0599944663744051E-3</v>
      </c>
      <c r="E15" s="186">
        <v>6603.5771139999997</v>
      </c>
      <c r="F15" s="186">
        <v>6216.6627040000003</v>
      </c>
      <c r="G15" s="656">
        <f t="shared" si="1"/>
        <v>-5.859163954937642E-2</v>
      </c>
      <c r="H15" s="510">
        <f t="shared" si="2"/>
        <v>1.6477311375375857E-2</v>
      </c>
      <c r="I15" s="505"/>
    </row>
    <row r="16" spans="1:9" ht="12.75" customHeight="1">
      <c r="A16" s="366" t="s">
        <v>25</v>
      </c>
      <c r="B16" s="187">
        <v>2446.3129199999998</v>
      </c>
      <c r="C16" s="188">
        <v>2821.1210000000001</v>
      </c>
      <c r="D16" s="497">
        <f t="shared" si="0"/>
        <v>0.15321346543025258</v>
      </c>
      <c r="E16" s="188">
        <v>4692.1835220000003</v>
      </c>
      <c r="F16" s="188">
        <v>5277.3618500000002</v>
      </c>
      <c r="G16" s="656">
        <f t="shared" si="1"/>
        <v>0.12471343570776897</v>
      </c>
      <c r="H16" s="510">
        <f t="shared" si="2"/>
        <v>1.3987687378797121E-2</v>
      </c>
      <c r="I16" s="505"/>
    </row>
    <row r="17" spans="1:9" ht="12.75" customHeight="1">
      <c r="A17" s="366" t="s">
        <v>26</v>
      </c>
      <c r="B17" s="185">
        <v>8746.08010500003</v>
      </c>
      <c r="C17" s="186">
        <v>8532.512786999956</v>
      </c>
      <c r="D17" s="497">
        <f t="shared" si="0"/>
        <v>-2.4418632740166663E-2</v>
      </c>
      <c r="E17" s="186">
        <v>18265.705664999899</v>
      </c>
      <c r="F17" s="186">
        <v>17962.200376999856</v>
      </c>
      <c r="G17" s="656">
        <f t="shared" si="1"/>
        <v>-1.6616127160179201E-2</v>
      </c>
      <c r="H17" s="510">
        <f t="shared" si="2"/>
        <v>4.7608947548060547E-2</v>
      </c>
      <c r="I17" s="505"/>
    </row>
    <row r="18" spans="1:9" ht="12.75" customHeight="1">
      <c r="A18" s="653" t="s">
        <v>572</v>
      </c>
      <c r="B18" s="363">
        <f>SUM(B19:B29)</f>
        <v>10692089.170925815</v>
      </c>
      <c r="C18" s="364">
        <f>SUM(C19:C29)</f>
        <v>10443214.389252387</v>
      </c>
      <c r="D18" s="504">
        <f>(C18-B18)/B18</f>
        <v>-2.3276534426047806E-2</v>
      </c>
      <c r="E18" s="364">
        <f>SUM(E19:E29)</f>
        <v>22240659.114782311</v>
      </c>
      <c r="F18" s="364">
        <f>SUM(F19:F29)</f>
        <v>20906231.283173591</v>
      </c>
      <c r="G18" s="654">
        <f>(F18-E18)/E18</f>
        <v>-5.9999473249504068E-2</v>
      </c>
      <c r="H18" s="655">
        <f>SUM(H19:H29)</f>
        <v>1</v>
      </c>
      <c r="I18" s="505"/>
    </row>
    <row r="19" spans="1:9" ht="12.75" customHeight="1">
      <c r="A19" s="368" t="s">
        <v>24</v>
      </c>
      <c r="B19" s="185">
        <v>966156.42689999996</v>
      </c>
      <c r="C19" s="186">
        <v>1590419.9161</v>
      </c>
      <c r="D19" s="497">
        <f>(C19-B19)/B19</f>
        <v>0.64613086640949624</v>
      </c>
      <c r="E19" s="186">
        <v>2126177.1294</v>
      </c>
      <c r="F19" s="186">
        <v>2837769.8738000002</v>
      </c>
      <c r="G19" s="656">
        <f>(F19-E19)/E19</f>
        <v>0.33468177912383495</v>
      </c>
      <c r="H19" s="510">
        <f>(F19/$F$18)</f>
        <v>0.13573799291525027</v>
      </c>
      <c r="I19" s="505"/>
    </row>
    <row r="20" spans="1:9" ht="12.75" customHeight="1">
      <c r="A20" s="368" t="s">
        <v>473</v>
      </c>
      <c r="B20" s="185">
        <v>646635.17241000012</v>
      </c>
      <c r="C20" s="186">
        <v>653221.53029999998</v>
      </c>
      <c r="D20" s="497">
        <f t="shared" ref="D20:D29" si="3">(C20-B20)/B20</f>
        <v>1.0185585583680216E-2</v>
      </c>
      <c r="E20" s="186">
        <v>1331230.49654</v>
      </c>
      <c r="F20" s="186">
        <v>1389846.4892600002</v>
      </c>
      <c r="G20" s="656">
        <f t="shared" ref="G20:G29" si="4">(F20-E20)/E20</f>
        <v>4.4031437735500341E-2</v>
      </c>
      <c r="H20" s="510">
        <f t="shared" ref="H20:H29" si="5">(F20/$F$18)</f>
        <v>6.6480011171531433E-2</v>
      </c>
      <c r="I20" s="505"/>
    </row>
    <row r="21" spans="1:9" ht="12.75" customHeight="1">
      <c r="A21" s="368" t="s">
        <v>469</v>
      </c>
      <c r="B21" s="185">
        <v>524866.85322000005</v>
      </c>
      <c r="C21" s="186">
        <v>522461.58438000001</v>
      </c>
      <c r="D21" s="497">
        <f t="shared" si="3"/>
        <v>-4.5826266704478962E-3</v>
      </c>
      <c r="E21" s="186">
        <v>1193766.16842</v>
      </c>
      <c r="F21" s="186">
        <v>1206138.3383800001</v>
      </c>
      <c r="G21" s="656">
        <f t="shared" si="4"/>
        <v>1.0363981060357219E-2</v>
      </c>
      <c r="H21" s="510">
        <f t="shared" si="5"/>
        <v>5.769276738800657E-2</v>
      </c>
      <c r="I21" s="505"/>
    </row>
    <row r="22" spans="1:9" ht="12.75" customHeight="1">
      <c r="A22" s="368" t="s">
        <v>27</v>
      </c>
      <c r="B22" s="185">
        <v>860366.89951999998</v>
      </c>
      <c r="C22" s="186">
        <v>460603.00277999998</v>
      </c>
      <c r="D22" s="497">
        <f t="shared" si="3"/>
        <v>-0.46464351076619625</v>
      </c>
      <c r="E22" s="186">
        <v>1885880.4604200001</v>
      </c>
      <c r="F22" s="186">
        <v>1060156.80816</v>
      </c>
      <c r="G22" s="656">
        <f t="shared" si="4"/>
        <v>-0.43784517077827145</v>
      </c>
      <c r="H22" s="510">
        <f t="shared" si="5"/>
        <v>5.0710087045352299E-2</v>
      </c>
      <c r="I22" s="505"/>
    </row>
    <row r="23" spans="1:9" ht="12.75" customHeight="1">
      <c r="A23" s="368" t="s">
        <v>409</v>
      </c>
      <c r="B23" s="185">
        <v>494951.55300000001</v>
      </c>
      <c r="C23" s="186">
        <v>469201.32900000003</v>
      </c>
      <c r="D23" s="497">
        <f t="shared" si="3"/>
        <v>-5.2025746447147699E-2</v>
      </c>
      <c r="E23" s="186">
        <v>1035372.591</v>
      </c>
      <c r="F23" s="186">
        <v>1032264.702</v>
      </c>
      <c r="G23" s="656">
        <f t="shared" si="4"/>
        <v>-3.0017107145923726E-3</v>
      </c>
      <c r="H23" s="510">
        <f t="shared" si="5"/>
        <v>4.9375934285717946E-2</v>
      </c>
      <c r="I23" s="505"/>
    </row>
    <row r="24" spans="1:9" ht="12.75" customHeight="1">
      <c r="A24" s="366" t="s">
        <v>25</v>
      </c>
      <c r="B24" s="185">
        <v>272485.34999999998</v>
      </c>
      <c r="C24" s="186">
        <v>424307.32</v>
      </c>
      <c r="D24" s="497">
        <f t="shared" si="3"/>
        <v>0.5571747985717399</v>
      </c>
      <c r="E24" s="186">
        <v>581700.99690000003</v>
      </c>
      <c r="F24" s="186">
        <v>828912.91299999994</v>
      </c>
      <c r="G24" s="656">
        <f t="shared" si="4"/>
        <v>0.42498107690624776</v>
      </c>
      <c r="H24" s="510">
        <f t="shared" si="5"/>
        <v>3.964908365225786E-2</v>
      </c>
      <c r="I24" s="505"/>
    </row>
    <row r="25" spans="1:9" ht="12.75" customHeight="1">
      <c r="A25" s="368" t="s">
        <v>29</v>
      </c>
      <c r="B25" s="185">
        <v>361099.11035199999</v>
      </c>
      <c r="C25" s="186">
        <v>373704.85174900002</v>
      </c>
      <c r="D25" s="497">
        <f t="shared" si="3"/>
        <v>3.4909367084044983E-2</v>
      </c>
      <c r="E25" s="186">
        <v>715531.95282899996</v>
      </c>
      <c r="F25" s="186">
        <v>722378.39727800002</v>
      </c>
      <c r="G25" s="656">
        <f t="shared" si="4"/>
        <v>9.5683280417195368E-3</v>
      </c>
      <c r="H25" s="510">
        <f t="shared" si="5"/>
        <v>3.4553257710269729E-2</v>
      </c>
      <c r="I25" s="505"/>
    </row>
    <row r="26" spans="1:9" ht="12.75" customHeight="1">
      <c r="A26" s="368" t="s">
        <v>30</v>
      </c>
      <c r="B26" s="185">
        <v>452808.12561400002</v>
      </c>
      <c r="C26" s="186">
        <v>356650.64603200002</v>
      </c>
      <c r="D26" s="497">
        <f t="shared" si="3"/>
        <v>-0.21235811405021082</v>
      </c>
      <c r="E26" s="186">
        <v>892381.29522199999</v>
      </c>
      <c r="F26" s="186">
        <v>630561.43899199995</v>
      </c>
      <c r="G26" s="656">
        <f t="shared" si="4"/>
        <v>-0.29339460344119656</v>
      </c>
      <c r="H26" s="510">
        <f t="shared" si="5"/>
        <v>3.0161411229555669E-2</v>
      </c>
      <c r="I26" s="505"/>
    </row>
    <row r="27" spans="1:9" ht="12.75" customHeight="1">
      <c r="A27" s="368" t="s">
        <v>523</v>
      </c>
      <c r="B27" s="185">
        <v>209105.85958600001</v>
      </c>
      <c r="C27" s="186">
        <v>254582.53639200001</v>
      </c>
      <c r="D27" s="497">
        <f t="shared" si="3"/>
        <v>0.21748159949241683</v>
      </c>
      <c r="E27" s="186">
        <v>482151.43783800001</v>
      </c>
      <c r="F27" s="186">
        <v>571926.89062099997</v>
      </c>
      <c r="G27" s="656">
        <f t="shared" si="4"/>
        <v>0.18619762534683962</v>
      </c>
      <c r="H27" s="510">
        <f t="shared" si="5"/>
        <v>2.7356766644082625E-2</v>
      </c>
      <c r="I27" s="505"/>
    </row>
    <row r="28" spans="1:9" ht="12.75" customHeight="1">
      <c r="A28" s="368" t="s">
        <v>490</v>
      </c>
      <c r="B28" s="185">
        <v>301622.55395999999</v>
      </c>
      <c r="C28" s="186">
        <v>268978.93849999999</v>
      </c>
      <c r="D28" s="497">
        <f t="shared" si="3"/>
        <v>-0.10822670596552628</v>
      </c>
      <c r="E28" s="186">
        <v>642638.49395999999</v>
      </c>
      <c r="F28" s="186">
        <v>545874.42169999995</v>
      </c>
      <c r="G28" s="656">
        <f t="shared" si="4"/>
        <v>-0.15057310318236705</v>
      </c>
      <c r="H28" s="510">
        <f t="shared" si="5"/>
        <v>2.611060856957742E-2</v>
      </c>
      <c r="I28" s="505"/>
    </row>
    <row r="29" spans="1:9" ht="12.75" customHeight="1">
      <c r="A29" s="368" t="s">
        <v>26</v>
      </c>
      <c r="B29" s="185">
        <v>5601991.2663638135</v>
      </c>
      <c r="C29" s="186">
        <v>5069082.7340193884</v>
      </c>
      <c r="D29" s="497">
        <f t="shared" si="3"/>
        <v>-9.5128411846013061E-2</v>
      </c>
      <c r="E29" s="186">
        <v>11353828.092253312</v>
      </c>
      <c r="F29" s="186">
        <v>10080401.009982591</v>
      </c>
      <c r="G29" s="656">
        <f t="shared" si="4"/>
        <v>-0.11215839027363617</v>
      </c>
      <c r="H29" s="510">
        <f t="shared" si="5"/>
        <v>0.48217207938839823</v>
      </c>
      <c r="I29" s="505"/>
    </row>
    <row r="30" spans="1:9" ht="12.75" customHeight="1">
      <c r="A30" s="653" t="s">
        <v>573</v>
      </c>
      <c r="B30" s="363">
        <f>SUM(B31:B41)</f>
        <v>118169.09183</v>
      </c>
      <c r="C30" s="364">
        <f>SUM(C31:C41)</f>
        <v>107769.45190799999</v>
      </c>
      <c r="D30" s="504">
        <f>(C30-B30)/B30</f>
        <v>-8.8006430115931747E-2</v>
      </c>
      <c r="E30" s="364">
        <f>SUM(E31:E41)</f>
        <v>228400.29241599998</v>
      </c>
      <c r="F30" s="364">
        <f>SUM(F31:F41)</f>
        <v>209373.60662900002</v>
      </c>
      <c r="G30" s="654">
        <f>(F30-E30)/E30</f>
        <v>-8.3304121836873357E-2</v>
      </c>
      <c r="H30" s="655">
        <f>SUM(H31:H41)</f>
        <v>1.0000000000000002</v>
      </c>
      <c r="I30" s="505"/>
    </row>
    <row r="31" spans="1:9" ht="12.75" customHeight="1">
      <c r="A31" s="368" t="s">
        <v>470</v>
      </c>
      <c r="B31" s="185">
        <v>38450.809569999998</v>
      </c>
      <c r="C31" s="186">
        <v>30925.728621999999</v>
      </c>
      <c r="D31" s="497">
        <f>(C31-B31)/B31</f>
        <v>-0.19570669726213516</v>
      </c>
      <c r="E31" s="186">
        <v>70806.194690999997</v>
      </c>
      <c r="F31" s="186">
        <v>56860.016052999999</v>
      </c>
      <c r="G31" s="656">
        <f>(F31-E31)/E31</f>
        <v>-0.19696269088970916</v>
      </c>
      <c r="H31" s="510">
        <f>(F31/$F$30)</f>
        <v>0.27157203321120232</v>
      </c>
      <c r="I31" s="505"/>
    </row>
    <row r="32" spans="1:9" ht="12.75" customHeight="1">
      <c r="A32" s="368" t="s">
        <v>31</v>
      </c>
      <c r="B32" s="185">
        <v>11530.418823</v>
      </c>
      <c r="C32" s="186">
        <v>11085.422741</v>
      </c>
      <c r="D32" s="497">
        <f t="shared" ref="D32:D41" si="6">(C32-B32)/B32</f>
        <v>-3.8593227950432768E-2</v>
      </c>
      <c r="E32" s="186">
        <v>21263.732397999996</v>
      </c>
      <c r="F32" s="186">
        <v>20959.016557000003</v>
      </c>
      <c r="G32" s="656">
        <f t="shared" ref="G32:G41" si="7">(F32-E32)/E32</f>
        <v>-1.433030830601755E-2</v>
      </c>
      <c r="H32" s="510">
        <f t="shared" ref="H32:H41" si="8">(F32/$F$30)</f>
        <v>0.1001034318243291</v>
      </c>
      <c r="I32" s="505"/>
    </row>
    <row r="33" spans="1:9" ht="12.75" customHeight="1">
      <c r="A33" s="368" t="s">
        <v>495</v>
      </c>
      <c r="B33" s="185">
        <v>9374.6859000000004</v>
      </c>
      <c r="C33" s="186">
        <v>9247.6178550000004</v>
      </c>
      <c r="D33" s="497">
        <f t="shared" si="6"/>
        <v>-1.3554378925911532E-2</v>
      </c>
      <c r="E33" s="186">
        <v>20377.964391000001</v>
      </c>
      <c r="F33" s="186">
        <v>20545.565258999999</v>
      </c>
      <c r="G33" s="656">
        <f t="shared" si="7"/>
        <v>8.2246128604493603E-3</v>
      </c>
      <c r="H33" s="510">
        <f t="shared" si="8"/>
        <v>9.8128725916279191E-2</v>
      </c>
      <c r="I33" s="505"/>
    </row>
    <row r="34" spans="1:9" ht="12.75" customHeight="1">
      <c r="A34" s="368" t="s">
        <v>474</v>
      </c>
      <c r="B34" s="185">
        <v>7965.7666709999994</v>
      </c>
      <c r="C34" s="186">
        <v>6771.3606069999996</v>
      </c>
      <c r="D34" s="497">
        <f t="shared" si="6"/>
        <v>-0.14994238638050109</v>
      </c>
      <c r="E34" s="186">
        <v>15129.563362999999</v>
      </c>
      <c r="F34" s="186">
        <v>13203.467594</v>
      </c>
      <c r="G34" s="656">
        <f t="shared" si="7"/>
        <v>-0.12730676509213412</v>
      </c>
      <c r="H34" s="510">
        <f t="shared" si="8"/>
        <v>6.3061757432472901E-2</v>
      </c>
      <c r="I34" s="505"/>
    </row>
    <row r="35" spans="1:9" ht="12.75" customHeight="1">
      <c r="A35" s="368" t="s">
        <v>497</v>
      </c>
      <c r="B35" s="185">
        <v>4509.2440100000003</v>
      </c>
      <c r="C35" s="186">
        <v>4867.2610979999999</v>
      </c>
      <c r="D35" s="497">
        <f t="shared" si="6"/>
        <v>7.9396255160740253E-2</v>
      </c>
      <c r="E35" s="186">
        <v>10054.625526</v>
      </c>
      <c r="F35" s="186">
        <v>9727.3015140000007</v>
      </c>
      <c r="G35" s="656">
        <f t="shared" si="7"/>
        <v>-3.255457014819501E-2</v>
      </c>
      <c r="H35" s="510">
        <f t="shared" si="8"/>
        <v>4.6459062680408961E-2</v>
      </c>
      <c r="I35" s="505"/>
    </row>
    <row r="36" spans="1:9" ht="12.75" customHeight="1">
      <c r="A36" s="368" t="s">
        <v>23</v>
      </c>
      <c r="B36" s="185">
        <v>5194.2875000000004</v>
      </c>
      <c r="C36" s="186">
        <v>3327.2597860000001</v>
      </c>
      <c r="D36" s="497">
        <f t="shared" si="6"/>
        <v>-0.35943865525348762</v>
      </c>
      <c r="E36" s="186">
        <v>9586.8284839999997</v>
      </c>
      <c r="F36" s="186">
        <v>7156.4837859999998</v>
      </c>
      <c r="G36" s="656">
        <f t="shared" si="7"/>
        <v>-0.25350872836164112</v>
      </c>
      <c r="H36" s="510">
        <f t="shared" si="8"/>
        <v>3.4180448535143904E-2</v>
      </c>
      <c r="I36" s="505"/>
    </row>
    <row r="37" spans="1:9" ht="12.75" customHeight="1">
      <c r="A37" s="368" t="s">
        <v>33</v>
      </c>
      <c r="B37" s="185">
        <v>3328.7984609999999</v>
      </c>
      <c r="C37" s="186">
        <v>3528.3939930000001</v>
      </c>
      <c r="D37" s="497">
        <f t="shared" si="6"/>
        <v>5.9960233200792835E-2</v>
      </c>
      <c r="E37" s="186">
        <v>4171.0244460000004</v>
      </c>
      <c r="F37" s="186">
        <v>6934.7140049999998</v>
      </c>
      <c r="G37" s="656">
        <f t="shared" si="7"/>
        <v>0.66259251049232504</v>
      </c>
      <c r="H37" s="510">
        <f t="shared" si="8"/>
        <v>3.3121242532197386E-2</v>
      </c>
      <c r="I37" s="505"/>
    </row>
    <row r="38" spans="1:9" ht="12.75" customHeight="1">
      <c r="A38" s="368" t="s">
        <v>32</v>
      </c>
      <c r="B38" s="185">
        <v>2929.9359330000002</v>
      </c>
      <c r="C38" s="186">
        <v>3013.2849070000002</v>
      </c>
      <c r="D38" s="497">
        <f t="shared" si="6"/>
        <v>2.8447370831981941E-2</v>
      </c>
      <c r="E38" s="186">
        <v>6397.7794279999998</v>
      </c>
      <c r="F38" s="186">
        <v>6374.8637010000002</v>
      </c>
      <c r="G38" s="656">
        <f t="shared" si="7"/>
        <v>-3.581825109460402E-3</v>
      </c>
      <c r="H38" s="510">
        <f t="shared" si="8"/>
        <v>3.0447312837744409E-2</v>
      </c>
      <c r="I38" s="505"/>
    </row>
    <row r="39" spans="1:9" ht="12.75" customHeight="1">
      <c r="A39" s="368" t="s">
        <v>475</v>
      </c>
      <c r="B39" s="185">
        <v>3786.75434</v>
      </c>
      <c r="C39" s="186">
        <v>2936.4274700000001</v>
      </c>
      <c r="D39" s="497">
        <f t="shared" si="6"/>
        <v>-0.22455295317625487</v>
      </c>
      <c r="E39" s="186">
        <v>8089.6357500000004</v>
      </c>
      <c r="F39" s="186">
        <v>6372.6246899999996</v>
      </c>
      <c r="G39" s="656">
        <f t="shared" si="7"/>
        <v>-0.21224825357557053</v>
      </c>
      <c r="H39" s="510">
        <f t="shared" si="8"/>
        <v>3.0436618982697207E-2</v>
      </c>
      <c r="I39" s="505"/>
    </row>
    <row r="40" spans="1:9" ht="12.75" customHeight="1">
      <c r="A40" s="368" t="s">
        <v>479</v>
      </c>
      <c r="B40" s="185">
        <v>1926.3883000000001</v>
      </c>
      <c r="C40" s="186">
        <v>2938.91</v>
      </c>
      <c r="D40" s="497">
        <f t="shared" si="6"/>
        <v>0.52560623421560426</v>
      </c>
      <c r="E40" s="186">
        <v>3905.8797</v>
      </c>
      <c r="F40" s="186">
        <v>5957.0735000000004</v>
      </c>
      <c r="G40" s="656">
        <f t="shared" si="7"/>
        <v>0.52515539585102955</v>
      </c>
      <c r="H40" s="510">
        <f t="shared" si="8"/>
        <v>2.845188367297722E-2</v>
      </c>
      <c r="I40" s="505"/>
    </row>
    <row r="41" spans="1:9" ht="12.75" customHeight="1">
      <c r="A41" s="368" t="s">
        <v>26</v>
      </c>
      <c r="B41" s="185">
        <v>29172.002322</v>
      </c>
      <c r="C41" s="186">
        <v>29127.784828999982</v>
      </c>
      <c r="D41" s="497">
        <f t="shared" si="6"/>
        <v>-1.5157510448527481E-3</v>
      </c>
      <c r="E41" s="186">
        <v>58617.064239000028</v>
      </c>
      <c r="F41" s="186">
        <v>55282.479970000044</v>
      </c>
      <c r="G41" s="656">
        <f t="shared" si="7"/>
        <v>-5.688760282166036E-2</v>
      </c>
      <c r="H41" s="510">
        <f t="shared" si="8"/>
        <v>0.26403748237454755</v>
      </c>
      <c r="I41" s="505"/>
    </row>
    <row r="42" spans="1:9" ht="12.75" customHeight="1">
      <c r="A42" s="653" t="s">
        <v>574</v>
      </c>
      <c r="B42" s="363">
        <f>SUM(B43:B53)</f>
        <v>22778.360957000001</v>
      </c>
      <c r="C42" s="364">
        <f>SUM(C43:C53)</f>
        <v>22181.549251</v>
      </c>
      <c r="D42" s="504">
        <f>(C42-B42)/B42</f>
        <v>-2.6200818712401458E-2</v>
      </c>
      <c r="E42" s="364">
        <f>SUM(E43:E53)</f>
        <v>44392.939226999988</v>
      </c>
      <c r="F42" s="364">
        <f>SUM(F43:F53)</f>
        <v>45229.683068999999</v>
      </c>
      <c r="G42" s="654">
        <f>(F42-E42)/E42</f>
        <v>1.8848579449118778E-2</v>
      </c>
      <c r="H42" s="655">
        <f>SUM(H43:H53)</f>
        <v>1</v>
      </c>
      <c r="I42" s="505"/>
    </row>
    <row r="43" spans="1:9" ht="12.75" customHeight="1">
      <c r="A43" s="368" t="s">
        <v>23</v>
      </c>
      <c r="B43" s="185">
        <v>1745.5427999999999</v>
      </c>
      <c r="C43" s="186">
        <v>1528.585603</v>
      </c>
      <c r="D43" s="497">
        <f>(C43-B43)/B43</f>
        <v>-0.12429210959479192</v>
      </c>
      <c r="E43" s="186">
        <v>2954.0112239999999</v>
      </c>
      <c r="F43" s="186">
        <v>3799.1142030000001</v>
      </c>
      <c r="G43" s="656">
        <f>(F43-E43)/E43</f>
        <v>0.28608658360331274</v>
      </c>
      <c r="H43" s="510">
        <f>(F43/$F$42)</f>
        <v>8.3996038557340183E-2</v>
      </c>
      <c r="I43" s="505"/>
    </row>
    <row r="44" spans="1:9" ht="12.75" customHeight="1">
      <c r="A44" s="368" t="s">
        <v>31</v>
      </c>
      <c r="B44" s="185">
        <v>1660.468961</v>
      </c>
      <c r="C44" s="186">
        <v>2108.1691369999999</v>
      </c>
      <c r="D44" s="497">
        <f t="shared" ref="D44:D53" si="9">(C44-B44)/B44</f>
        <v>0.26962273099665596</v>
      </c>
      <c r="E44" s="186">
        <v>2977.7144659999999</v>
      </c>
      <c r="F44" s="186">
        <v>3724.0177429999999</v>
      </c>
      <c r="G44" s="656">
        <f t="shared" ref="G44:G53" si="10">(F44-E44)/E44</f>
        <v>0.25062956355332427</v>
      </c>
      <c r="H44" s="510">
        <f t="shared" ref="H44:H53" si="11">(F44/$F$42)</f>
        <v>8.2335702802047855E-2</v>
      </c>
      <c r="I44" s="505"/>
    </row>
    <row r="45" spans="1:9" ht="12.75" customHeight="1">
      <c r="A45" s="368" t="s">
        <v>474</v>
      </c>
      <c r="B45" s="185">
        <v>2357.9213209999998</v>
      </c>
      <c r="C45" s="186">
        <v>1612.6072819999999</v>
      </c>
      <c r="D45" s="497">
        <f t="shared" si="9"/>
        <v>-0.31608944385129462</v>
      </c>
      <c r="E45" s="186">
        <v>4468.5792749999991</v>
      </c>
      <c r="F45" s="186">
        <v>3459.8042079999996</v>
      </c>
      <c r="G45" s="656">
        <f t="shared" si="10"/>
        <v>-0.2257484996727511</v>
      </c>
      <c r="H45" s="510">
        <f t="shared" si="11"/>
        <v>7.6494106817461147E-2</v>
      </c>
      <c r="I45" s="505"/>
    </row>
    <row r="46" spans="1:9" ht="12.75" customHeight="1">
      <c r="A46" s="368" t="s">
        <v>497</v>
      </c>
      <c r="B46" s="185">
        <v>1391.859522</v>
      </c>
      <c r="C46" s="186">
        <v>1379.926242</v>
      </c>
      <c r="D46" s="497">
        <f t="shared" si="9"/>
        <v>-8.573623854548712E-3</v>
      </c>
      <c r="E46" s="186">
        <v>3040.6693770000002</v>
      </c>
      <c r="F46" s="186">
        <v>3026.0499970000001</v>
      </c>
      <c r="G46" s="656">
        <f t="shared" si="10"/>
        <v>-4.8079479178443057E-3</v>
      </c>
      <c r="H46" s="510">
        <f t="shared" si="11"/>
        <v>6.690407253978807E-2</v>
      </c>
      <c r="I46" s="505"/>
    </row>
    <row r="47" spans="1:9" ht="12.75" customHeight="1">
      <c r="A47" s="368" t="s">
        <v>125</v>
      </c>
      <c r="B47" s="185">
        <v>2159.9286399999996</v>
      </c>
      <c r="C47" s="186">
        <v>1821.5352779999998</v>
      </c>
      <c r="D47" s="497">
        <f t="shared" si="9"/>
        <v>-0.15666876939045535</v>
      </c>
      <c r="E47" s="186">
        <v>3607.7097199999998</v>
      </c>
      <c r="F47" s="186">
        <v>2981.584816</v>
      </c>
      <c r="G47" s="656">
        <f t="shared" si="10"/>
        <v>-0.17355190760746678</v>
      </c>
      <c r="H47" s="510">
        <f t="shared" si="11"/>
        <v>6.5920975202312451E-2</v>
      </c>
      <c r="I47" s="505"/>
    </row>
    <row r="48" spans="1:9" ht="12.75" customHeight="1">
      <c r="A48" s="368" t="s">
        <v>475</v>
      </c>
      <c r="B48" s="185">
        <v>1536.1630399999999</v>
      </c>
      <c r="C48" s="186">
        <v>1205.4743100000001</v>
      </c>
      <c r="D48" s="497">
        <f t="shared" si="9"/>
        <v>-0.21526929198869404</v>
      </c>
      <c r="E48" s="186">
        <v>3126.5369500000002</v>
      </c>
      <c r="F48" s="186">
        <v>2592.6577299999999</v>
      </c>
      <c r="G48" s="656">
        <f t="shared" si="10"/>
        <v>-0.17075736782832526</v>
      </c>
      <c r="H48" s="510">
        <f t="shared" si="11"/>
        <v>5.7322040617547095E-2</v>
      </c>
      <c r="I48" s="505"/>
    </row>
    <row r="49" spans="1:9" ht="12.75" customHeight="1">
      <c r="A49" s="368" t="s">
        <v>32</v>
      </c>
      <c r="B49" s="185">
        <v>1046.537885</v>
      </c>
      <c r="C49" s="186">
        <v>1057.0314539999999</v>
      </c>
      <c r="D49" s="497">
        <f t="shared" si="9"/>
        <v>1.0026936578602675E-2</v>
      </c>
      <c r="E49" s="186">
        <v>1963.0904969999999</v>
      </c>
      <c r="F49" s="186">
        <v>2477.8647810000002</v>
      </c>
      <c r="G49" s="656">
        <f t="shared" si="10"/>
        <v>0.26222646627176877</v>
      </c>
      <c r="H49" s="510">
        <f t="shared" si="11"/>
        <v>5.4784040321925347E-2</v>
      </c>
      <c r="I49" s="505"/>
    </row>
    <row r="50" spans="1:9" ht="12.75" customHeight="1">
      <c r="A50" s="368" t="s">
        <v>496</v>
      </c>
      <c r="B50" s="185">
        <v>1517.35799</v>
      </c>
      <c r="C50" s="186">
        <v>961.02113599999996</v>
      </c>
      <c r="D50" s="497">
        <f t="shared" si="9"/>
        <v>-0.36664838335217126</v>
      </c>
      <c r="E50" s="186">
        <v>2717.3325620000001</v>
      </c>
      <c r="F50" s="186">
        <v>2426.8272099999999</v>
      </c>
      <c r="G50" s="656">
        <f t="shared" si="10"/>
        <v>-0.10690828059197273</v>
      </c>
      <c r="H50" s="510">
        <f t="shared" si="11"/>
        <v>5.3655631552796013E-2</v>
      </c>
      <c r="I50" s="505"/>
    </row>
    <row r="51" spans="1:9" ht="12.75" customHeight="1">
      <c r="A51" s="368" t="s">
        <v>294</v>
      </c>
      <c r="B51" s="185">
        <v>903.14340200000004</v>
      </c>
      <c r="C51" s="186">
        <v>1010.652612</v>
      </c>
      <c r="D51" s="497">
        <f t="shared" si="9"/>
        <v>0.11903891426535598</v>
      </c>
      <c r="E51" s="186">
        <v>2091.8197810000001</v>
      </c>
      <c r="F51" s="186">
        <v>2186.3534719999998</v>
      </c>
      <c r="G51" s="656">
        <f t="shared" si="10"/>
        <v>4.519208196549683E-2</v>
      </c>
      <c r="H51" s="510">
        <f t="shared" si="11"/>
        <v>4.8338907629854828E-2</v>
      </c>
      <c r="I51" s="505"/>
    </row>
    <row r="52" spans="1:9" ht="12.75" customHeight="1">
      <c r="A52" s="368" t="s">
        <v>495</v>
      </c>
      <c r="B52" s="185">
        <v>970.576458</v>
      </c>
      <c r="C52" s="186">
        <v>885.09986100000003</v>
      </c>
      <c r="D52" s="497">
        <f t="shared" si="9"/>
        <v>-8.8067865540583684E-2</v>
      </c>
      <c r="E52" s="186">
        <v>2352.4181619999999</v>
      </c>
      <c r="F52" s="186">
        <v>2037.2782529999999</v>
      </c>
      <c r="G52" s="656">
        <f t="shared" si="10"/>
        <v>-0.13396423905011492</v>
      </c>
      <c r="H52" s="510">
        <f t="shared" si="11"/>
        <v>4.5042947789221438E-2</v>
      </c>
      <c r="I52" s="505"/>
    </row>
    <row r="53" spans="1:9" ht="12.75" customHeight="1" thickBot="1">
      <c r="A53" s="368" t="s">
        <v>26</v>
      </c>
      <c r="B53" s="185">
        <v>7488.8609380000034</v>
      </c>
      <c r="C53" s="186">
        <v>8611.4463360000027</v>
      </c>
      <c r="D53" s="497">
        <f t="shared" si="9"/>
        <v>0.14990068680588961</v>
      </c>
      <c r="E53" s="186">
        <v>15093.057212999985</v>
      </c>
      <c r="F53" s="186">
        <v>16518.130656000001</v>
      </c>
      <c r="G53" s="656">
        <f t="shared" si="10"/>
        <v>9.4419137414556958E-2</v>
      </c>
      <c r="H53" s="510">
        <f t="shared" si="11"/>
        <v>0.36520553616970564</v>
      </c>
      <c r="I53" s="505"/>
    </row>
    <row r="54" spans="1:9" ht="12.75" customHeight="1">
      <c r="A54" s="369" t="s">
        <v>575</v>
      </c>
      <c r="B54" s="363">
        <f>SUM(B55:B65)</f>
        <v>342580.93447499978</v>
      </c>
      <c r="C54" s="364">
        <f>SUM(C55:C65)</f>
        <v>281934.961503</v>
      </c>
      <c r="D54" s="504">
        <f>(C54-B54)/B54</f>
        <v>-0.17702670192355813</v>
      </c>
      <c r="E54" s="364">
        <f>SUM(E55:E65)</f>
        <v>662622.55332500045</v>
      </c>
      <c r="F54" s="364">
        <f>SUM(F55:F65)</f>
        <v>557075.11493199982</v>
      </c>
      <c r="G54" s="654">
        <f>(F54-E54)/E54</f>
        <v>-0.15928742217325667</v>
      </c>
      <c r="H54" s="655">
        <f>SUM(H55:H65)</f>
        <v>1</v>
      </c>
      <c r="I54" s="505"/>
    </row>
    <row r="55" spans="1:9" ht="12.75" customHeight="1">
      <c r="A55" s="368" t="s">
        <v>469</v>
      </c>
      <c r="B55" s="185">
        <v>37689.333596999997</v>
      </c>
      <c r="C55" s="186">
        <v>34761.770226000001</v>
      </c>
      <c r="D55" s="497">
        <f>(C55-B55)/B55</f>
        <v>-7.7676177623714343E-2</v>
      </c>
      <c r="E55" s="186">
        <v>81765.471720000001</v>
      </c>
      <c r="F55" s="186">
        <v>78565.561450000008</v>
      </c>
      <c r="G55" s="656">
        <f>(F55-E55)/E55</f>
        <v>-3.9135226675605275E-2</v>
      </c>
      <c r="H55" s="510">
        <f>(F55/$F$54)</f>
        <v>0.14103225820738777</v>
      </c>
      <c r="I55" s="505"/>
    </row>
    <row r="56" spans="1:9" ht="12.75" customHeight="1">
      <c r="A56" s="368" t="s">
        <v>470</v>
      </c>
      <c r="B56" s="185">
        <v>44424.743599000001</v>
      </c>
      <c r="C56" s="186">
        <v>36671.918677000001</v>
      </c>
      <c r="D56" s="497">
        <f t="shared" ref="D56:D77" si="12">(C56-B56)/B56</f>
        <v>-0.17451591824549137</v>
      </c>
      <c r="E56" s="186">
        <v>84273.647737000007</v>
      </c>
      <c r="F56" s="186">
        <v>69785.357279999997</v>
      </c>
      <c r="G56" s="656">
        <f t="shared" ref="G56:G77" si="13">(F56-E56)/E56</f>
        <v>-0.17191958395125911</v>
      </c>
      <c r="H56" s="510">
        <f t="shared" ref="H56:H65" si="14">(F56/$F$54)</f>
        <v>0.12527100100049962</v>
      </c>
      <c r="I56" s="505"/>
    </row>
    <row r="57" spans="1:9" ht="12.75" customHeight="1">
      <c r="A57" s="368" t="s">
        <v>125</v>
      </c>
      <c r="B57" s="185">
        <v>63821.543571000002</v>
      </c>
      <c r="C57" s="186">
        <v>33278.976243000005</v>
      </c>
      <c r="D57" s="497">
        <f t="shared" si="12"/>
        <v>-0.47856202810297266</v>
      </c>
      <c r="E57" s="186">
        <v>112832.32686700003</v>
      </c>
      <c r="F57" s="186">
        <v>51679.627969000008</v>
      </c>
      <c r="G57" s="656">
        <f t="shared" si="13"/>
        <v>-0.54197853218150105</v>
      </c>
      <c r="H57" s="510">
        <f t="shared" si="14"/>
        <v>9.2769586333628196E-2</v>
      </c>
      <c r="I57" s="505"/>
    </row>
    <row r="58" spans="1:9" ht="12.75" customHeight="1">
      <c r="A58" s="368" t="s">
        <v>31</v>
      </c>
      <c r="B58" s="185">
        <v>16951.667589000001</v>
      </c>
      <c r="C58" s="186">
        <v>16972.939176</v>
      </c>
      <c r="D58" s="497">
        <f t="shared" si="12"/>
        <v>1.2548374304957751E-3</v>
      </c>
      <c r="E58" s="186">
        <v>32525.885075999999</v>
      </c>
      <c r="F58" s="186">
        <v>33660.366379999999</v>
      </c>
      <c r="G58" s="656">
        <f t="shared" si="13"/>
        <v>3.4879336914250644E-2</v>
      </c>
      <c r="H58" s="510">
        <f t="shared" si="14"/>
        <v>6.0423389014798844E-2</v>
      </c>
      <c r="I58" s="505"/>
    </row>
    <row r="59" spans="1:9" ht="12.75" customHeight="1">
      <c r="A59" s="368" t="s">
        <v>467</v>
      </c>
      <c r="B59" s="185">
        <v>12632.827663</v>
      </c>
      <c r="C59" s="186">
        <v>12631.19111</v>
      </c>
      <c r="D59" s="497">
        <f t="shared" si="12"/>
        <v>-1.2954763918718998E-4</v>
      </c>
      <c r="E59" s="186">
        <v>24317.993512000001</v>
      </c>
      <c r="F59" s="186">
        <v>21543.619349000001</v>
      </c>
      <c r="G59" s="656">
        <f t="shared" si="13"/>
        <v>-0.11408729760664475</v>
      </c>
      <c r="H59" s="510">
        <f t="shared" si="14"/>
        <v>3.8672736892276641E-2</v>
      </c>
      <c r="I59" s="505"/>
    </row>
    <row r="60" spans="1:9" ht="12.75" customHeight="1">
      <c r="A60" s="368" t="s">
        <v>474</v>
      </c>
      <c r="B60" s="185">
        <v>13236.945572999999</v>
      </c>
      <c r="C60" s="186">
        <v>9973.9440099999993</v>
      </c>
      <c r="D60" s="497">
        <f t="shared" si="12"/>
        <v>-0.24650713754203937</v>
      </c>
      <c r="E60" s="186">
        <v>27955.237838000001</v>
      </c>
      <c r="F60" s="186">
        <v>21270.654294</v>
      </c>
      <c r="G60" s="656">
        <f t="shared" si="13"/>
        <v>-0.23911739126445705</v>
      </c>
      <c r="H60" s="510">
        <f t="shared" si="14"/>
        <v>3.8182740036047803E-2</v>
      </c>
      <c r="I60" s="505"/>
    </row>
    <row r="61" spans="1:9" ht="12.75" customHeight="1">
      <c r="A61" s="368" t="s">
        <v>471</v>
      </c>
      <c r="B61" s="185">
        <v>10096.425971000001</v>
      </c>
      <c r="C61" s="186">
        <v>8954.4990589999998</v>
      </c>
      <c r="D61" s="497">
        <f t="shared" si="12"/>
        <v>-0.11310209328330258</v>
      </c>
      <c r="E61" s="186">
        <v>19565.938062000001</v>
      </c>
      <c r="F61" s="186">
        <v>20795.987578</v>
      </c>
      <c r="G61" s="656">
        <f t="shared" si="13"/>
        <v>6.2866881828116408E-2</v>
      </c>
      <c r="H61" s="510">
        <f t="shared" si="14"/>
        <v>3.7330670533611061E-2</v>
      </c>
      <c r="I61" s="505"/>
    </row>
    <row r="62" spans="1:9" ht="12.75" customHeight="1">
      <c r="A62" s="368" t="s">
        <v>295</v>
      </c>
      <c r="B62" s="185">
        <v>9419.9066320000002</v>
      </c>
      <c r="C62" s="186">
        <v>9044.8556040000003</v>
      </c>
      <c r="D62" s="497">
        <f t="shared" si="12"/>
        <v>-3.9814728813333304E-2</v>
      </c>
      <c r="E62" s="186">
        <v>19285.877838</v>
      </c>
      <c r="F62" s="186">
        <v>18853.500004000001</v>
      </c>
      <c r="G62" s="656">
        <f t="shared" si="13"/>
        <v>-2.2419401265109214E-2</v>
      </c>
      <c r="H62" s="510">
        <f t="shared" si="14"/>
        <v>3.384373040303798E-2</v>
      </c>
      <c r="I62" s="505"/>
    </row>
    <row r="63" spans="1:9" ht="12.75" customHeight="1">
      <c r="A63" s="368" t="s">
        <v>495</v>
      </c>
      <c r="B63" s="185">
        <v>7825.5565669999996</v>
      </c>
      <c r="C63" s="186">
        <v>7710.3661460000003</v>
      </c>
      <c r="D63" s="497">
        <f t="shared" si="12"/>
        <v>-1.4719773605081568E-2</v>
      </c>
      <c r="E63" s="186">
        <v>18538.499045</v>
      </c>
      <c r="F63" s="186">
        <v>17270.117772000001</v>
      </c>
      <c r="G63" s="656">
        <f t="shared" si="13"/>
        <v>-6.8418768419231488E-2</v>
      </c>
      <c r="H63" s="510">
        <f t="shared" si="14"/>
        <v>3.1001416701422937E-2</v>
      </c>
      <c r="I63" s="505"/>
    </row>
    <row r="64" spans="1:9" ht="12.75" customHeight="1">
      <c r="A64" s="368" t="s">
        <v>576</v>
      </c>
      <c r="B64" s="185">
        <v>8665.159552000001</v>
      </c>
      <c r="C64" s="186">
        <v>8938.4874099999997</v>
      </c>
      <c r="D64" s="497">
        <f t="shared" si="12"/>
        <v>3.1543315083784246E-2</v>
      </c>
      <c r="E64" s="186">
        <v>17739.366715</v>
      </c>
      <c r="F64" s="186">
        <v>16647.117922000001</v>
      </c>
      <c r="G64" s="656">
        <f t="shared" si="13"/>
        <v>-6.1572028502935139E-2</v>
      </c>
      <c r="H64" s="510">
        <f t="shared" si="14"/>
        <v>2.9883075864970302E-2</v>
      </c>
      <c r="I64" s="505"/>
    </row>
    <row r="65" spans="1:9" ht="12.75" customHeight="1">
      <c r="A65" s="368" t="s">
        <v>26</v>
      </c>
      <c r="B65" s="185">
        <v>117816.82416099979</v>
      </c>
      <c r="C65" s="186">
        <v>102996.01384199999</v>
      </c>
      <c r="D65" s="497">
        <f t="shared" si="12"/>
        <v>-0.12579536432544455</v>
      </c>
      <c r="E65" s="186">
        <v>223822.30891500041</v>
      </c>
      <c r="F65" s="186">
        <v>207003.2049339998</v>
      </c>
      <c r="G65" s="656">
        <f t="shared" si="13"/>
        <v>-7.5144895352624974E-2</v>
      </c>
      <c r="H65" s="510">
        <f t="shared" si="14"/>
        <v>0.37158939501231886</v>
      </c>
      <c r="I65" s="505"/>
    </row>
    <row r="66" spans="1:9" ht="12.75" customHeight="1">
      <c r="A66" s="367" t="s">
        <v>577</v>
      </c>
      <c r="B66" s="363">
        <f>SUM(B67:B68)</f>
        <v>942041.923664</v>
      </c>
      <c r="C66" s="364">
        <f>SUM(C67:C68)</f>
        <v>586328.11855999997</v>
      </c>
      <c r="D66" s="504">
        <f t="shared" si="12"/>
        <v>-0.37759869934501256</v>
      </c>
      <c r="E66" s="364">
        <f>SUM(E67:E68)</f>
        <v>1927997.3484050001</v>
      </c>
      <c r="F66" s="364">
        <f>SUM(F67:F68)</f>
        <v>1186773.7909959999</v>
      </c>
      <c r="G66" s="654">
        <f t="shared" si="13"/>
        <v>-0.38445258133897431</v>
      </c>
      <c r="H66" s="655">
        <f>SUM(H67:H68)</f>
        <v>1</v>
      </c>
      <c r="I66" s="505"/>
    </row>
    <row r="67" spans="1:9" ht="12.75" customHeight="1">
      <c r="A67" s="368" t="s">
        <v>477</v>
      </c>
      <c r="B67" s="185">
        <v>915664.04599999997</v>
      </c>
      <c r="C67" s="186">
        <v>558346.1716</v>
      </c>
      <c r="D67" s="497">
        <f t="shared" si="12"/>
        <v>-0.39022813657575889</v>
      </c>
      <c r="E67" s="186">
        <v>1868853.388</v>
      </c>
      <c r="F67" s="186">
        <v>1115983.5719999999</v>
      </c>
      <c r="G67" s="656">
        <f t="shared" si="13"/>
        <v>-0.40285119251954937</v>
      </c>
      <c r="H67" s="510">
        <f>(F67/$F$66)</f>
        <v>0.94035070581008595</v>
      </c>
      <c r="I67" s="505"/>
    </row>
    <row r="68" spans="1:9" ht="12.75" customHeight="1">
      <c r="A68" s="370" t="s">
        <v>491</v>
      </c>
      <c r="B68" s="371">
        <v>26377.877664</v>
      </c>
      <c r="C68" s="372">
        <v>27981.946960000001</v>
      </c>
      <c r="D68" s="497">
        <f t="shared" si="12"/>
        <v>6.08111583665885E-2</v>
      </c>
      <c r="E68" s="372">
        <v>59143.960404999998</v>
      </c>
      <c r="F68" s="372">
        <v>70790.218995999996</v>
      </c>
      <c r="G68" s="656">
        <f t="shared" si="13"/>
        <v>0.19691374252332669</v>
      </c>
      <c r="H68" s="510">
        <f>(F68/$F$66)</f>
        <v>5.9649294189914069E-2</v>
      </c>
      <c r="I68" s="505"/>
    </row>
    <row r="69" spans="1:9" ht="12.75" customHeight="1">
      <c r="A69" s="367" t="s">
        <v>578</v>
      </c>
      <c r="B69" s="363">
        <f>SUM(B70)</f>
        <v>1326.7380000000001</v>
      </c>
      <c r="C69" s="364">
        <f>SUM(C70)</f>
        <v>1622.0219</v>
      </c>
      <c r="D69" s="504">
        <f t="shared" si="12"/>
        <v>0.22256383701981844</v>
      </c>
      <c r="E69" s="364">
        <f>SUM(E70)</f>
        <v>2640.6232999999997</v>
      </c>
      <c r="F69" s="364">
        <f>SUM(F70)</f>
        <v>3203.7757999999999</v>
      </c>
      <c r="G69" s="654">
        <f t="shared" si="13"/>
        <v>0.21326498936822991</v>
      </c>
      <c r="H69" s="655">
        <f>SUM(H70)</f>
        <v>1</v>
      </c>
      <c r="I69" s="505"/>
    </row>
    <row r="70" spans="1:9" ht="12.75" customHeight="1">
      <c r="A70" s="368" t="s">
        <v>161</v>
      </c>
      <c r="B70" s="185">
        <v>1326.7380000000001</v>
      </c>
      <c r="C70" s="186">
        <v>1622.0219</v>
      </c>
      <c r="D70" s="497">
        <f t="shared" si="12"/>
        <v>0.22256383701981844</v>
      </c>
      <c r="E70" s="186">
        <v>2640.6232999999997</v>
      </c>
      <c r="F70" s="186">
        <v>3203.7757999999999</v>
      </c>
      <c r="G70" s="656">
        <f t="shared" si="13"/>
        <v>0.21326498936822991</v>
      </c>
      <c r="H70" s="657">
        <f>(F70/$F$69)</f>
        <v>1</v>
      </c>
      <c r="I70" s="505"/>
    </row>
    <row r="71" spans="1:9" ht="12.75" customHeight="1">
      <c r="A71" s="367" t="s">
        <v>579</v>
      </c>
      <c r="B71" s="363">
        <f>SUM(B72:B77)</f>
        <v>1981.8759639999998</v>
      </c>
      <c r="C71" s="364">
        <f>SUM(C72:C77)</f>
        <v>1698.2011640000001</v>
      </c>
      <c r="D71" s="504">
        <f t="shared" si="12"/>
        <v>-0.14313448730033632</v>
      </c>
      <c r="E71" s="364">
        <f>SUM(E72:E77)</f>
        <v>4202.4493910000001</v>
      </c>
      <c r="F71" s="364">
        <f>SUM(F72:F77)</f>
        <v>3706.8002889999993</v>
      </c>
      <c r="G71" s="654">
        <f t="shared" si="13"/>
        <v>-0.11794290802442188</v>
      </c>
      <c r="H71" s="655">
        <f>SUM(H72:H77)</f>
        <v>1.0000000000000002</v>
      </c>
      <c r="I71" s="505"/>
    </row>
    <row r="72" spans="1:9" ht="12.75" customHeight="1">
      <c r="A72" s="368" t="s">
        <v>22</v>
      </c>
      <c r="B72" s="185">
        <v>767.57492000000002</v>
      </c>
      <c r="C72" s="186">
        <v>1058.4729600000001</v>
      </c>
      <c r="D72" s="497">
        <f t="shared" si="12"/>
        <v>0.3789832528660525</v>
      </c>
      <c r="E72" s="186">
        <v>1819.2504510000001</v>
      </c>
      <c r="F72" s="186">
        <v>2292.3767349999998</v>
      </c>
      <c r="G72" s="656">
        <f t="shared" si="13"/>
        <v>0.26006660256147418</v>
      </c>
      <c r="H72" s="510">
        <f>(F72/$F$71)</f>
        <v>0.61842466717256706</v>
      </c>
      <c r="I72" s="505"/>
    </row>
    <row r="73" spans="1:9" ht="12.75" customHeight="1">
      <c r="A73" s="368" t="s">
        <v>471</v>
      </c>
      <c r="B73" s="185">
        <v>526.54572099999996</v>
      </c>
      <c r="C73" s="186">
        <v>330.6798</v>
      </c>
      <c r="D73" s="497">
        <f t="shared" si="12"/>
        <v>-0.37198274183677199</v>
      </c>
      <c r="E73" s="186">
        <v>1046.0587660000001</v>
      </c>
      <c r="F73" s="186">
        <v>751.37178599999993</v>
      </c>
      <c r="G73" s="656">
        <f t="shared" si="13"/>
        <v>-0.28171168731451568</v>
      </c>
      <c r="H73" s="510">
        <f t="shared" ref="H73:H77" si="15">(F73/$F$71)</f>
        <v>0.20270090844378913</v>
      </c>
      <c r="I73" s="505"/>
    </row>
    <row r="74" spans="1:9" ht="12.75" customHeight="1">
      <c r="A74" s="370" t="s">
        <v>160</v>
      </c>
      <c r="B74" s="371">
        <v>169.22293199999999</v>
      </c>
      <c r="C74" s="372">
        <v>141.06903</v>
      </c>
      <c r="D74" s="497">
        <f t="shared" si="12"/>
        <v>-0.16637167118697596</v>
      </c>
      <c r="E74" s="372">
        <v>337.84147999999999</v>
      </c>
      <c r="F74" s="372">
        <v>314.97754200000003</v>
      </c>
      <c r="G74" s="656">
        <f t="shared" si="13"/>
        <v>-6.7676526872898976E-2</v>
      </c>
      <c r="H74" s="510">
        <f t="shared" si="15"/>
        <v>8.4972892371542624E-2</v>
      </c>
      <c r="I74" s="505"/>
    </row>
    <row r="75" spans="1:9" ht="12.75" customHeight="1">
      <c r="A75" s="370" t="s">
        <v>468</v>
      </c>
      <c r="B75" s="371">
        <v>9.6815940000000005</v>
      </c>
      <c r="C75" s="372">
        <v>83.509910000000005</v>
      </c>
      <c r="D75" s="497">
        <f t="shared" si="12"/>
        <v>7.6256364396193437</v>
      </c>
      <c r="E75" s="372">
        <v>48.048682999999997</v>
      </c>
      <c r="F75" s="372">
        <v>201.191272</v>
      </c>
      <c r="G75" s="656">
        <f t="shared" si="13"/>
        <v>3.1872380144113417</v>
      </c>
      <c r="H75" s="510">
        <f t="shared" si="15"/>
        <v>5.4276264247911855E-2</v>
      </c>
      <c r="I75" s="505"/>
    </row>
    <row r="76" spans="1:9" ht="12.75" customHeight="1">
      <c r="A76" s="370" t="s">
        <v>470</v>
      </c>
      <c r="B76" s="371">
        <v>430.77612700000003</v>
      </c>
      <c r="C76" s="372">
        <v>76.462165999999996</v>
      </c>
      <c r="D76" s="497">
        <f t="shared" si="12"/>
        <v>-0.82250138480863411</v>
      </c>
      <c r="E76" s="372">
        <v>788.32684099999994</v>
      </c>
      <c r="F76" s="372">
        <v>125.253906</v>
      </c>
      <c r="G76" s="656">
        <f t="shared" si="13"/>
        <v>-0.84111424413620839</v>
      </c>
      <c r="H76" s="510">
        <f t="shared" si="15"/>
        <v>3.3790303289792371E-2</v>
      </c>
      <c r="I76" s="505"/>
    </row>
    <row r="77" spans="1:9" ht="12.75" customHeight="1" thickBot="1">
      <c r="A77" s="373" t="s">
        <v>467</v>
      </c>
      <c r="B77" s="374">
        <v>78.074669999999998</v>
      </c>
      <c r="C77" s="375">
        <v>8.0072980000000005</v>
      </c>
      <c r="D77" s="658">
        <f t="shared" si="12"/>
        <v>-0.89744051431789584</v>
      </c>
      <c r="E77" s="375">
        <v>162.92317</v>
      </c>
      <c r="F77" s="375">
        <v>21.629048000000001</v>
      </c>
      <c r="G77" s="656">
        <f t="shared" si="13"/>
        <v>-0.86724387943102255</v>
      </c>
      <c r="H77" s="510">
        <f t="shared" si="15"/>
        <v>5.8349644743971273E-3</v>
      </c>
      <c r="I77" s="505"/>
    </row>
    <row r="78" spans="1:9" ht="33" customHeight="1">
      <c r="A78" s="767" t="s">
        <v>580</v>
      </c>
      <c r="B78" s="767"/>
      <c r="C78" s="767"/>
      <c r="D78" s="767"/>
      <c r="E78" s="767"/>
      <c r="F78" s="767"/>
      <c r="G78" s="767"/>
      <c r="H78" s="767"/>
    </row>
    <row r="81" spans="2:8" ht="12" customHeight="1">
      <c r="B81" s="56"/>
      <c r="C81" s="56"/>
      <c r="D81" s="56"/>
      <c r="E81" s="56"/>
      <c r="F81" s="56"/>
      <c r="G81" s="56"/>
      <c r="H81" s="56"/>
    </row>
    <row r="82" spans="2:8" ht="12" customHeight="1">
      <c r="B82" s="56"/>
      <c r="C82" s="56"/>
      <c r="D82" s="56"/>
      <c r="E82" s="56"/>
      <c r="F82" s="56"/>
      <c r="G82" s="56"/>
      <c r="H82" s="56"/>
    </row>
    <row r="83" spans="2:8" ht="12" customHeight="1">
      <c r="B83" s="56"/>
      <c r="C83" s="56"/>
      <c r="D83" s="56"/>
      <c r="E83" s="56"/>
      <c r="F83" s="56"/>
      <c r="G83" s="56"/>
      <c r="H83" s="56"/>
    </row>
    <row r="84" spans="2:8" ht="12" customHeight="1">
      <c r="B84" s="56"/>
      <c r="C84" s="56"/>
      <c r="D84" s="56"/>
      <c r="E84" s="56"/>
      <c r="F84" s="56"/>
      <c r="G84" s="56"/>
      <c r="H84" s="56"/>
    </row>
    <row r="85" spans="2:8" ht="12" customHeight="1">
      <c r="B85" s="56"/>
      <c r="C85" s="56"/>
      <c r="D85" s="56"/>
      <c r="E85" s="56"/>
      <c r="F85" s="56"/>
      <c r="G85" s="56"/>
      <c r="H85" s="56"/>
    </row>
    <row r="86" spans="2:8" ht="12" customHeight="1">
      <c r="B86" s="56"/>
      <c r="C86" s="56"/>
      <c r="D86" s="56"/>
      <c r="E86" s="56"/>
      <c r="F86" s="56"/>
      <c r="G86" s="56"/>
      <c r="H86" s="56"/>
    </row>
    <row r="87" spans="2:8" ht="12" customHeight="1">
      <c r="B87" s="56"/>
      <c r="C87" s="56"/>
      <c r="D87" s="56"/>
      <c r="E87" s="56"/>
      <c r="F87" s="56"/>
      <c r="G87" s="56"/>
      <c r="H87" s="56"/>
    </row>
    <row r="88" spans="2:8" ht="12" customHeight="1">
      <c r="B88" s="56"/>
      <c r="C88" s="56"/>
      <c r="D88" s="56"/>
      <c r="E88" s="56"/>
      <c r="F88" s="56"/>
      <c r="G88" s="56"/>
      <c r="H88" s="56"/>
    </row>
    <row r="89" spans="2:8" ht="12" customHeight="1">
      <c r="B89" s="56"/>
      <c r="C89" s="56"/>
      <c r="D89" s="56"/>
      <c r="E89" s="56"/>
      <c r="F89" s="56"/>
      <c r="G89" s="56"/>
      <c r="H89" s="56"/>
    </row>
    <row r="90" spans="2:8" ht="12" customHeight="1">
      <c r="B90" s="56"/>
      <c r="C90" s="56"/>
      <c r="D90" s="56"/>
      <c r="E90" s="56"/>
      <c r="F90" s="56"/>
      <c r="G90" s="56"/>
      <c r="H90" s="56"/>
    </row>
    <row r="91" spans="2:8" ht="12" customHeight="1">
      <c r="B91" s="56"/>
      <c r="C91" s="56"/>
      <c r="D91" s="56"/>
      <c r="E91" s="56"/>
      <c r="F91" s="56"/>
      <c r="G91" s="56"/>
      <c r="H91" s="56"/>
    </row>
    <row r="92" spans="2:8" ht="12" customHeight="1">
      <c r="B92" s="56"/>
      <c r="C92" s="56"/>
      <c r="D92" s="56"/>
      <c r="E92" s="56"/>
      <c r="F92" s="56"/>
      <c r="G92" s="56"/>
      <c r="H92" s="56"/>
    </row>
    <row r="93" spans="2:8" ht="12" customHeight="1">
      <c r="B93" s="56"/>
      <c r="C93" s="56"/>
      <c r="D93" s="56"/>
      <c r="E93" s="56"/>
      <c r="F93" s="56"/>
      <c r="G93" s="56"/>
      <c r="H93" s="56"/>
    </row>
    <row r="94" spans="2:8" ht="12" customHeight="1">
      <c r="B94" s="56"/>
      <c r="C94" s="56"/>
      <c r="D94" s="56"/>
      <c r="E94" s="56"/>
      <c r="F94" s="56"/>
      <c r="G94" s="56"/>
      <c r="H94" s="56"/>
    </row>
    <row r="95" spans="2:8" ht="12" customHeight="1">
      <c r="B95" s="56"/>
      <c r="C95" s="56"/>
      <c r="D95" s="56"/>
      <c r="E95" s="56"/>
      <c r="F95" s="56"/>
      <c r="G95" s="56"/>
      <c r="H95" s="56"/>
    </row>
    <row r="96" spans="2:8" ht="12" customHeight="1">
      <c r="B96" s="56"/>
      <c r="C96" s="56"/>
      <c r="D96" s="56"/>
      <c r="E96" s="56"/>
      <c r="F96" s="56"/>
      <c r="G96" s="56"/>
      <c r="H96" s="56"/>
    </row>
    <row r="97" spans="2:8" ht="12" customHeight="1">
      <c r="B97" s="56"/>
      <c r="C97" s="56"/>
      <c r="D97" s="56"/>
      <c r="E97" s="56"/>
      <c r="F97" s="56"/>
      <c r="G97" s="56"/>
      <c r="H97" s="56"/>
    </row>
    <row r="98" spans="2:8" ht="12" customHeight="1">
      <c r="B98" s="56"/>
      <c r="C98" s="56"/>
      <c r="D98" s="56"/>
      <c r="E98" s="56"/>
      <c r="F98" s="56"/>
      <c r="G98" s="56"/>
      <c r="H98" s="56"/>
    </row>
    <row r="99" spans="2:8" ht="12" customHeight="1">
      <c r="B99" s="56"/>
      <c r="C99" s="56"/>
      <c r="D99" s="56"/>
      <c r="E99" s="56"/>
      <c r="F99" s="56"/>
      <c r="G99" s="56"/>
      <c r="H99" s="56"/>
    </row>
    <row r="100" spans="2:8" ht="12" customHeight="1">
      <c r="B100" s="56"/>
      <c r="C100" s="56"/>
      <c r="D100" s="56"/>
      <c r="E100" s="56"/>
      <c r="F100" s="56"/>
      <c r="G100" s="56"/>
      <c r="H100" s="56"/>
    </row>
    <row r="101" spans="2:8" ht="12" customHeight="1">
      <c r="B101" s="56"/>
      <c r="C101" s="56"/>
      <c r="D101" s="56"/>
      <c r="E101" s="56"/>
      <c r="F101" s="56"/>
      <c r="G101" s="56"/>
      <c r="H101" s="56"/>
    </row>
    <row r="102" spans="2:8" ht="12" customHeight="1">
      <c r="B102" s="56"/>
      <c r="C102" s="56"/>
      <c r="D102" s="56"/>
      <c r="E102" s="56"/>
      <c r="F102" s="56"/>
      <c r="G102" s="56"/>
      <c r="H102" s="56"/>
    </row>
    <row r="103" spans="2:8" ht="12" customHeight="1">
      <c r="B103" s="56"/>
      <c r="C103" s="56"/>
      <c r="D103" s="56"/>
      <c r="E103" s="56"/>
      <c r="F103" s="56"/>
      <c r="G103" s="56"/>
      <c r="H103" s="56"/>
    </row>
    <row r="104" spans="2:8" ht="12" customHeight="1">
      <c r="B104" s="56"/>
      <c r="C104" s="56"/>
      <c r="D104" s="56"/>
      <c r="E104" s="56"/>
      <c r="F104" s="56"/>
      <c r="G104" s="56"/>
      <c r="H104" s="56"/>
    </row>
    <row r="105" spans="2:8" ht="12" customHeight="1">
      <c r="B105" s="56"/>
      <c r="C105" s="56"/>
      <c r="D105" s="56"/>
      <c r="E105" s="56"/>
      <c r="F105" s="56"/>
      <c r="G105" s="56"/>
      <c r="H105" s="56"/>
    </row>
    <row r="106" spans="2:8" ht="12" customHeight="1">
      <c r="B106" s="56"/>
      <c r="C106" s="56"/>
      <c r="D106" s="56"/>
      <c r="E106" s="56"/>
      <c r="F106" s="56"/>
      <c r="G106" s="56"/>
      <c r="H106" s="56"/>
    </row>
    <row r="107" spans="2:8" ht="12" customHeight="1">
      <c r="B107" s="56"/>
      <c r="C107" s="56"/>
      <c r="D107" s="56"/>
      <c r="E107" s="56"/>
      <c r="F107" s="56"/>
      <c r="G107" s="56"/>
      <c r="H107" s="56"/>
    </row>
    <row r="108" spans="2:8" ht="12" customHeight="1">
      <c r="B108" s="56"/>
      <c r="C108" s="56"/>
      <c r="D108" s="56"/>
      <c r="E108" s="56"/>
      <c r="F108" s="56"/>
      <c r="G108" s="56"/>
      <c r="H108" s="56"/>
    </row>
    <row r="109" spans="2:8" ht="12" customHeight="1">
      <c r="B109" s="56"/>
      <c r="C109" s="56"/>
      <c r="D109" s="56"/>
      <c r="E109" s="56"/>
      <c r="F109" s="56"/>
      <c r="G109" s="56"/>
      <c r="H109" s="56"/>
    </row>
    <row r="110" spans="2:8" ht="12" customHeight="1">
      <c r="B110" s="56"/>
      <c r="C110" s="56"/>
      <c r="D110" s="56"/>
      <c r="E110" s="56"/>
      <c r="F110" s="56"/>
      <c r="G110" s="56"/>
      <c r="H110" s="56"/>
    </row>
    <row r="111" spans="2:8" ht="12" customHeight="1">
      <c r="B111" s="56"/>
      <c r="C111" s="56"/>
      <c r="D111" s="56"/>
      <c r="E111" s="56"/>
      <c r="F111" s="56"/>
      <c r="G111" s="56"/>
      <c r="H111" s="56"/>
    </row>
    <row r="112" spans="2:8" ht="12" customHeight="1">
      <c r="B112" s="56"/>
      <c r="C112" s="56"/>
      <c r="D112" s="56"/>
      <c r="E112" s="56"/>
      <c r="F112" s="56"/>
      <c r="G112" s="56"/>
      <c r="H112" s="56"/>
    </row>
    <row r="113" spans="2:8" ht="12" customHeight="1">
      <c r="B113" s="56"/>
      <c r="C113" s="56"/>
      <c r="D113" s="56"/>
      <c r="E113" s="56"/>
      <c r="F113" s="56"/>
      <c r="G113" s="56"/>
      <c r="H113" s="56"/>
    </row>
    <row r="114" spans="2:8" ht="12" customHeight="1">
      <c r="B114" s="56"/>
      <c r="C114" s="56"/>
      <c r="D114" s="56"/>
      <c r="E114" s="56"/>
      <c r="F114" s="56"/>
      <c r="G114" s="56"/>
      <c r="H114" s="56"/>
    </row>
    <row r="115" spans="2:8" ht="12" customHeight="1">
      <c r="B115" s="56"/>
      <c r="C115" s="56"/>
      <c r="D115" s="56"/>
      <c r="E115" s="56"/>
      <c r="F115" s="56"/>
      <c r="G115" s="56"/>
      <c r="H115" s="56"/>
    </row>
    <row r="116" spans="2:8" ht="12" customHeight="1">
      <c r="B116" s="56"/>
      <c r="C116" s="56"/>
      <c r="D116" s="56"/>
      <c r="E116" s="56"/>
      <c r="F116" s="56"/>
      <c r="G116" s="56"/>
      <c r="H116" s="56"/>
    </row>
    <row r="117" spans="2:8" ht="12" customHeight="1">
      <c r="B117" s="56"/>
      <c r="C117" s="56"/>
      <c r="D117" s="56"/>
      <c r="E117" s="56"/>
      <c r="F117" s="56"/>
      <c r="G117" s="56"/>
      <c r="H117" s="56"/>
    </row>
    <row r="118" spans="2:8" ht="12" customHeight="1">
      <c r="B118" s="56"/>
      <c r="C118" s="56"/>
      <c r="D118" s="56"/>
      <c r="E118" s="56"/>
      <c r="F118" s="56"/>
      <c r="G118" s="56"/>
      <c r="H118" s="56"/>
    </row>
    <row r="119" spans="2:8" ht="12" customHeight="1">
      <c r="B119" s="56"/>
      <c r="C119" s="56"/>
      <c r="D119" s="56"/>
      <c r="E119" s="56"/>
      <c r="F119" s="56"/>
      <c r="G119" s="56"/>
      <c r="H119" s="56"/>
    </row>
    <row r="120" spans="2:8" ht="12" customHeight="1">
      <c r="B120" s="56"/>
      <c r="C120" s="56"/>
      <c r="D120" s="56"/>
      <c r="E120" s="56"/>
      <c r="F120" s="56"/>
      <c r="G120" s="56"/>
      <c r="H120" s="56"/>
    </row>
    <row r="121" spans="2:8" ht="12" customHeight="1">
      <c r="B121" s="56"/>
      <c r="C121" s="56"/>
      <c r="D121" s="56"/>
      <c r="E121" s="56"/>
      <c r="F121" s="56"/>
      <c r="G121" s="56"/>
      <c r="H121" s="56"/>
    </row>
    <row r="122" spans="2:8" ht="12" customHeight="1">
      <c r="B122" s="56"/>
      <c r="C122" s="56"/>
      <c r="D122" s="56"/>
      <c r="E122" s="56"/>
      <c r="F122" s="56"/>
      <c r="G122" s="56"/>
      <c r="H122" s="56"/>
    </row>
    <row r="123" spans="2:8" ht="12" customHeight="1">
      <c r="B123" s="56"/>
      <c r="C123" s="56"/>
      <c r="D123" s="56"/>
      <c r="E123" s="56"/>
      <c r="F123" s="56"/>
      <c r="G123" s="56"/>
      <c r="H123" s="56"/>
    </row>
    <row r="124" spans="2:8" ht="12" customHeight="1">
      <c r="B124" s="56"/>
      <c r="C124" s="56"/>
      <c r="D124" s="56"/>
      <c r="E124" s="56"/>
      <c r="F124" s="56"/>
      <c r="G124" s="56"/>
      <c r="H124" s="56"/>
    </row>
    <row r="125" spans="2:8" ht="12" customHeight="1">
      <c r="B125" s="56"/>
      <c r="C125" s="56"/>
      <c r="D125" s="56"/>
      <c r="E125" s="56"/>
      <c r="F125" s="56"/>
      <c r="G125" s="56"/>
      <c r="H125" s="56"/>
    </row>
    <row r="126" spans="2:8" ht="12" customHeight="1">
      <c r="B126" s="56"/>
      <c r="C126" s="56"/>
      <c r="D126" s="56"/>
      <c r="E126" s="56"/>
      <c r="F126" s="56"/>
      <c r="G126" s="56"/>
      <c r="H126" s="56"/>
    </row>
    <row r="127" spans="2:8" ht="12" customHeight="1">
      <c r="B127" s="56"/>
      <c r="C127" s="56"/>
      <c r="D127" s="56"/>
      <c r="E127" s="56"/>
      <c r="F127" s="56"/>
      <c r="G127" s="56"/>
      <c r="H127" s="56"/>
    </row>
    <row r="128" spans="2:8" ht="12" customHeight="1">
      <c r="B128" s="56"/>
      <c r="C128" s="56"/>
      <c r="D128" s="56"/>
      <c r="E128" s="56"/>
      <c r="F128" s="56"/>
      <c r="G128" s="56"/>
      <c r="H128" s="56"/>
    </row>
    <row r="129" spans="2:8" ht="12" customHeight="1">
      <c r="B129" s="56"/>
      <c r="C129" s="56"/>
      <c r="D129" s="56"/>
      <c r="E129" s="56"/>
      <c r="F129" s="56"/>
      <c r="G129" s="56"/>
      <c r="H129" s="56"/>
    </row>
    <row r="130" spans="2:8" ht="12" customHeight="1">
      <c r="B130" s="56"/>
      <c r="C130" s="56"/>
      <c r="D130" s="56"/>
      <c r="E130" s="56"/>
      <c r="F130" s="56"/>
      <c r="G130" s="56"/>
      <c r="H130" s="56"/>
    </row>
    <row r="131" spans="2:8" ht="12" customHeight="1">
      <c r="B131" s="56"/>
      <c r="C131" s="56"/>
      <c r="D131" s="56"/>
      <c r="E131" s="56"/>
      <c r="F131" s="56"/>
      <c r="G131" s="56"/>
      <c r="H131" s="56"/>
    </row>
    <row r="132" spans="2:8" ht="12" customHeight="1">
      <c r="B132" s="56"/>
      <c r="C132" s="56"/>
      <c r="D132" s="56"/>
      <c r="E132" s="56"/>
      <c r="F132" s="56"/>
      <c r="G132" s="56"/>
      <c r="H132" s="56"/>
    </row>
    <row r="133" spans="2:8" ht="12" customHeight="1">
      <c r="B133" s="56"/>
      <c r="C133" s="56"/>
      <c r="D133" s="56"/>
      <c r="E133" s="56"/>
      <c r="F133" s="56"/>
      <c r="G133" s="56"/>
      <c r="H133" s="56"/>
    </row>
    <row r="134" spans="2:8" ht="12" customHeight="1">
      <c r="B134" s="56"/>
      <c r="C134" s="56"/>
      <c r="D134" s="56"/>
      <c r="E134" s="56"/>
      <c r="F134" s="56"/>
      <c r="G134" s="56"/>
      <c r="H134" s="56"/>
    </row>
    <row r="135" spans="2:8" ht="12" customHeight="1">
      <c r="B135" s="56"/>
      <c r="C135" s="56"/>
      <c r="D135" s="56"/>
      <c r="E135" s="56"/>
      <c r="F135" s="56"/>
      <c r="G135" s="56"/>
      <c r="H135" s="56"/>
    </row>
    <row r="136" spans="2:8" ht="12" customHeight="1">
      <c r="B136" s="56"/>
      <c r="C136" s="56"/>
      <c r="D136" s="56"/>
      <c r="E136" s="56"/>
      <c r="F136" s="56"/>
      <c r="G136" s="56"/>
      <c r="H136" s="56"/>
    </row>
    <row r="137" spans="2:8" ht="12" customHeight="1">
      <c r="B137" s="56"/>
      <c r="C137" s="56"/>
      <c r="D137" s="56"/>
      <c r="E137" s="56"/>
      <c r="F137" s="56"/>
      <c r="G137" s="56"/>
      <c r="H137" s="56"/>
    </row>
    <row r="138" spans="2:8" ht="12" customHeight="1">
      <c r="B138" s="56"/>
      <c r="C138" s="56"/>
      <c r="D138" s="56"/>
      <c r="E138" s="56"/>
      <c r="F138" s="56"/>
      <c r="G138" s="56"/>
      <c r="H138" s="56"/>
    </row>
    <row r="139" spans="2:8" ht="12" customHeight="1">
      <c r="B139" s="56"/>
      <c r="C139" s="56"/>
      <c r="D139" s="56"/>
      <c r="E139" s="56"/>
      <c r="F139" s="56"/>
      <c r="G139" s="56"/>
      <c r="H139" s="56"/>
    </row>
    <row r="140" spans="2:8" ht="12" customHeight="1">
      <c r="B140" s="56"/>
      <c r="C140" s="56"/>
      <c r="D140" s="56"/>
      <c r="E140" s="56"/>
      <c r="F140" s="56"/>
      <c r="G140" s="56"/>
      <c r="H140" s="56"/>
    </row>
    <row r="141" spans="2:8" ht="12" customHeight="1">
      <c r="B141" s="56"/>
      <c r="C141" s="56"/>
      <c r="D141" s="56"/>
      <c r="E141" s="56"/>
      <c r="F141" s="56"/>
      <c r="G141" s="56"/>
      <c r="H141" s="56"/>
    </row>
    <row r="142" spans="2:8" ht="12" customHeight="1">
      <c r="B142" s="56"/>
      <c r="C142" s="56"/>
      <c r="D142" s="56"/>
      <c r="E142" s="56"/>
      <c r="F142" s="56"/>
      <c r="G142" s="56"/>
      <c r="H142" s="56"/>
    </row>
    <row r="143" spans="2:8" ht="12" customHeight="1">
      <c r="B143" s="56"/>
      <c r="C143" s="56"/>
      <c r="D143" s="56"/>
      <c r="E143" s="56"/>
      <c r="F143" s="56"/>
      <c r="G143" s="56"/>
      <c r="H143" s="56"/>
    </row>
    <row r="144" spans="2:8" ht="12" customHeight="1">
      <c r="B144" s="56"/>
      <c r="C144" s="56"/>
      <c r="D144" s="56"/>
      <c r="E144" s="56"/>
      <c r="F144" s="56"/>
      <c r="G144" s="56"/>
      <c r="H144" s="56"/>
    </row>
    <row r="145" spans="2:8" ht="12" customHeight="1">
      <c r="B145" s="56"/>
      <c r="C145" s="56"/>
      <c r="D145" s="56"/>
      <c r="E145" s="56"/>
      <c r="F145" s="56"/>
      <c r="G145" s="56"/>
      <c r="H145" s="56"/>
    </row>
    <row r="146" spans="2:8" ht="12" customHeight="1">
      <c r="B146" s="56"/>
      <c r="C146" s="56"/>
      <c r="D146" s="56"/>
      <c r="E146" s="56"/>
      <c r="F146" s="56"/>
      <c r="G146" s="56"/>
      <c r="H146" s="56"/>
    </row>
    <row r="147" spans="2:8" ht="12" customHeight="1">
      <c r="B147" s="56"/>
      <c r="C147" s="56"/>
      <c r="D147" s="56"/>
      <c r="E147" s="56"/>
      <c r="F147" s="56"/>
      <c r="G147" s="56"/>
      <c r="H147" s="56"/>
    </row>
    <row r="148" spans="2:8" ht="12" customHeight="1">
      <c r="B148" s="56"/>
      <c r="C148" s="56"/>
      <c r="D148" s="56"/>
      <c r="E148" s="56"/>
      <c r="F148" s="56"/>
      <c r="G148" s="56"/>
      <c r="H148" s="56"/>
    </row>
    <row r="149" spans="2:8" ht="12" customHeight="1">
      <c r="B149" s="56"/>
      <c r="C149" s="56"/>
      <c r="D149" s="56"/>
      <c r="E149" s="56"/>
      <c r="F149" s="56"/>
      <c r="G149" s="56"/>
      <c r="H149" s="56"/>
    </row>
    <row r="150" spans="2:8" ht="12" customHeight="1">
      <c r="B150" s="56"/>
      <c r="C150" s="56"/>
      <c r="D150" s="56"/>
      <c r="E150" s="56"/>
      <c r="F150" s="56"/>
      <c r="G150" s="56"/>
      <c r="H150" s="56"/>
    </row>
    <row r="151" spans="2:8" ht="12" customHeight="1">
      <c r="B151" s="56"/>
      <c r="C151" s="56"/>
      <c r="D151" s="56"/>
      <c r="E151" s="56"/>
      <c r="F151" s="56"/>
      <c r="G151" s="56"/>
      <c r="H151" s="56"/>
    </row>
    <row r="152" spans="2:8" ht="12" customHeight="1">
      <c r="B152" s="56"/>
      <c r="C152" s="56"/>
      <c r="D152" s="56"/>
      <c r="E152" s="56"/>
      <c r="F152" s="56"/>
      <c r="G152" s="56"/>
      <c r="H152" s="56"/>
    </row>
    <row r="153" spans="2:8" ht="12" customHeight="1">
      <c r="B153" s="56"/>
      <c r="C153" s="56"/>
      <c r="D153" s="56"/>
      <c r="E153" s="56"/>
      <c r="F153" s="56"/>
      <c r="G153" s="56"/>
      <c r="H153" s="56"/>
    </row>
    <row r="154" spans="2:8" ht="12" customHeight="1">
      <c r="B154" s="56"/>
      <c r="C154" s="56"/>
      <c r="D154" s="56"/>
      <c r="E154" s="56"/>
      <c r="F154" s="56"/>
      <c r="G154" s="56"/>
      <c r="H154" s="56"/>
    </row>
    <row r="155" spans="2:8" ht="12" customHeight="1">
      <c r="B155" s="56"/>
      <c r="C155" s="56"/>
      <c r="D155" s="56"/>
      <c r="E155" s="56"/>
      <c r="F155" s="56"/>
      <c r="G155" s="56"/>
      <c r="H155" s="56"/>
    </row>
    <row r="156" spans="2:8" ht="12" customHeight="1">
      <c r="B156" s="56"/>
      <c r="C156" s="56"/>
      <c r="D156" s="56"/>
      <c r="E156" s="56"/>
      <c r="F156" s="56"/>
      <c r="G156" s="56"/>
      <c r="H156" s="56"/>
    </row>
    <row r="157" spans="2:8" ht="12" customHeight="1">
      <c r="B157" s="56"/>
      <c r="C157" s="56"/>
      <c r="D157" s="56"/>
      <c r="E157" s="56"/>
      <c r="F157" s="56"/>
      <c r="G157" s="56"/>
      <c r="H157" s="56"/>
    </row>
    <row r="158" spans="2:8" ht="12" customHeight="1">
      <c r="B158" s="56"/>
      <c r="C158" s="56"/>
      <c r="D158" s="56"/>
      <c r="E158" s="56"/>
      <c r="F158" s="56"/>
      <c r="G158" s="56"/>
      <c r="H158" s="56"/>
    </row>
    <row r="159" spans="2:8" ht="12" customHeight="1">
      <c r="B159" s="56"/>
      <c r="C159" s="56"/>
      <c r="D159" s="56"/>
      <c r="E159" s="56"/>
      <c r="F159" s="56"/>
      <c r="G159" s="56"/>
      <c r="H159" s="56"/>
    </row>
    <row r="160" spans="2:8" ht="12" customHeight="1">
      <c r="B160" s="56"/>
      <c r="C160" s="56"/>
      <c r="D160" s="56"/>
      <c r="E160" s="56"/>
      <c r="F160" s="56"/>
      <c r="G160" s="56"/>
      <c r="H160" s="56"/>
    </row>
    <row r="161" spans="2:8" ht="12" customHeight="1">
      <c r="B161" s="56"/>
      <c r="C161" s="56"/>
      <c r="D161" s="56"/>
      <c r="E161" s="56"/>
      <c r="F161" s="56"/>
      <c r="G161" s="56"/>
      <c r="H161" s="56"/>
    </row>
    <row r="162" spans="2:8" ht="12" customHeight="1">
      <c r="B162" s="56"/>
      <c r="C162" s="56"/>
      <c r="D162" s="56"/>
      <c r="E162" s="56"/>
      <c r="F162" s="56"/>
      <c r="G162" s="56"/>
      <c r="H162" s="56"/>
    </row>
    <row r="163" spans="2:8" ht="12" customHeight="1">
      <c r="B163" s="56"/>
      <c r="C163" s="56"/>
      <c r="D163" s="56"/>
      <c r="E163" s="56"/>
      <c r="F163" s="56"/>
      <c r="G163" s="56"/>
      <c r="H163" s="56"/>
    </row>
    <row r="164" spans="2:8" ht="12" customHeight="1">
      <c r="B164" s="56"/>
      <c r="C164" s="56"/>
      <c r="D164" s="56"/>
      <c r="E164" s="56"/>
      <c r="F164" s="56"/>
      <c r="G164" s="56"/>
      <c r="H164" s="56"/>
    </row>
    <row r="165" spans="2:8" ht="12" customHeight="1">
      <c r="B165" s="56"/>
      <c r="C165" s="56"/>
      <c r="D165" s="56"/>
      <c r="E165" s="56"/>
      <c r="F165" s="56"/>
      <c r="G165" s="56"/>
      <c r="H165" s="56"/>
    </row>
    <row r="166" spans="2:8" ht="12" customHeight="1">
      <c r="B166" s="56"/>
      <c r="C166" s="56"/>
      <c r="D166" s="56"/>
      <c r="E166" s="56"/>
      <c r="F166" s="56"/>
      <c r="G166" s="56"/>
      <c r="H166" s="56"/>
    </row>
    <row r="167" spans="2:8" ht="12" customHeight="1">
      <c r="B167" s="56"/>
      <c r="C167" s="56"/>
      <c r="D167" s="56"/>
      <c r="E167" s="56"/>
      <c r="F167" s="56"/>
      <c r="G167" s="56"/>
      <c r="H167" s="56"/>
    </row>
    <row r="168" spans="2:8" ht="12" customHeight="1">
      <c r="B168" s="56"/>
      <c r="C168" s="56"/>
      <c r="D168" s="56"/>
      <c r="E168" s="56"/>
      <c r="F168" s="56"/>
      <c r="G168" s="56"/>
      <c r="H168" s="56"/>
    </row>
    <row r="169" spans="2:8" ht="12" customHeight="1">
      <c r="B169" s="56"/>
      <c r="C169" s="56"/>
      <c r="D169" s="56"/>
      <c r="E169" s="56"/>
      <c r="F169" s="56"/>
      <c r="G169" s="56"/>
      <c r="H169" s="56"/>
    </row>
    <row r="170" spans="2:8" ht="12" customHeight="1">
      <c r="B170" s="56"/>
      <c r="C170" s="56"/>
      <c r="D170" s="56"/>
      <c r="E170" s="56"/>
      <c r="F170" s="56"/>
      <c r="G170" s="56"/>
      <c r="H170" s="56"/>
    </row>
    <row r="171" spans="2:8" ht="12" customHeight="1">
      <c r="B171" s="56"/>
      <c r="C171" s="56"/>
      <c r="D171" s="56"/>
      <c r="E171" s="56"/>
      <c r="F171" s="56"/>
      <c r="G171" s="56"/>
      <c r="H171" s="56"/>
    </row>
    <row r="172" spans="2:8" ht="12" customHeight="1">
      <c r="B172" s="56"/>
      <c r="C172" s="56"/>
      <c r="D172" s="56"/>
      <c r="E172" s="56"/>
      <c r="F172" s="56"/>
      <c r="G172" s="56"/>
      <c r="H172" s="56"/>
    </row>
    <row r="173" spans="2:8" ht="12" customHeight="1">
      <c r="B173" s="56"/>
      <c r="C173" s="56"/>
      <c r="D173" s="56"/>
      <c r="E173" s="56"/>
      <c r="F173" s="56"/>
      <c r="G173" s="56"/>
      <c r="H173" s="56"/>
    </row>
    <row r="174" spans="2:8" ht="12" customHeight="1">
      <c r="B174" s="56"/>
      <c r="C174" s="56"/>
      <c r="D174" s="56"/>
      <c r="E174" s="56"/>
      <c r="F174" s="56"/>
      <c r="G174" s="56"/>
      <c r="H174" s="56"/>
    </row>
    <row r="175" spans="2:8" ht="12" customHeight="1">
      <c r="B175" s="56"/>
      <c r="C175" s="56"/>
      <c r="D175" s="56"/>
      <c r="E175" s="56"/>
      <c r="F175" s="56"/>
      <c r="G175" s="56"/>
      <c r="H175" s="56"/>
    </row>
    <row r="176" spans="2:8" ht="12" customHeight="1">
      <c r="B176" s="56"/>
      <c r="C176" s="56"/>
      <c r="D176" s="56"/>
      <c r="E176" s="56"/>
      <c r="F176" s="56"/>
      <c r="G176" s="56"/>
      <c r="H176" s="56"/>
    </row>
    <row r="177" spans="2:8" ht="12" customHeight="1">
      <c r="B177" s="56"/>
      <c r="C177" s="56"/>
      <c r="D177" s="56"/>
      <c r="E177" s="56"/>
      <c r="F177" s="56"/>
      <c r="G177" s="56"/>
      <c r="H177" s="56"/>
    </row>
    <row r="178" spans="2:8" ht="12" customHeight="1">
      <c r="B178" s="56"/>
      <c r="C178" s="56"/>
      <c r="D178" s="56"/>
      <c r="E178" s="56"/>
      <c r="F178" s="56"/>
      <c r="G178" s="56"/>
      <c r="H178" s="56"/>
    </row>
    <row r="179" spans="2:8" ht="12" customHeight="1">
      <c r="B179" s="56"/>
      <c r="C179" s="56"/>
      <c r="D179" s="56"/>
      <c r="E179" s="56"/>
      <c r="F179" s="56"/>
      <c r="G179" s="56"/>
      <c r="H179" s="56"/>
    </row>
    <row r="180" spans="2:8" ht="12" customHeight="1">
      <c r="B180" s="56"/>
      <c r="C180" s="56"/>
      <c r="D180" s="56"/>
      <c r="E180" s="56"/>
      <c r="F180" s="56"/>
      <c r="G180" s="56"/>
      <c r="H180" s="56"/>
    </row>
    <row r="181" spans="2:8" ht="12" customHeight="1">
      <c r="B181" s="56"/>
      <c r="C181" s="56"/>
      <c r="D181" s="56"/>
      <c r="E181" s="56"/>
      <c r="F181" s="56"/>
      <c r="G181" s="56"/>
      <c r="H181" s="56"/>
    </row>
    <row r="182" spans="2:8" ht="12" customHeight="1">
      <c r="B182" s="56"/>
      <c r="C182" s="56"/>
      <c r="D182" s="56"/>
      <c r="E182" s="56"/>
      <c r="F182" s="56"/>
      <c r="G182" s="56"/>
      <c r="H182" s="56"/>
    </row>
    <row r="183" spans="2:8" ht="12" customHeight="1">
      <c r="B183" s="56"/>
      <c r="C183" s="56"/>
      <c r="D183" s="56"/>
      <c r="E183" s="56"/>
      <c r="F183" s="56"/>
      <c r="G183" s="56"/>
      <c r="H183" s="56"/>
    </row>
    <row r="184" spans="2:8" ht="12" customHeight="1">
      <c r="B184" s="56"/>
      <c r="C184" s="56"/>
      <c r="D184" s="56"/>
      <c r="E184" s="56"/>
      <c r="F184" s="56"/>
      <c r="G184" s="56"/>
      <c r="H184" s="56"/>
    </row>
    <row r="185" spans="2:8" ht="12" customHeight="1">
      <c r="B185" s="56"/>
      <c r="C185" s="56"/>
      <c r="D185" s="56"/>
      <c r="E185" s="56"/>
      <c r="F185" s="56"/>
      <c r="G185" s="56"/>
      <c r="H185" s="56"/>
    </row>
    <row r="186" spans="2:8" ht="12" customHeight="1">
      <c r="B186" s="56"/>
      <c r="C186" s="56"/>
      <c r="D186" s="56"/>
      <c r="E186" s="56"/>
      <c r="F186" s="56"/>
      <c r="G186" s="56"/>
      <c r="H186" s="56"/>
    </row>
    <row r="187" spans="2:8" ht="12" customHeight="1">
      <c r="B187" s="56"/>
      <c r="C187" s="56"/>
      <c r="D187" s="56"/>
      <c r="E187" s="56"/>
      <c r="F187" s="56"/>
      <c r="G187" s="56"/>
      <c r="H187" s="56"/>
    </row>
    <row r="188" spans="2:8" ht="12" customHeight="1">
      <c r="B188" s="56"/>
      <c r="C188" s="56"/>
      <c r="D188" s="56"/>
      <c r="E188" s="56"/>
      <c r="F188" s="56"/>
      <c r="G188" s="56"/>
      <c r="H188" s="56"/>
    </row>
    <row r="189" spans="2:8" ht="12" customHeight="1">
      <c r="B189" s="56"/>
      <c r="C189" s="56"/>
      <c r="D189" s="56"/>
      <c r="E189" s="56"/>
      <c r="F189" s="56"/>
      <c r="G189" s="56"/>
      <c r="H189" s="56"/>
    </row>
    <row r="190" spans="2:8" ht="12" customHeight="1">
      <c r="B190" s="56"/>
      <c r="C190" s="56"/>
      <c r="D190" s="56"/>
      <c r="E190" s="56"/>
      <c r="F190" s="56"/>
      <c r="G190" s="56"/>
      <c r="H190" s="56"/>
    </row>
    <row r="191" spans="2:8" ht="12" customHeight="1">
      <c r="B191" s="56"/>
      <c r="C191" s="56"/>
      <c r="D191" s="56"/>
      <c r="E191" s="56"/>
      <c r="F191" s="56"/>
      <c r="G191" s="56"/>
      <c r="H191" s="56"/>
    </row>
    <row r="192" spans="2:8" ht="12" customHeight="1">
      <c r="B192" s="56"/>
      <c r="C192" s="56"/>
      <c r="D192" s="56"/>
      <c r="E192" s="56"/>
      <c r="F192" s="56"/>
      <c r="G192" s="56"/>
      <c r="H192" s="56"/>
    </row>
    <row r="193" spans="2:8" ht="12" customHeight="1">
      <c r="B193" s="56"/>
      <c r="C193" s="56"/>
      <c r="D193" s="56"/>
      <c r="E193" s="56"/>
      <c r="F193" s="56"/>
      <c r="G193" s="56"/>
      <c r="H193" s="56"/>
    </row>
    <row r="194" spans="2:8" ht="12" customHeight="1">
      <c r="B194" s="56"/>
      <c r="C194" s="56"/>
      <c r="D194" s="56"/>
      <c r="E194" s="56"/>
      <c r="F194" s="56"/>
      <c r="G194" s="56"/>
      <c r="H194" s="56"/>
    </row>
    <row r="195" spans="2:8" ht="12" customHeight="1">
      <c r="B195" s="56"/>
      <c r="C195" s="56"/>
      <c r="D195" s="56"/>
      <c r="E195" s="56"/>
      <c r="F195" s="56"/>
      <c r="G195" s="56"/>
      <c r="H195" s="56"/>
    </row>
    <row r="196" spans="2:8" ht="12" customHeight="1">
      <c r="B196" s="56"/>
      <c r="C196" s="56"/>
      <c r="D196" s="56"/>
      <c r="E196" s="56"/>
      <c r="F196" s="56"/>
      <c r="G196" s="56"/>
      <c r="H196" s="56"/>
    </row>
    <row r="197" spans="2:8" ht="12" customHeight="1">
      <c r="B197" s="56"/>
      <c r="C197" s="56"/>
      <c r="D197" s="56"/>
      <c r="E197" s="56"/>
      <c r="F197" s="56"/>
      <c r="G197" s="56"/>
      <c r="H197" s="56"/>
    </row>
    <row r="198" spans="2:8" ht="12" customHeight="1">
      <c r="B198" s="56"/>
      <c r="C198" s="56"/>
      <c r="D198" s="56"/>
      <c r="E198" s="56"/>
      <c r="F198" s="56"/>
      <c r="G198" s="56"/>
      <c r="H198" s="56"/>
    </row>
    <row r="199" spans="2:8" ht="12" customHeight="1">
      <c r="B199" s="56"/>
      <c r="C199" s="56"/>
      <c r="D199" s="56"/>
      <c r="E199" s="56"/>
      <c r="F199" s="56"/>
      <c r="G199" s="56"/>
      <c r="H199" s="56"/>
    </row>
    <row r="200" spans="2:8" ht="12" customHeight="1">
      <c r="B200" s="56"/>
      <c r="C200" s="56"/>
      <c r="D200" s="56"/>
      <c r="E200" s="56"/>
      <c r="F200" s="56"/>
      <c r="G200" s="56"/>
      <c r="H200" s="56"/>
    </row>
    <row r="201" spans="2:8" ht="12" customHeight="1">
      <c r="B201" s="56"/>
      <c r="C201" s="56"/>
      <c r="D201" s="56"/>
      <c r="E201" s="56"/>
      <c r="F201" s="56"/>
      <c r="G201" s="56"/>
      <c r="H201" s="56"/>
    </row>
    <row r="202" spans="2:8" ht="12" customHeight="1">
      <c r="B202" s="56"/>
      <c r="C202" s="56"/>
      <c r="D202" s="56"/>
      <c r="E202" s="56"/>
      <c r="F202" s="56"/>
      <c r="G202" s="56"/>
      <c r="H202" s="56"/>
    </row>
    <row r="203" spans="2:8" ht="12" customHeight="1">
      <c r="B203" s="56"/>
      <c r="C203" s="56"/>
      <c r="D203" s="56"/>
      <c r="E203" s="56"/>
      <c r="F203" s="56"/>
      <c r="G203" s="56"/>
      <c r="H203" s="56"/>
    </row>
    <row r="204" spans="2:8" ht="12" customHeight="1">
      <c r="B204" s="56"/>
      <c r="C204" s="56"/>
      <c r="D204" s="56"/>
      <c r="E204" s="56"/>
      <c r="F204" s="56"/>
      <c r="G204" s="56"/>
      <c r="H204" s="56"/>
    </row>
    <row r="205" spans="2:8" ht="12" customHeight="1">
      <c r="B205" s="56"/>
      <c r="C205" s="56"/>
      <c r="D205" s="56"/>
      <c r="E205" s="56"/>
      <c r="F205" s="56"/>
      <c r="G205" s="56"/>
      <c r="H205" s="56"/>
    </row>
    <row r="206" spans="2:8" ht="12" customHeight="1">
      <c r="B206" s="56"/>
      <c r="C206" s="56"/>
      <c r="D206" s="56"/>
      <c r="E206" s="56"/>
      <c r="F206" s="56"/>
      <c r="G206" s="56"/>
      <c r="H206" s="56"/>
    </row>
    <row r="207" spans="2:8" ht="12" customHeight="1">
      <c r="B207" s="56"/>
      <c r="C207" s="56"/>
      <c r="D207" s="56"/>
      <c r="E207" s="56"/>
      <c r="F207" s="56"/>
      <c r="G207" s="56"/>
      <c r="H207" s="56"/>
    </row>
    <row r="208" spans="2:8" ht="12" customHeight="1">
      <c r="B208" s="56"/>
      <c r="C208" s="56"/>
      <c r="D208" s="56"/>
      <c r="E208" s="56"/>
      <c r="F208" s="56"/>
      <c r="G208" s="56"/>
      <c r="H208" s="56"/>
    </row>
    <row r="209" spans="2:8" ht="12" customHeight="1">
      <c r="B209" s="56"/>
      <c r="C209" s="56"/>
      <c r="D209" s="56"/>
      <c r="E209" s="56"/>
      <c r="F209" s="56"/>
      <c r="G209" s="56"/>
      <c r="H209" s="56"/>
    </row>
    <row r="210" spans="2:8" ht="12" customHeight="1">
      <c r="B210" s="56"/>
      <c r="C210" s="56"/>
      <c r="D210" s="56"/>
      <c r="E210" s="56"/>
      <c r="F210" s="56"/>
      <c r="G210" s="56"/>
      <c r="H210" s="56"/>
    </row>
    <row r="211" spans="2:8" ht="12" customHeight="1">
      <c r="B211" s="56"/>
      <c r="C211" s="56"/>
      <c r="D211" s="56"/>
      <c r="E211" s="56"/>
      <c r="F211" s="56"/>
      <c r="G211" s="56"/>
      <c r="H211" s="56"/>
    </row>
    <row r="212" spans="2:8" ht="12" customHeight="1">
      <c r="B212" s="56"/>
      <c r="C212" s="56"/>
      <c r="D212" s="56"/>
      <c r="E212" s="56"/>
      <c r="F212" s="56"/>
      <c r="G212" s="56"/>
      <c r="H212" s="56"/>
    </row>
    <row r="213" spans="2:8" ht="12" customHeight="1">
      <c r="B213" s="56"/>
      <c r="C213" s="56"/>
      <c r="D213" s="56"/>
      <c r="E213" s="56"/>
      <c r="F213" s="56"/>
      <c r="G213" s="56"/>
      <c r="H213" s="56"/>
    </row>
    <row r="214" spans="2:8" ht="12" customHeight="1">
      <c r="B214" s="56"/>
      <c r="C214" s="56"/>
      <c r="D214" s="56"/>
      <c r="E214" s="56"/>
      <c r="F214" s="56"/>
      <c r="G214" s="56"/>
      <c r="H214" s="56"/>
    </row>
    <row r="215" spans="2:8" ht="12" customHeight="1">
      <c r="B215" s="56"/>
      <c r="C215" s="56"/>
      <c r="D215" s="56"/>
      <c r="E215" s="56"/>
      <c r="F215" s="56"/>
      <c r="G215" s="56"/>
      <c r="H215" s="56"/>
    </row>
    <row r="216" spans="2:8" ht="12" customHeight="1">
      <c r="B216" s="56"/>
      <c r="C216" s="56"/>
      <c r="D216" s="56"/>
      <c r="E216" s="56"/>
      <c r="F216" s="56"/>
      <c r="G216" s="56"/>
      <c r="H216" s="56"/>
    </row>
    <row r="217" spans="2:8" ht="12" customHeight="1">
      <c r="B217" s="56"/>
      <c r="C217" s="56"/>
      <c r="D217" s="56"/>
      <c r="E217" s="56"/>
      <c r="F217" s="56"/>
      <c r="G217" s="56"/>
      <c r="H217" s="56"/>
    </row>
    <row r="218" spans="2:8" ht="12" customHeight="1">
      <c r="B218" s="56"/>
      <c r="C218" s="56"/>
      <c r="D218" s="56"/>
      <c r="E218" s="56"/>
      <c r="F218" s="56"/>
      <c r="G218" s="56"/>
      <c r="H218" s="56"/>
    </row>
    <row r="219" spans="2:8" ht="12" customHeight="1">
      <c r="B219" s="56"/>
      <c r="C219" s="56"/>
      <c r="D219" s="56"/>
      <c r="E219" s="56"/>
      <c r="F219" s="56"/>
      <c r="G219" s="56"/>
      <c r="H219" s="56"/>
    </row>
    <row r="220" spans="2:8" ht="12" customHeight="1">
      <c r="B220" s="56"/>
      <c r="C220" s="56"/>
      <c r="D220" s="56"/>
      <c r="E220" s="56"/>
      <c r="F220" s="56"/>
      <c r="G220" s="56"/>
      <c r="H220" s="56"/>
    </row>
    <row r="221" spans="2:8" ht="12" customHeight="1">
      <c r="B221" s="56"/>
      <c r="C221" s="56"/>
      <c r="D221" s="56"/>
      <c r="E221" s="56"/>
      <c r="F221" s="56"/>
      <c r="G221" s="56"/>
      <c r="H221" s="56"/>
    </row>
    <row r="222" spans="2:8" ht="12" customHeight="1">
      <c r="B222" s="56"/>
      <c r="C222" s="56"/>
      <c r="D222" s="56"/>
      <c r="E222" s="56"/>
      <c r="F222" s="56"/>
      <c r="G222" s="56"/>
      <c r="H222" s="56"/>
    </row>
    <row r="223" spans="2:8" ht="12" customHeight="1">
      <c r="B223" s="56"/>
      <c r="C223" s="56"/>
      <c r="D223" s="56"/>
      <c r="E223" s="56"/>
      <c r="F223" s="56"/>
      <c r="G223" s="56"/>
      <c r="H223" s="56"/>
    </row>
    <row r="224" spans="2:8" ht="12" customHeight="1">
      <c r="B224" s="56"/>
      <c r="C224" s="56"/>
      <c r="D224" s="56"/>
      <c r="E224" s="56"/>
      <c r="F224" s="56"/>
      <c r="G224" s="56"/>
      <c r="H224" s="56"/>
    </row>
    <row r="225" spans="2:8" ht="12" customHeight="1">
      <c r="B225" s="56"/>
      <c r="C225" s="56"/>
      <c r="D225" s="56"/>
      <c r="E225" s="56"/>
      <c r="F225" s="56"/>
      <c r="G225" s="56"/>
      <c r="H225" s="56"/>
    </row>
    <row r="226" spans="2:8" ht="12" customHeight="1">
      <c r="B226" s="56"/>
      <c r="C226" s="56"/>
      <c r="D226" s="56"/>
      <c r="E226" s="56"/>
      <c r="F226" s="56"/>
      <c r="G226" s="56"/>
      <c r="H226" s="56"/>
    </row>
    <row r="227" spans="2:8" ht="12" customHeight="1">
      <c r="B227" s="56"/>
      <c r="C227" s="56"/>
      <c r="D227" s="56"/>
      <c r="E227" s="56"/>
      <c r="F227" s="56"/>
      <c r="G227" s="56"/>
      <c r="H227" s="56"/>
    </row>
    <row r="228" spans="2:8" ht="12" customHeight="1">
      <c r="B228" s="56"/>
      <c r="C228" s="56"/>
      <c r="D228" s="56"/>
      <c r="E228" s="56"/>
      <c r="F228" s="56"/>
      <c r="G228" s="56"/>
      <c r="H228" s="56"/>
    </row>
    <row r="229" spans="2:8" ht="12" customHeight="1">
      <c r="B229" s="56"/>
      <c r="C229" s="56"/>
      <c r="D229" s="56"/>
      <c r="E229" s="56"/>
      <c r="F229" s="56"/>
      <c r="G229" s="56"/>
      <c r="H229" s="56"/>
    </row>
    <row r="230" spans="2:8" ht="12" customHeight="1">
      <c r="B230" s="56"/>
      <c r="C230" s="56"/>
      <c r="D230" s="56"/>
      <c r="E230" s="56"/>
      <c r="F230" s="56"/>
      <c r="G230" s="56"/>
      <c r="H230" s="56"/>
    </row>
    <row r="231" spans="2:8" ht="12" customHeight="1">
      <c r="B231" s="56"/>
      <c r="C231" s="56"/>
      <c r="D231" s="56"/>
      <c r="E231" s="56"/>
      <c r="F231" s="56"/>
      <c r="G231" s="56"/>
      <c r="H231" s="56"/>
    </row>
    <row r="232" spans="2:8" ht="12" customHeight="1">
      <c r="B232" s="56"/>
      <c r="C232" s="56"/>
      <c r="D232" s="56"/>
      <c r="E232" s="56"/>
      <c r="F232" s="56"/>
      <c r="G232" s="56"/>
      <c r="H232" s="56"/>
    </row>
    <row r="233" spans="2:8" ht="12" customHeight="1">
      <c r="B233" s="56"/>
      <c r="C233" s="56"/>
      <c r="D233" s="56"/>
      <c r="E233" s="56"/>
      <c r="F233" s="56"/>
      <c r="G233" s="56"/>
      <c r="H233" s="56"/>
    </row>
    <row r="234" spans="2:8" ht="12" customHeight="1">
      <c r="B234" s="56"/>
      <c r="C234" s="56"/>
      <c r="D234" s="56"/>
      <c r="E234" s="56"/>
      <c r="F234" s="56"/>
      <c r="G234" s="56"/>
      <c r="H234" s="56"/>
    </row>
    <row r="235" spans="2:8" ht="12" customHeight="1">
      <c r="B235" s="56"/>
      <c r="C235" s="56"/>
      <c r="D235" s="56"/>
      <c r="E235" s="56"/>
      <c r="F235" s="56"/>
      <c r="G235" s="56"/>
      <c r="H235" s="56"/>
    </row>
    <row r="236" spans="2:8" ht="12" customHeight="1">
      <c r="B236" s="56"/>
      <c r="C236" s="56"/>
      <c r="D236" s="56"/>
      <c r="E236" s="56"/>
      <c r="F236" s="56"/>
      <c r="G236" s="56"/>
      <c r="H236" s="56"/>
    </row>
    <row r="237" spans="2:8" ht="12" customHeight="1">
      <c r="B237" s="56"/>
      <c r="C237" s="56"/>
      <c r="D237" s="56"/>
      <c r="E237" s="56"/>
      <c r="F237" s="56"/>
      <c r="G237" s="56"/>
      <c r="H237" s="56"/>
    </row>
    <row r="238" spans="2:8" ht="12" customHeight="1">
      <c r="B238" s="56"/>
      <c r="C238" s="56"/>
      <c r="D238" s="56"/>
      <c r="E238" s="56"/>
      <c r="F238" s="56"/>
      <c r="G238" s="56"/>
      <c r="H238" s="56"/>
    </row>
    <row r="239" spans="2:8" ht="12" customHeight="1">
      <c r="B239" s="56"/>
      <c r="C239" s="56"/>
      <c r="D239" s="56"/>
      <c r="E239" s="56"/>
      <c r="F239" s="56"/>
      <c r="G239" s="56"/>
      <c r="H239" s="56"/>
    </row>
    <row r="240" spans="2:8" ht="12" customHeight="1">
      <c r="B240" s="56"/>
      <c r="C240" s="56"/>
      <c r="D240" s="56"/>
      <c r="E240" s="56"/>
      <c r="F240" s="56"/>
      <c r="G240" s="56"/>
      <c r="H240" s="56"/>
    </row>
    <row r="241" spans="2:8" ht="12" customHeight="1">
      <c r="B241" s="56"/>
      <c r="C241" s="56"/>
      <c r="D241" s="56"/>
      <c r="E241" s="56"/>
      <c r="F241" s="56"/>
      <c r="G241" s="56"/>
      <c r="H241" s="56"/>
    </row>
    <row r="242" spans="2:8" ht="12" customHeight="1">
      <c r="B242" s="56"/>
      <c r="C242" s="56"/>
      <c r="D242" s="56"/>
      <c r="E242" s="56"/>
      <c r="F242" s="56"/>
      <c r="G242" s="56"/>
      <c r="H242" s="56"/>
    </row>
    <row r="243" spans="2:8" ht="12" customHeight="1">
      <c r="B243" s="56"/>
      <c r="C243" s="56"/>
      <c r="D243" s="56"/>
      <c r="E243" s="56"/>
      <c r="F243" s="56"/>
      <c r="G243" s="56"/>
      <c r="H243" s="56"/>
    </row>
    <row r="244" spans="2:8" ht="12" customHeight="1">
      <c r="B244" s="56"/>
      <c r="C244" s="56"/>
      <c r="D244" s="56"/>
      <c r="E244" s="56"/>
      <c r="F244" s="56"/>
      <c r="G244" s="56"/>
      <c r="H244" s="56"/>
    </row>
    <row r="245" spans="2:8" ht="12" customHeight="1">
      <c r="B245" s="56"/>
      <c r="C245" s="56"/>
      <c r="D245" s="56"/>
      <c r="E245" s="56"/>
      <c r="F245" s="56"/>
      <c r="G245" s="56"/>
      <c r="H245" s="56"/>
    </row>
    <row r="246" spans="2:8" ht="12" customHeight="1">
      <c r="B246" s="56"/>
      <c r="C246" s="56"/>
      <c r="D246" s="56"/>
      <c r="E246" s="56"/>
      <c r="F246" s="56"/>
      <c r="G246" s="56"/>
      <c r="H246" s="56"/>
    </row>
    <row r="247" spans="2:8" ht="12" customHeight="1">
      <c r="B247" s="56"/>
      <c r="C247" s="56"/>
      <c r="D247" s="56"/>
      <c r="E247" s="56"/>
      <c r="F247" s="56"/>
      <c r="G247" s="56"/>
      <c r="H247" s="56"/>
    </row>
    <row r="248" spans="2:8" ht="12" customHeight="1">
      <c r="B248" s="56"/>
      <c r="C248" s="56"/>
      <c r="D248" s="56"/>
      <c r="E248" s="56"/>
      <c r="F248" s="56"/>
      <c r="G248" s="56"/>
      <c r="H248" s="56"/>
    </row>
    <row r="249" spans="2:8" ht="12" customHeight="1">
      <c r="B249" s="56"/>
      <c r="C249" s="56"/>
      <c r="D249" s="56"/>
      <c r="E249" s="56"/>
      <c r="F249" s="56"/>
      <c r="G249" s="56"/>
      <c r="H249" s="56"/>
    </row>
    <row r="250" spans="2:8" ht="12" customHeight="1">
      <c r="B250" s="56"/>
      <c r="C250" s="56"/>
      <c r="D250" s="56"/>
      <c r="E250" s="56"/>
      <c r="F250" s="56"/>
      <c r="G250" s="56"/>
      <c r="H250" s="56"/>
    </row>
    <row r="251" spans="2:8" ht="12" customHeight="1">
      <c r="B251" s="56"/>
      <c r="C251" s="56"/>
      <c r="D251" s="56"/>
      <c r="E251" s="56"/>
      <c r="F251" s="56"/>
      <c r="G251" s="56"/>
      <c r="H251" s="56"/>
    </row>
    <row r="252" spans="2:8" ht="12" customHeight="1">
      <c r="B252" s="56"/>
      <c r="C252" s="56"/>
      <c r="D252" s="56"/>
      <c r="E252" s="56"/>
      <c r="F252" s="56"/>
      <c r="G252" s="56"/>
      <c r="H252" s="56"/>
    </row>
    <row r="253" spans="2:8" ht="12" customHeight="1">
      <c r="B253" s="56"/>
      <c r="C253" s="56"/>
      <c r="D253" s="56"/>
      <c r="E253" s="56"/>
      <c r="F253" s="56"/>
      <c r="G253" s="56"/>
      <c r="H253" s="56"/>
    </row>
    <row r="254" spans="2:8" ht="12" customHeight="1">
      <c r="B254" s="56"/>
      <c r="C254" s="56"/>
      <c r="D254" s="56"/>
      <c r="E254" s="56"/>
      <c r="F254" s="56"/>
      <c r="G254" s="56"/>
      <c r="H254" s="56"/>
    </row>
    <row r="255" spans="2:8" ht="12" customHeight="1">
      <c r="B255" s="56"/>
      <c r="C255" s="56"/>
      <c r="D255" s="56"/>
      <c r="E255" s="56"/>
      <c r="F255" s="56"/>
      <c r="G255" s="56"/>
      <c r="H255" s="56"/>
    </row>
    <row r="256" spans="2:8" ht="12" customHeight="1">
      <c r="B256" s="56"/>
      <c r="C256" s="56"/>
      <c r="D256" s="56"/>
      <c r="E256" s="56"/>
      <c r="F256" s="56"/>
      <c r="G256" s="56"/>
      <c r="H256" s="56"/>
    </row>
    <row r="257" spans="2:8" ht="12" customHeight="1">
      <c r="B257" s="56"/>
      <c r="C257" s="56"/>
      <c r="D257" s="56"/>
      <c r="E257" s="56"/>
      <c r="F257" s="56"/>
      <c r="G257" s="56"/>
      <c r="H257" s="56"/>
    </row>
    <row r="258" spans="2:8" ht="12" customHeight="1">
      <c r="B258" s="56"/>
      <c r="C258" s="56"/>
      <c r="D258" s="56"/>
      <c r="E258" s="56"/>
      <c r="F258" s="56"/>
      <c r="G258" s="56"/>
      <c r="H258" s="56"/>
    </row>
    <row r="259" spans="2:8" ht="12" customHeight="1">
      <c r="B259" s="56"/>
      <c r="C259" s="56"/>
      <c r="D259" s="56"/>
      <c r="E259" s="56"/>
      <c r="F259" s="56"/>
      <c r="G259" s="56"/>
      <c r="H259" s="56"/>
    </row>
    <row r="260" spans="2:8" ht="12" customHeight="1">
      <c r="B260" s="56"/>
      <c r="C260" s="56"/>
      <c r="D260" s="56"/>
      <c r="E260" s="56"/>
      <c r="F260" s="56"/>
      <c r="G260" s="56"/>
      <c r="H260" s="56"/>
    </row>
    <row r="261" spans="2:8" ht="12" customHeight="1">
      <c r="B261" s="56"/>
      <c r="C261" s="56"/>
      <c r="D261" s="56"/>
      <c r="E261" s="56"/>
      <c r="F261" s="56"/>
      <c r="G261" s="56"/>
      <c r="H261" s="56"/>
    </row>
    <row r="262" spans="2:8" ht="12" customHeight="1">
      <c r="B262" s="56"/>
      <c r="C262" s="56"/>
      <c r="D262" s="56"/>
      <c r="E262" s="56"/>
      <c r="F262" s="56"/>
      <c r="G262" s="56"/>
      <c r="H262" s="56"/>
    </row>
    <row r="263" spans="2:8" ht="12" customHeight="1">
      <c r="B263" s="56"/>
      <c r="C263" s="56"/>
      <c r="D263" s="56"/>
      <c r="E263" s="56"/>
      <c r="F263" s="56"/>
      <c r="G263" s="56"/>
      <c r="H263" s="56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7" tint="0.39997558519241921"/>
  </sheetPr>
  <dimension ref="A1:N46"/>
  <sheetViews>
    <sheetView tabSelected="1" view="pageBreakPreview" topLeftCell="A16" zoomScaleNormal="100" zoomScaleSheetLayoutView="100" workbookViewId="0">
      <selection activeCell="Q47" sqref="Q47"/>
    </sheetView>
  </sheetViews>
  <sheetFormatPr baseColWidth="10" defaultColWidth="11.42578125" defaultRowHeight="12.75"/>
  <cols>
    <col min="1" max="1" width="11.42578125" style="246"/>
    <col min="2" max="14" width="10.5703125" style="245" customWidth="1"/>
    <col min="15" max="16384" width="11.42578125" style="246"/>
  </cols>
  <sheetData>
    <row r="1" spans="1:14">
      <c r="A1" s="209" t="s">
        <v>364</v>
      </c>
    </row>
    <row r="2" spans="1:14" ht="15.75">
      <c r="A2" s="254" t="s">
        <v>365</v>
      </c>
    </row>
    <row r="3" spans="1:14" ht="15.75">
      <c r="A3" s="254"/>
    </row>
    <row r="4" spans="1:14" ht="15.75">
      <c r="A4" s="254" t="s">
        <v>363</v>
      </c>
    </row>
    <row r="5" spans="1:14" ht="13.5" thickBot="1">
      <c r="A5" s="219" t="s">
        <v>279</v>
      </c>
      <c r="B5" s="244" t="s">
        <v>117</v>
      </c>
      <c r="C5" s="244" t="s">
        <v>118</v>
      </c>
      <c r="D5" s="244" t="s">
        <v>124</v>
      </c>
      <c r="E5" s="244" t="s">
        <v>126</v>
      </c>
      <c r="F5" s="244" t="s">
        <v>127</v>
      </c>
      <c r="G5" s="244" t="s">
        <v>152</v>
      </c>
      <c r="H5" s="244" t="s">
        <v>153</v>
      </c>
      <c r="I5" s="244" t="s">
        <v>155</v>
      </c>
      <c r="J5" s="244" t="s">
        <v>156</v>
      </c>
      <c r="K5" s="244" t="s">
        <v>157</v>
      </c>
      <c r="L5" s="244" t="s">
        <v>158</v>
      </c>
      <c r="M5" s="244" t="s">
        <v>159</v>
      </c>
      <c r="N5" s="244" t="s">
        <v>55</v>
      </c>
    </row>
    <row r="6" spans="1:14" ht="13.5" thickBot="1">
      <c r="A6" s="247" t="s">
        <v>438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</row>
    <row r="7" spans="1:14">
      <c r="A7" s="250">
        <v>2008</v>
      </c>
      <c r="B7" s="577">
        <v>709</v>
      </c>
      <c r="C7" s="577">
        <v>1674</v>
      </c>
      <c r="D7" s="577">
        <v>642</v>
      </c>
      <c r="E7" s="577">
        <v>807</v>
      </c>
      <c r="F7" s="577">
        <v>1007</v>
      </c>
      <c r="G7" s="577">
        <v>649</v>
      </c>
      <c r="H7" s="577">
        <v>856</v>
      </c>
      <c r="I7" s="577">
        <v>1094</v>
      </c>
      <c r="J7" s="577">
        <v>812</v>
      </c>
      <c r="K7" s="577">
        <v>686</v>
      </c>
      <c r="L7" s="577">
        <v>511</v>
      </c>
      <c r="M7" s="577">
        <v>346</v>
      </c>
      <c r="N7" s="577">
        <v>9793</v>
      </c>
    </row>
    <row r="8" spans="1:14">
      <c r="A8" s="250">
        <v>2009</v>
      </c>
      <c r="B8" s="577">
        <v>353</v>
      </c>
      <c r="C8" s="577">
        <v>717</v>
      </c>
      <c r="D8" s="577">
        <v>601</v>
      </c>
      <c r="E8" s="577">
        <v>338</v>
      </c>
      <c r="F8" s="577">
        <v>507</v>
      </c>
      <c r="G8" s="577">
        <v>281</v>
      </c>
      <c r="H8" s="577">
        <v>304</v>
      </c>
      <c r="I8" s="577">
        <v>586</v>
      </c>
      <c r="J8" s="577">
        <v>415</v>
      </c>
      <c r="K8" s="577">
        <v>439</v>
      </c>
      <c r="L8" s="577">
        <v>404</v>
      </c>
      <c r="M8" s="577">
        <v>290</v>
      </c>
      <c r="N8" s="577">
        <v>5235</v>
      </c>
    </row>
    <row r="9" spans="1:14">
      <c r="A9" s="250">
        <v>2010</v>
      </c>
      <c r="B9" s="577">
        <v>514</v>
      </c>
      <c r="C9" s="577">
        <v>1556</v>
      </c>
      <c r="D9" s="577">
        <v>512</v>
      </c>
      <c r="E9" s="577">
        <v>467</v>
      </c>
      <c r="F9" s="577">
        <v>697</v>
      </c>
      <c r="G9" s="577">
        <v>476</v>
      </c>
      <c r="H9" s="577">
        <v>686</v>
      </c>
      <c r="I9" s="577">
        <v>686</v>
      </c>
      <c r="J9" s="577">
        <v>526</v>
      </c>
      <c r="K9" s="577">
        <v>859</v>
      </c>
      <c r="L9" s="577">
        <v>949</v>
      </c>
      <c r="M9" s="577">
        <v>1710</v>
      </c>
      <c r="N9" s="577">
        <v>9638</v>
      </c>
    </row>
    <row r="10" spans="1:14">
      <c r="A10" s="250">
        <v>2011</v>
      </c>
      <c r="B10" s="577">
        <v>1388</v>
      </c>
      <c r="C10" s="577">
        <v>1930</v>
      </c>
      <c r="D10" s="577">
        <v>961</v>
      </c>
      <c r="E10" s="577">
        <v>782</v>
      </c>
      <c r="F10" s="577">
        <v>898</v>
      </c>
      <c r="G10" s="577">
        <v>494</v>
      </c>
      <c r="H10" s="577">
        <v>545</v>
      </c>
      <c r="I10" s="577">
        <v>600</v>
      </c>
      <c r="J10" s="577">
        <v>691</v>
      </c>
      <c r="K10" s="577">
        <v>451</v>
      </c>
      <c r="L10" s="577">
        <v>739</v>
      </c>
      <c r="M10" s="577">
        <v>463</v>
      </c>
      <c r="N10" s="577">
        <v>9942</v>
      </c>
    </row>
    <row r="11" spans="1:14">
      <c r="A11" s="250">
        <v>2012</v>
      </c>
      <c r="B11" s="577">
        <v>1391</v>
      </c>
      <c r="C11" s="577">
        <v>462</v>
      </c>
      <c r="D11" s="577">
        <v>474</v>
      </c>
      <c r="E11" s="577">
        <v>345</v>
      </c>
      <c r="F11" s="577">
        <v>1279</v>
      </c>
      <c r="G11" s="577">
        <v>523</v>
      </c>
      <c r="H11" s="577">
        <v>450</v>
      </c>
      <c r="I11" s="577">
        <v>611</v>
      </c>
      <c r="J11" s="577">
        <v>384</v>
      </c>
      <c r="K11" s="577">
        <v>371</v>
      </c>
      <c r="L11" s="577">
        <v>739</v>
      </c>
      <c r="M11" s="577">
        <v>218</v>
      </c>
      <c r="N11" s="577">
        <v>7247</v>
      </c>
    </row>
    <row r="12" spans="1:14">
      <c r="A12" s="250">
        <v>2013</v>
      </c>
      <c r="B12" s="577">
        <v>1121</v>
      </c>
      <c r="C12" s="577">
        <v>319</v>
      </c>
      <c r="D12" s="577">
        <v>318</v>
      </c>
      <c r="E12" s="577">
        <v>418</v>
      </c>
      <c r="F12" s="577">
        <v>1035</v>
      </c>
      <c r="G12" s="577">
        <v>376</v>
      </c>
      <c r="H12" s="577">
        <v>360</v>
      </c>
      <c r="I12" s="577">
        <v>451</v>
      </c>
      <c r="J12" s="577">
        <v>310</v>
      </c>
      <c r="K12" s="577">
        <v>271</v>
      </c>
      <c r="L12" s="577">
        <v>650</v>
      </c>
      <c r="M12" s="577">
        <v>168</v>
      </c>
      <c r="N12" s="577">
        <v>5797</v>
      </c>
    </row>
    <row r="13" spans="1:14">
      <c r="A13" s="250">
        <v>2014</v>
      </c>
      <c r="B13" s="577">
        <v>2039</v>
      </c>
      <c r="C13" s="577">
        <v>358</v>
      </c>
      <c r="D13" s="577">
        <v>236</v>
      </c>
      <c r="E13" s="577">
        <v>250</v>
      </c>
      <c r="F13" s="577">
        <v>670</v>
      </c>
      <c r="G13" s="577">
        <v>477</v>
      </c>
      <c r="H13" s="577">
        <v>206</v>
      </c>
      <c r="I13" s="577">
        <v>389</v>
      </c>
      <c r="J13" s="577">
        <v>403</v>
      </c>
      <c r="K13" s="577">
        <v>288</v>
      </c>
      <c r="L13" s="577">
        <v>402</v>
      </c>
      <c r="M13" s="577">
        <v>372</v>
      </c>
      <c r="N13" s="577">
        <v>6090</v>
      </c>
    </row>
    <row r="14" spans="1:14">
      <c r="A14" s="250">
        <v>2015</v>
      </c>
      <c r="B14" s="577">
        <v>2176</v>
      </c>
      <c r="C14" s="577">
        <v>325</v>
      </c>
      <c r="D14" s="577">
        <v>232</v>
      </c>
      <c r="E14" s="577">
        <v>246</v>
      </c>
      <c r="F14" s="577">
        <v>771</v>
      </c>
      <c r="G14" s="577">
        <v>353</v>
      </c>
      <c r="H14" s="577">
        <v>214</v>
      </c>
      <c r="I14" s="577">
        <v>571</v>
      </c>
      <c r="J14" s="577">
        <v>192</v>
      </c>
      <c r="K14" s="577">
        <v>184</v>
      </c>
      <c r="L14" s="577">
        <v>392</v>
      </c>
      <c r="M14" s="577">
        <v>140</v>
      </c>
      <c r="N14" s="577">
        <v>5796</v>
      </c>
    </row>
    <row r="15" spans="1:14">
      <c r="A15" s="250">
        <v>2016</v>
      </c>
      <c r="B15" s="577">
        <v>1917</v>
      </c>
      <c r="C15" s="577">
        <v>223</v>
      </c>
      <c r="D15" s="577">
        <v>205</v>
      </c>
      <c r="E15" s="577">
        <v>271</v>
      </c>
      <c r="F15" s="578">
        <v>0</v>
      </c>
      <c r="G15" s="578">
        <v>0</v>
      </c>
      <c r="H15" s="577">
        <v>879</v>
      </c>
      <c r="I15" s="577">
        <v>292</v>
      </c>
      <c r="J15" s="577">
        <v>330</v>
      </c>
      <c r="K15" s="577">
        <v>307</v>
      </c>
      <c r="L15" s="577">
        <v>582</v>
      </c>
      <c r="M15" s="577">
        <v>300</v>
      </c>
      <c r="N15" s="577">
        <v>5306</v>
      </c>
    </row>
    <row r="16" spans="1:14">
      <c r="A16" s="250">
        <v>2017</v>
      </c>
      <c r="B16" s="577">
        <v>2287</v>
      </c>
      <c r="C16" s="577">
        <v>70</v>
      </c>
      <c r="D16" s="577">
        <v>83</v>
      </c>
      <c r="E16" s="577">
        <v>55</v>
      </c>
      <c r="F16" s="577">
        <v>130</v>
      </c>
      <c r="G16" s="577">
        <v>34</v>
      </c>
      <c r="H16" s="577">
        <v>53</v>
      </c>
      <c r="I16" s="577">
        <v>98</v>
      </c>
      <c r="J16" s="577">
        <v>62</v>
      </c>
      <c r="K16" s="577">
        <v>1661</v>
      </c>
      <c r="L16" s="577">
        <v>895</v>
      </c>
      <c r="M16" s="577">
        <v>403</v>
      </c>
      <c r="N16" s="577">
        <v>5831</v>
      </c>
    </row>
    <row r="17" spans="1:14">
      <c r="A17" s="250">
        <v>2018</v>
      </c>
      <c r="B17" s="577">
        <v>699</v>
      </c>
      <c r="C17" s="577">
        <v>372</v>
      </c>
      <c r="D17" s="579">
        <v>349</v>
      </c>
      <c r="E17" s="577">
        <v>596</v>
      </c>
      <c r="F17" s="577">
        <v>1556</v>
      </c>
      <c r="G17" s="577">
        <v>403</v>
      </c>
      <c r="H17" s="577">
        <v>525</v>
      </c>
      <c r="I17" s="577">
        <v>876</v>
      </c>
      <c r="J17" s="577">
        <v>445</v>
      </c>
      <c r="K17" s="577">
        <v>328</v>
      </c>
      <c r="L17" s="577">
        <v>558</v>
      </c>
      <c r="M17" s="577">
        <v>237</v>
      </c>
      <c r="N17" s="577">
        <f>SUM(B17:M17)</f>
        <v>6944</v>
      </c>
    </row>
    <row r="18" spans="1:14" ht="13.5" thickBot="1">
      <c r="A18" s="250">
        <v>2019</v>
      </c>
      <c r="B18" s="577">
        <v>362</v>
      </c>
      <c r="C18" s="577" t="s">
        <v>426</v>
      </c>
      <c r="D18" s="577" t="s">
        <v>426</v>
      </c>
      <c r="E18" s="577" t="s">
        <v>426</v>
      </c>
      <c r="F18" s="577" t="s">
        <v>426</v>
      </c>
      <c r="G18" s="577" t="s">
        <v>426</v>
      </c>
      <c r="H18" s="577" t="s">
        <v>426</v>
      </c>
      <c r="I18" s="577" t="s">
        <v>426</v>
      </c>
      <c r="J18" s="577" t="s">
        <v>426</v>
      </c>
      <c r="K18" s="577" t="s">
        <v>426</v>
      </c>
      <c r="L18" s="577" t="s">
        <v>426</v>
      </c>
      <c r="M18" s="577" t="s">
        <v>426</v>
      </c>
      <c r="N18" s="577">
        <f>SUM(B18:M18)</f>
        <v>362</v>
      </c>
    </row>
    <row r="19" spans="1:14" ht="13.5" thickBot="1">
      <c r="A19" s="251" t="s">
        <v>412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</row>
    <row r="20" spans="1:14">
      <c r="A20" s="250">
        <v>2008</v>
      </c>
      <c r="B20" s="577">
        <v>2</v>
      </c>
      <c r="C20" s="577">
        <v>182</v>
      </c>
      <c r="D20" s="577">
        <v>355</v>
      </c>
      <c r="E20" s="577">
        <v>252</v>
      </c>
      <c r="F20" s="577">
        <v>746</v>
      </c>
      <c r="G20" s="577">
        <v>431</v>
      </c>
      <c r="H20" s="577">
        <v>128</v>
      </c>
      <c r="I20" s="577">
        <v>580</v>
      </c>
      <c r="J20" s="577">
        <v>700</v>
      </c>
      <c r="K20" s="577">
        <v>829</v>
      </c>
      <c r="L20" s="577">
        <v>510</v>
      </c>
      <c r="M20" s="577">
        <v>748</v>
      </c>
      <c r="N20" s="577">
        <v>5463</v>
      </c>
    </row>
    <row r="21" spans="1:14">
      <c r="A21" s="250">
        <v>2009</v>
      </c>
      <c r="B21" s="577">
        <v>137</v>
      </c>
      <c r="C21" s="577">
        <v>418</v>
      </c>
      <c r="D21" s="577">
        <v>429</v>
      </c>
      <c r="E21" s="577">
        <v>93</v>
      </c>
      <c r="F21" s="577">
        <v>208</v>
      </c>
      <c r="G21" s="577">
        <v>423</v>
      </c>
      <c r="H21" s="577">
        <v>487</v>
      </c>
      <c r="I21" s="577">
        <v>121</v>
      </c>
      <c r="J21" s="577">
        <v>281</v>
      </c>
      <c r="K21" s="577">
        <v>332</v>
      </c>
      <c r="L21" s="577">
        <v>443</v>
      </c>
      <c r="M21" s="577">
        <v>490</v>
      </c>
      <c r="N21" s="577">
        <v>3862</v>
      </c>
    </row>
    <row r="22" spans="1:14">
      <c r="A22" s="250">
        <v>2010</v>
      </c>
      <c r="B22" s="577">
        <v>215</v>
      </c>
      <c r="C22" s="577">
        <v>261</v>
      </c>
      <c r="D22" s="577">
        <v>195</v>
      </c>
      <c r="E22" s="577">
        <v>236</v>
      </c>
      <c r="F22" s="577">
        <v>251</v>
      </c>
      <c r="G22" s="577">
        <v>244</v>
      </c>
      <c r="H22" s="577">
        <v>352</v>
      </c>
      <c r="I22" s="577">
        <v>216</v>
      </c>
      <c r="J22" s="577">
        <v>450</v>
      </c>
      <c r="K22" s="577">
        <v>301</v>
      </c>
      <c r="L22" s="577">
        <v>582</v>
      </c>
      <c r="M22" s="577">
        <v>688</v>
      </c>
      <c r="N22" s="577">
        <v>3991</v>
      </c>
    </row>
    <row r="23" spans="1:14" ht="12.75" hidden="1" customHeight="1">
      <c r="A23" s="250">
        <v>2011</v>
      </c>
      <c r="B23" s="577">
        <v>242</v>
      </c>
      <c r="C23" s="577">
        <v>292</v>
      </c>
      <c r="D23" s="577">
        <v>623</v>
      </c>
      <c r="E23" s="577">
        <v>481</v>
      </c>
      <c r="F23" s="577">
        <v>550</v>
      </c>
      <c r="G23" s="577">
        <v>332</v>
      </c>
      <c r="H23" s="577">
        <v>491</v>
      </c>
      <c r="I23" s="577">
        <v>455</v>
      </c>
      <c r="J23" s="577">
        <v>300</v>
      </c>
      <c r="K23" s="577">
        <v>179</v>
      </c>
      <c r="L23" s="577">
        <v>135</v>
      </c>
      <c r="M23" s="577">
        <v>175</v>
      </c>
      <c r="N23" s="577">
        <v>4255</v>
      </c>
    </row>
    <row r="24" spans="1:14" hidden="1">
      <c r="A24" s="250">
        <v>2012</v>
      </c>
      <c r="B24" s="578">
        <v>0</v>
      </c>
      <c r="C24" s="578">
        <v>0</v>
      </c>
      <c r="D24" s="578">
        <v>507</v>
      </c>
      <c r="E24" s="578">
        <v>1002</v>
      </c>
      <c r="F24" s="578">
        <v>517</v>
      </c>
      <c r="G24" s="578">
        <v>318</v>
      </c>
      <c r="H24" s="578">
        <v>347</v>
      </c>
      <c r="I24" s="578">
        <v>346</v>
      </c>
      <c r="J24" s="578">
        <v>196</v>
      </c>
      <c r="K24" s="578">
        <v>444</v>
      </c>
      <c r="L24" s="578">
        <v>336</v>
      </c>
      <c r="M24" s="578">
        <v>363</v>
      </c>
      <c r="N24" s="577">
        <v>4376</v>
      </c>
    </row>
    <row r="25" spans="1:14">
      <c r="A25" s="250">
        <v>2013</v>
      </c>
      <c r="B25" s="578">
        <v>125</v>
      </c>
      <c r="C25" s="578">
        <v>331</v>
      </c>
      <c r="D25" s="578">
        <v>330</v>
      </c>
      <c r="E25" s="578">
        <v>339</v>
      </c>
      <c r="F25" s="578">
        <v>326</v>
      </c>
      <c r="G25" s="578">
        <v>223</v>
      </c>
      <c r="H25" s="578">
        <v>420</v>
      </c>
      <c r="I25" s="578">
        <v>266</v>
      </c>
      <c r="J25" s="578">
        <v>390</v>
      </c>
      <c r="K25" s="578">
        <v>304</v>
      </c>
      <c r="L25" s="578">
        <v>317</v>
      </c>
      <c r="M25" s="578">
        <v>351</v>
      </c>
      <c r="N25" s="577">
        <v>3722</v>
      </c>
    </row>
    <row r="26" spans="1:14">
      <c r="A26" s="250">
        <v>2014</v>
      </c>
      <c r="B26" s="578">
        <v>220</v>
      </c>
      <c r="C26" s="578">
        <v>284</v>
      </c>
      <c r="D26" s="578">
        <v>253</v>
      </c>
      <c r="E26" s="578">
        <v>237</v>
      </c>
      <c r="F26" s="578">
        <v>357</v>
      </c>
      <c r="G26" s="578">
        <v>275</v>
      </c>
      <c r="H26" s="578">
        <v>278</v>
      </c>
      <c r="I26" s="578">
        <v>88</v>
      </c>
      <c r="J26" s="578">
        <v>244</v>
      </c>
      <c r="K26" s="578">
        <v>245</v>
      </c>
      <c r="L26" s="578">
        <v>145</v>
      </c>
      <c r="M26" s="578">
        <v>342</v>
      </c>
      <c r="N26" s="577">
        <v>2968</v>
      </c>
    </row>
    <row r="27" spans="1:14">
      <c r="A27" s="250">
        <v>2015</v>
      </c>
      <c r="B27" s="578">
        <v>225</v>
      </c>
      <c r="C27" s="578">
        <v>112</v>
      </c>
      <c r="D27" s="578">
        <v>155</v>
      </c>
      <c r="E27" s="578">
        <v>388</v>
      </c>
      <c r="F27" s="578">
        <v>364</v>
      </c>
      <c r="G27" s="578">
        <v>208</v>
      </c>
      <c r="H27" s="578">
        <v>393</v>
      </c>
      <c r="I27" s="578">
        <v>166</v>
      </c>
      <c r="J27" s="578">
        <v>474</v>
      </c>
      <c r="K27" s="578">
        <v>0</v>
      </c>
      <c r="L27" s="578">
        <v>0</v>
      </c>
      <c r="M27" s="578">
        <v>0</v>
      </c>
      <c r="N27" s="577">
        <v>2485</v>
      </c>
    </row>
    <row r="28" spans="1:14">
      <c r="A28" s="250">
        <v>2016</v>
      </c>
      <c r="B28" s="578">
        <v>0</v>
      </c>
      <c r="C28" s="578">
        <v>0</v>
      </c>
      <c r="D28" s="578">
        <v>0</v>
      </c>
      <c r="E28" s="578">
        <v>74</v>
      </c>
      <c r="F28" s="578">
        <v>0</v>
      </c>
      <c r="G28" s="578">
        <v>0</v>
      </c>
      <c r="H28" s="578">
        <v>0</v>
      </c>
      <c r="I28" s="578">
        <v>0</v>
      </c>
      <c r="J28" s="578">
        <v>0</v>
      </c>
      <c r="K28" s="578">
        <v>908</v>
      </c>
      <c r="L28" s="578">
        <v>179</v>
      </c>
      <c r="M28" s="578">
        <v>285</v>
      </c>
      <c r="N28" s="577">
        <v>1446</v>
      </c>
    </row>
    <row r="29" spans="1:14">
      <c r="A29" s="250">
        <v>2017</v>
      </c>
      <c r="B29" s="578">
        <v>0</v>
      </c>
      <c r="C29" s="577">
        <v>61</v>
      </c>
      <c r="D29" s="577">
        <v>247</v>
      </c>
      <c r="E29" s="577">
        <v>81</v>
      </c>
      <c r="F29" s="577">
        <v>110</v>
      </c>
      <c r="G29" s="577">
        <v>213</v>
      </c>
      <c r="H29" s="577">
        <v>108</v>
      </c>
      <c r="I29" s="577">
        <v>148</v>
      </c>
      <c r="J29" s="577">
        <v>325</v>
      </c>
      <c r="K29" s="577">
        <v>217</v>
      </c>
      <c r="L29" s="577">
        <v>130</v>
      </c>
      <c r="M29" s="577">
        <v>490</v>
      </c>
      <c r="N29" s="577">
        <v>2130</v>
      </c>
    </row>
    <row r="30" spans="1:14">
      <c r="A30" s="250">
        <v>2018</v>
      </c>
      <c r="B30" s="578">
        <v>134</v>
      </c>
      <c r="C30" s="577">
        <v>202</v>
      </c>
      <c r="D30" s="579">
        <v>178</v>
      </c>
      <c r="E30" s="577">
        <v>150</v>
      </c>
      <c r="F30" s="577">
        <v>119</v>
      </c>
      <c r="G30" s="577">
        <v>129</v>
      </c>
      <c r="H30" s="577">
        <v>22</v>
      </c>
      <c r="I30" s="577">
        <v>261</v>
      </c>
      <c r="J30" s="577">
        <v>177</v>
      </c>
      <c r="K30" s="577">
        <v>204</v>
      </c>
      <c r="L30" s="577">
        <v>519</v>
      </c>
      <c r="M30" s="577">
        <v>241</v>
      </c>
      <c r="N30" s="577">
        <f>SUM(B30:M30)</f>
        <v>2336</v>
      </c>
    </row>
    <row r="31" spans="1:14" ht="13.5" thickBot="1">
      <c r="A31" s="250">
        <v>2019</v>
      </c>
      <c r="B31" s="578">
        <v>199</v>
      </c>
      <c r="C31" s="577" t="s">
        <v>426</v>
      </c>
      <c r="D31" s="577" t="s">
        <v>426</v>
      </c>
      <c r="E31" s="577" t="s">
        <v>426</v>
      </c>
      <c r="F31" s="577" t="s">
        <v>426</v>
      </c>
      <c r="G31" s="577" t="s">
        <v>426</v>
      </c>
      <c r="H31" s="577" t="s">
        <v>426</v>
      </c>
      <c r="I31" s="577" t="s">
        <v>426</v>
      </c>
      <c r="J31" s="577" t="s">
        <v>426</v>
      </c>
      <c r="K31" s="577" t="s">
        <v>426</v>
      </c>
      <c r="L31" s="577" t="s">
        <v>426</v>
      </c>
      <c r="M31" s="577" t="s">
        <v>426</v>
      </c>
      <c r="N31" s="577">
        <f>SUM(B31:M31)</f>
        <v>199</v>
      </c>
    </row>
    <row r="32" spans="1:14" ht="13.5" thickBot="1">
      <c r="A32" s="251" t="s">
        <v>487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3"/>
    </row>
    <row r="33" spans="1:14">
      <c r="A33" s="250">
        <v>2008</v>
      </c>
      <c r="B33" s="577">
        <v>800</v>
      </c>
      <c r="C33" s="577">
        <v>92518</v>
      </c>
      <c r="D33" s="577">
        <v>192433</v>
      </c>
      <c r="E33" s="577">
        <v>141524</v>
      </c>
      <c r="F33" s="577">
        <v>400303</v>
      </c>
      <c r="G33" s="577">
        <v>229588</v>
      </c>
      <c r="H33" s="577">
        <v>70032</v>
      </c>
      <c r="I33" s="577">
        <v>304691</v>
      </c>
      <c r="J33" s="577">
        <v>431052</v>
      </c>
      <c r="K33" s="577">
        <v>498837</v>
      </c>
      <c r="L33" s="577">
        <v>298851</v>
      </c>
      <c r="M33" s="577">
        <v>480402</v>
      </c>
      <c r="N33" s="577">
        <v>3141031</v>
      </c>
    </row>
    <row r="34" spans="1:14">
      <c r="A34" s="250">
        <v>2009</v>
      </c>
      <c r="B34" s="577">
        <v>79054</v>
      </c>
      <c r="C34" s="577">
        <v>233271</v>
      </c>
      <c r="D34" s="577">
        <v>245697</v>
      </c>
      <c r="E34" s="577">
        <v>49862</v>
      </c>
      <c r="F34" s="577">
        <v>128089</v>
      </c>
      <c r="G34" s="577">
        <v>262520</v>
      </c>
      <c r="H34" s="577">
        <v>287412</v>
      </c>
      <c r="I34" s="577">
        <v>58346</v>
      </c>
      <c r="J34" s="577">
        <v>184683</v>
      </c>
      <c r="K34" s="577">
        <v>187909</v>
      </c>
      <c r="L34" s="577">
        <v>239235</v>
      </c>
      <c r="M34" s="577">
        <v>252290</v>
      </c>
      <c r="N34" s="577">
        <v>2208368</v>
      </c>
    </row>
    <row r="35" spans="1:14">
      <c r="A35" s="250">
        <v>2010</v>
      </c>
      <c r="B35" s="577">
        <v>105549</v>
      </c>
      <c r="C35" s="577">
        <v>186481</v>
      </c>
      <c r="D35" s="577">
        <v>113138</v>
      </c>
      <c r="E35" s="577">
        <v>126981</v>
      </c>
      <c r="F35" s="577">
        <v>144408</v>
      </c>
      <c r="G35" s="577">
        <v>153551</v>
      </c>
      <c r="H35" s="577">
        <v>236173</v>
      </c>
      <c r="I35" s="577">
        <v>117965</v>
      </c>
      <c r="J35" s="577">
        <v>274273</v>
      </c>
      <c r="K35" s="577">
        <v>201597</v>
      </c>
      <c r="L35" s="577">
        <v>391211</v>
      </c>
      <c r="M35" s="577">
        <v>445154</v>
      </c>
      <c r="N35" s="577">
        <v>2496481</v>
      </c>
    </row>
    <row r="36" spans="1:14">
      <c r="A36" s="250">
        <v>2011</v>
      </c>
      <c r="B36" s="578">
        <v>161710</v>
      </c>
      <c r="C36" s="578">
        <v>170715</v>
      </c>
      <c r="D36" s="578">
        <v>432702</v>
      </c>
      <c r="E36" s="578">
        <v>390251</v>
      </c>
      <c r="F36" s="578">
        <v>437382</v>
      </c>
      <c r="G36" s="578">
        <v>220084</v>
      </c>
      <c r="H36" s="578">
        <v>342824</v>
      </c>
      <c r="I36" s="578">
        <v>299026</v>
      </c>
      <c r="J36" s="577">
        <v>171908</v>
      </c>
      <c r="K36" s="577">
        <v>171167</v>
      </c>
      <c r="L36" s="577">
        <v>101514</v>
      </c>
      <c r="M36" s="577">
        <v>113158</v>
      </c>
      <c r="N36" s="577">
        <v>3012441</v>
      </c>
    </row>
    <row r="37" spans="1:14">
      <c r="A37" s="250">
        <v>2012</v>
      </c>
      <c r="B37" s="578">
        <v>0</v>
      </c>
      <c r="C37" s="578">
        <v>0</v>
      </c>
      <c r="D37" s="578">
        <v>344770</v>
      </c>
      <c r="E37" s="578">
        <v>600417</v>
      </c>
      <c r="F37" s="578">
        <v>306692</v>
      </c>
      <c r="G37" s="578">
        <v>200734</v>
      </c>
      <c r="H37" s="578">
        <v>230042</v>
      </c>
      <c r="I37" s="578">
        <v>200873</v>
      </c>
      <c r="J37" s="577">
        <v>133315</v>
      </c>
      <c r="K37" s="577">
        <v>287218</v>
      </c>
      <c r="L37" s="577">
        <v>214813</v>
      </c>
      <c r="M37" s="577">
        <v>220432</v>
      </c>
      <c r="N37" s="577">
        <v>2739306</v>
      </c>
    </row>
    <row r="38" spans="1:14">
      <c r="A38" s="250">
        <v>2013</v>
      </c>
      <c r="B38" s="578">
        <v>58586</v>
      </c>
      <c r="C38" s="578">
        <v>147664</v>
      </c>
      <c r="D38" s="578">
        <v>152719</v>
      </c>
      <c r="E38" s="578">
        <v>169137</v>
      </c>
      <c r="F38" s="578">
        <v>158259</v>
      </c>
      <c r="G38" s="578">
        <v>117696</v>
      </c>
      <c r="H38" s="578">
        <v>226659</v>
      </c>
      <c r="I38" s="580">
        <v>141609</v>
      </c>
      <c r="J38" s="580">
        <v>204049</v>
      </c>
      <c r="K38" s="580">
        <v>160318</v>
      </c>
      <c r="L38" s="580">
        <v>150143</v>
      </c>
      <c r="M38" s="580">
        <v>173860</v>
      </c>
      <c r="N38" s="577">
        <v>1860699</v>
      </c>
    </row>
    <row r="39" spans="1:14">
      <c r="A39" s="250">
        <v>2014</v>
      </c>
      <c r="B39" s="578">
        <v>98436.3</v>
      </c>
      <c r="C39" s="578">
        <v>133326</v>
      </c>
      <c r="D39" s="578">
        <v>132626.29999999999</v>
      </c>
      <c r="E39" s="578">
        <v>139241</v>
      </c>
      <c r="F39" s="578">
        <v>190666</v>
      </c>
      <c r="G39" s="578">
        <v>126401</v>
      </c>
      <c r="H39" s="578">
        <v>133390</v>
      </c>
      <c r="I39" s="580">
        <v>41694</v>
      </c>
      <c r="J39" s="580">
        <v>127290.4</v>
      </c>
      <c r="K39" s="580">
        <v>127743</v>
      </c>
      <c r="L39" s="580">
        <v>68142</v>
      </c>
      <c r="M39" s="580">
        <v>180040</v>
      </c>
      <c r="N39" s="577">
        <v>1498996</v>
      </c>
    </row>
    <row r="40" spans="1:14">
      <c r="A40" s="250">
        <v>2015</v>
      </c>
      <c r="B40" s="578">
        <v>110934</v>
      </c>
      <c r="C40" s="578">
        <v>53376</v>
      </c>
      <c r="D40" s="578">
        <v>106585</v>
      </c>
      <c r="E40" s="578">
        <v>228911</v>
      </c>
      <c r="F40" s="578">
        <v>208849</v>
      </c>
      <c r="G40" s="578">
        <v>117497</v>
      </c>
      <c r="H40" s="578">
        <v>210342</v>
      </c>
      <c r="I40" s="580">
        <v>97422</v>
      </c>
      <c r="J40" s="580">
        <v>253813</v>
      </c>
      <c r="K40" s="580">
        <v>0</v>
      </c>
      <c r="L40" s="580">
        <v>0</v>
      </c>
      <c r="M40" s="580">
        <v>0</v>
      </c>
      <c r="N40" s="577">
        <v>1387729</v>
      </c>
    </row>
    <row r="41" spans="1:14">
      <c r="A41" s="250">
        <v>2016</v>
      </c>
      <c r="B41" s="578">
        <v>0</v>
      </c>
      <c r="C41" s="578">
        <v>0</v>
      </c>
      <c r="D41" s="578">
        <v>0</v>
      </c>
      <c r="E41" s="578">
        <v>35313</v>
      </c>
      <c r="F41" s="578">
        <v>0</v>
      </c>
      <c r="G41" s="578">
        <v>0</v>
      </c>
      <c r="H41" s="578">
        <v>0</v>
      </c>
      <c r="I41" s="580">
        <v>0</v>
      </c>
      <c r="J41" s="580">
        <v>0</v>
      </c>
      <c r="K41" s="580">
        <v>427494</v>
      </c>
      <c r="L41" s="580">
        <v>84556</v>
      </c>
      <c r="M41" s="580">
        <v>138372</v>
      </c>
      <c r="N41" s="577">
        <v>685735</v>
      </c>
    </row>
    <row r="42" spans="1:14">
      <c r="A42" s="250">
        <v>2017</v>
      </c>
      <c r="B42" s="578">
        <v>0</v>
      </c>
      <c r="C42" s="578">
        <v>32699</v>
      </c>
      <c r="D42" s="578">
        <v>119341</v>
      </c>
      <c r="E42" s="578">
        <v>39632</v>
      </c>
      <c r="F42" s="578">
        <v>52597</v>
      </c>
      <c r="G42" s="578">
        <v>103011</v>
      </c>
      <c r="H42" s="578">
        <v>58147</v>
      </c>
      <c r="I42" s="578">
        <v>71465</v>
      </c>
      <c r="J42" s="577">
        <v>169386</v>
      </c>
      <c r="K42" s="577">
        <v>116649</v>
      </c>
      <c r="L42" s="577">
        <v>66266</v>
      </c>
      <c r="M42" s="577">
        <v>248824</v>
      </c>
      <c r="N42" s="577">
        <v>1078017</v>
      </c>
    </row>
    <row r="43" spans="1:14">
      <c r="A43" s="250">
        <v>2018</v>
      </c>
      <c r="B43" s="578">
        <v>77038</v>
      </c>
      <c r="C43" s="577">
        <v>101004</v>
      </c>
      <c r="D43" s="579">
        <v>87582</v>
      </c>
      <c r="E43" s="577">
        <v>65306</v>
      </c>
      <c r="F43" s="577">
        <v>56653</v>
      </c>
      <c r="G43" s="577">
        <v>60122</v>
      </c>
      <c r="H43" s="577">
        <v>8299</v>
      </c>
      <c r="I43" s="577">
        <v>140270</v>
      </c>
      <c r="J43" s="577">
        <v>96582</v>
      </c>
      <c r="K43" s="577">
        <v>92298</v>
      </c>
      <c r="L43" s="577">
        <v>298059</v>
      </c>
      <c r="M43" s="577">
        <v>134143</v>
      </c>
      <c r="N43" s="577">
        <f>SUM(B43:M43)</f>
        <v>1217356</v>
      </c>
    </row>
    <row r="44" spans="1:14">
      <c r="A44" s="250">
        <v>2019</v>
      </c>
      <c r="B44" s="578">
        <v>113674</v>
      </c>
      <c r="C44" s="577" t="s">
        <v>426</v>
      </c>
      <c r="D44" s="577" t="s">
        <v>426</v>
      </c>
      <c r="E44" s="577" t="s">
        <v>426</v>
      </c>
      <c r="F44" s="577" t="s">
        <v>426</v>
      </c>
      <c r="G44" s="577" t="s">
        <v>426</v>
      </c>
      <c r="H44" s="577" t="s">
        <v>426</v>
      </c>
      <c r="I44" s="577" t="s">
        <v>426</v>
      </c>
      <c r="J44" s="577" t="s">
        <v>426</v>
      </c>
      <c r="K44" s="577" t="s">
        <v>426</v>
      </c>
      <c r="L44" s="577" t="s">
        <v>426</v>
      </c>
      <c r="M44" s="577" t="s">
        <v>426</v>
      </c>
      <c r="N44" s="577">
        <f>SUM(B44:M44)</f>
        <v>113674</v>
      </c>
    </row>
    <row r="45" spans="1:14">
      <c r="A45" s="812" t="s">
        <v>609</v>
      </c>
      <c r="B45" s="812"/>
      <c r="C45" s="812"/>
      <c r="D45" s="812"/>
      <c r="E45" s="812"/>
      <c r="F45" s="812"/>
      <c r="G45" s="812"/>
      <c r="H45" s="812"/>
      <c r="I45" s="812"/>
      <c r="J45" s="501"/>
      <c r="K45" s="501"/>
      <c r="L45" s="501"/>
      <c r="M45" s="501"/>
      <c r="N45" s="501"/>
    </row>
    <row r="46" spans="1:14">
      <c r="A46" s="606" t="s">
        <v>545</v>
      </c>
      <c r="B46" s="502"/>
      <c r="C46" s="502"/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</row>
  </sheetData>
  <mergeCells count="1">
    <mergeCell ref="A45:I45"/>
  </mergeCells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7" tint="0.39997558519241921"/>
  </sheetPr>
  <dimension ref="A1:N41"/>
  <sheetViews>
    <sheetView view="pageBreakPreview" zoomScaleNormal="100" zoomScaleSheetLayoutView="100" workbookViewId="0">
      <selection activeCell="C34" sqref="C34"/>
    </sheetView>
  </sheetViews>
  <sheetFormatPr baseColWidth="10" defaultColWidth="11.5703125" defaultRowHeight="12.75"/>
  <cols>
    <col min="1" max="1" width="14.85546875" style="218" customWidth="1"/>
    <col min="2" max="2" width="73.28515625" style="190" customWidth="1"/>
    <col min="3" max="3" width="20.5703125" style="202" customWidth="1"/>
    <col min="4" max="4" width="15.7109375" style="202" customWidth="1"/>
    <col min="5" max="5" width="15.7109375" style="241" customWidth="1"/>
    <col min="6" max="6" width="25" style="190" customWidth="1"/>
    <col min="7" max="16384" width="11.5703125" style="190"/>
  </cols>
  <sheetData>
    <row r="1" spans="1:14" s="246" customFormat="1">
      <c r="A1" s="209" t="s">
        <v>364</v>
      </c>
      <c r="B1" s="245"/>
      <c r="C1" s="245"/>
      <c r="D1" s="245"/>
      <c r="E1" s="527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15.75">
      <c r="A2" s="138" t="s">
        <v>542</v>
      </c>
      <c r="B2" s="487"/>
    </row>
    <row r="3" spans="1:14">
      <c r="A3" s="209" t="s">
        <v>364</v>
      </c>
      <c r="B3" s="245"/>
      <c r="C3" s="245"/>
      <c r="D3" s="245"/>
    </row>
    <row r="4" spans="1:14" ht="15.75">
      <c r="A4" s="138" t="s">
        <v>610</v>
      </c>
      <c r="B4" s="487"/>
    </row>
    <row r="5" spans="1:14">
      <c r="A5" s="437" t="s">
        <v>366</v>
      </c>
      <c r="B5" s="437" t="s">
        <v>367</v>
      </c>
      <c r="C5" s="438" t="s">
        <v>398</v>
      </c>
      <c r="D5" s="438" t="s">
        <v>368</v>
      </c>
    </row>
    <row r="6" spans="1:14">
      <c r="A6" s="439">
        <v>657</v>
      </c>
      <c r="B6" s="439" t="s">
        <v>300</v>
      </c>
      <c r="C6" s="440">
        <v>1404777.4342999998</v>
      </c>
      <c r="D6" s="441">
        <f>C6/128521500.6</f>
        <v>1.0930291256652196E-2</v>
      </c>
    </row>
    <row r="7" spans="1:14">
      <c r="A7" s="439">
        <v>315</v>
      </c>
      <c r="B7" s="439" t="s">
        <v>299</v>
      </c>
      <c r="C7" s="440">
        <v>300563.40339999995</v>
      </c>
      <c r="D7" s="441">
        <f t="shared" ref="D7:D11" si="0">C7/128521500.6</f>
        <v>2.3386235143289321E-3</v>
      </c>
    </row>
    <row r="8" spans="1:14">
      <c r="A8" s="442">
        <v>90</v>
      </c>
      <c r="B8" s="442" t="s">
        <v>369</v>
      </c>
      <c r="C8" s="443">
        <v>56473.624699999993</v>
      </c>
      <c r="D8" s="488">
        <f t="shared" si="0"/>
        <v>4.3940993869783678E-4</v>
      </c>
    </row>
    <row r="9" spans="1:14">
      <c r="A9" s="442">
        <v>44</v>
      </c>
      <c r="B9" s="442" t="s">
        <v>370</v>
      </c>
      <c r="C9" s="443">
        <v>50119.632300000005</v>
      </c>
      <c r="D9" s="488">
        <f t="shared" si="0"/>
        <v>3.8997079917381551E-4</v>
      </c>
    </row>
    <row r="10" spans="1:14">
      <c r="A10" s="442">
        <v>35</v>
      </c>
      <c r="B10" s="442" t="s">
        <v>524</v>
      </c>
      <c r="C10" s="443">
        <v>43845.474000000002</v>
      </c>
      <c r="D10" s="488">
        <f t="shared" si="0"/>
        <v>3.4115283275800784E-4</v>
      </c>
      <c r="F10" s="463"/>
    </row>
    <row r="11" spans="1:14">
      <c r="A11" s="442">
        <v>79</v>
      </c>
      <c r="B11" s="442" t="s">
        <v>371</v>
      </c>
      <c r="C11" s="443">
        <v>33519.855200000005</v>
      </c>
      <c r="D11" s="488">
        <f t="shared" si="0"/>
        <v>2.6081126537982554E-4</v>
      </c>
      <c r="F11" s="463"/>
    </row>
    <row r="12" spans="1:14">
      <c r="A12" s="444">
        <f>SUM(A6:A7)</f>
        <v>972</v>
      </c>
      <c r="B12" s="445" t="s">
        <v>372</v>
      </c>
      <c r="C12" s="444">
        <f>SUM(C6:C7)</f>
        <v>1705340.8376999998</v>
      </c>
      <c r="D12" s="446">
        <f>C12/128521500.6</f>
        <v>1.3268914770981128E-2</v>
      </c>
      <c r="F12" s="463"/>
    </row>
    <row r="13" spans="1:14" ht="15.75">
      <c r="A13" s="138" t="s">
        <v>543</v>
      </c>
      <c r="F13" s="463"/>
    </row>
    <row r="14" spans="1:14">
      <c r="A14" s="220" t="s">
        <v>373</v>
      </c>
      <c r="B14" s="238" t="s">
        <v>512</v>
      </c>
      <c r="C14" s="239" t="s">
        <v>374</v>
      </c>
      <c r="D14" s="239" t="s">
        <v>398</v>
      </c>
      <c r="E14" s="528" t="s">
        <v>368</v>
      </c>
      <c r="F14" s="463"/>
    </row>
    <row r="15" spans="1:14">
      <c r="A15" s="218" t="s">
        <v>375</v>
      </c>
      <c r="B15" s="190" t="s">
        <v>499</v>
      </c>
      <c r="C15" s="202">
        <v>13</v>
      </c>
      <c r="D15" s="202">
        <v>6170475.0459999992</v>
      </c>
      <c r="E15" s="240">
        <v>4.8011205637404332E-2</v>
      </c>
      <c r="F15" s="517">
        <v>128521560</v>
      </c>
    </row>
    <row r="16" spans="1:14">
      <c r="A16" s="218">
        <v>2</v>
      </c>
      <c r="B16" s="190" t="s">
        <v>500</v>
      </c>
      <c r="C16" s="202">
        <v>28</v>
      </c>
      <c r="D16" s="202">
        <v>10728666.2081</v>
      </c>
      <c r="E16" s="240">
        <v>8.3477559781409444E-2</v>
      </c>
      <c r="F16" s="517">
        <v>128521560</v>
      </c>
    </row>
    <row r="17" spans="1:6">
      <c r="A17" s="218" t="s">
        <v>376</v>
      </c>
      <c r="B17" s="190" t="s">
        <v>501</v>
      </c>
      <c r="C17" s="202">
        <v>67</v>
      </c>
      <c r="D17" s="202">
        <v>8548736.6800000016</v>
      </c>
      <c r="E17" s="240">
        <v>6.6515973506701923E-2</v>
      </c>
      <c r="F17" s="517">
        <v>128521560</v>
      </c>
    </row>
    <row r="18" spans="1:6">
      <c r="A18" s="218" t="s">
        <v>377</v>
      </c>
      <c r="B18" s="190" t="s">
        <v>502</v>
      </c>
      <c r="C18" s="202">
        <v>13</v>
      </c>
      <c r="D18" s="202">
        <v>6935351.54</v>
      </c>
      <c r="E18" s="240">
        <v>5.3962553364587232E-2</v>
      </c>
      <c r="F18" s="517">
        <v>128521560</v>
      </c>
    </row>
    <row r="19" spans="1:6">
      <c r="A19" s="218" t="s">
        <v>378</v>
      </c>
      <c r="B19" s="190" t="s">
        <v>503</v>
      </c>
      <c r="C19" s="202">
        <v>60</v>
      </c>
      <c r="D19" s="202">
        <v>3389508.3590000002</v>
      </c>
      <c r="E19" s="240">
        <v>2.6373072027759389E-2</v>
      </c>
      <c r="F19" s="517">
        <v>128521560</v>
      </c>
    </row>
    <row r="20" spans="1:6">
      <c r="A20" s="218" t="s">
        <v>379</v>
      </c>
      <c r="B20" s="190" t="s">
        <v>504</v>
      </c>
      <c r="C20" s="202">
        <v>9314</v>
      </c>
      <c r="D20" s="202">
        <v>1453493.1894998099</v>
      </c>
      <c r="E20" s="240">
        <v>1.1309333542946489E-2</v>
      </c>
      <c r="F20" s="517">
        <v>128521560</v>
      </c>
    </row>
    <row r="21" spans="1:6">
      <c r="A21" s="218" t="s">
        <v>380</v>
      </c>
      <c r="B21" s="190" t="s">
        <v>505</v>
      </c>
      <c r="C21" s="202">
        <v>206</v>
      </c>
      <c r="D21" s="202">
        <v>531725.7326999997</v>
      </c>
      <c r="E21" s="240">
        <v>4.1372492887574641E-3</v>
      </c>
      <c r="F21" s="517">
        <v>128521560</v>
      </c>
    </row>
    <row r="22" spans="1:6">
      <c r="A22" s="218" t="s">
        <v>381</v>
      </c>
      <c r="B22" s="190" t="s">
        <v>506</v>
      </c>
      <c r="C22" s="202">
        <v>40</v>
      </c>
      <c r="D22" s="202">
        <v>348200</v>
      </c>
      <c r="E22" s="240">
        <v>2.7092730589326802E-3</v>
      </c>
      <c r="F22" s="517">
        <v>128521560</v>
      </c>
    </row>
    <row r="23" spans="1:6">
      <c r="A23" s="218" t="s">
        <v>382</v>
      </c>
      <c r="B23" s="190" t="s">
        <v>507</v>
      </c>
      <c r="C23" s="202">
        <v>6</v>
      </c>
      <c r="D23" s="202">
        <v>108611.5851</v>
      </c>
      <c r="E23" s="240">
        <v>8.4508455312867347E-4</v>
      </c>
      <c r="F23" s="517">
        <v>128521560</v>
      </c>
    </row>
    <row r="24" spans="1:6">
      <c r="A24" s="218" t="s">
        <v>383</v>
      </c>
      <c r="B24" s="190" t="s">
        <v>508</v>
      </c>
      <c r="C24" s="202">
        <v>1</v>
      </c>
      <c r="D24" s="202">
        <v>4696.1350000000002</v>
      </c>
      <c r="E24" s="241">
        <v>3.65396669632706E-5</v>
      </c>
      <c r="F24" s="517">
        <v>128521560</v>
      </c>
    </row>
    <row r="25" spans="1:6">
      <c r="A25" s="218" t="s">
        <v>384</v>
      </c>
      <c r="B25" s="190" t="s">
        <v>509</v>
      </c>
      <c r="C25" s="202">
        <v>20</v>
      </c>
      <c r="D25" s="202">
        <v>4188.8639999999996</v>
      </c>
      <c r="E25" s="241">
        <v>3.2592694953282545E-5</v>
      </c>
      <c r="F25" s="517">
        <v>128521560</v>
      </c>
    </row>
    <row r="26" spans="1:6">
      <c r="A26" s="218" t="s">
        <v>385</v>
      </c>
      <c r="B26" s="190" t="s">
        <v>510</v>
      </c>
      <c r="C26" s="202">
        <v>40</v>
      </c>
      <c r="D26" s="202">
        <v>1912</v>
      </c>
      <c r="E26" s="241">
        <v>1.4876881357493638E-5</v>
      </c>
      <c r="F26" s="517">
        <v>128521560</v>
      </c>
    </row>
    <row r="27" spans="1:6">
      <c r="A27" s="237" t="s">
        <v>55</v>
      </c>
      <c r="B27" s="242"/>
      <c r="C27" s="243">
        <f>SUM(C15:C26)</f>
        <v>9808</v>
      </c>
      <c r="D27" s="243">
        <f>SUM(D15:D26)</f>
        <v>38225565.339399807</v>
      </c>
      <c r="E27" s="529">
        <v>0.29742531400490163</v>
      </c>
      <c r="F27" s="517">
        <v>128521560</v>
      </c>
    </row>
    <row r="28" spans="1:6">
      <c r="A28" s="544"/>
      <c r="B28" s="545"/>
      <c r="C28" s="546"/>
      <c r="D28" s="546"/>
      <c r="E28" s="547"/>
      <c r="F28" s="516"/>
    </row>
    <row r="29" spans="1:6">
      <c r="A29" s="220" t="s">
        <v>373</v>
      </c>
      <c r="B29" s="238" t="s">
        <v>513</v>
      </c>
      <c r="C29" s="239" t="s">
        <v>374</v>
      </c>
      <c r="D29" s="239" t="s">
        <v>398</v>
      </c>
      <c r="E29" s="528" t="s">
        <v>368</v>
      </c>
      <c r="F29" s="516"/>
    </row>
    <row r="30" spans="1:6">
      <c r="A30" s="218" t="s">
        <v>375</v>
      </c>
      <c r="B30" s="190" t="s">
        <v>514</v>
      </c>
      <c r="C30" s="202">
        <v>65</v>
      </c>
      <c r="D30" s="202">
        <v>15198104.047899999</v>
      </c>
      <c r="E30" s="240">
        <v>0.11825334245787243</v>
      </c>
      <c r="F30" s="463"/>
    </row>
    <row r="31" spans="1:6">
      <c r="A31" s="218">
        <v>2</v>
      </c>
      <c r="B31" s="190" t="s">
        <v>515</v>
      </c>
      <c r="C31" s="202">
        <v>69</v>
      </c>
      <c r="D31" s="202">
        <v>11687818.789999999</v>
      </c>
      <c r="E31" s="240">
        <v>9.0940530055813193E-2</v>
      </c>
      <c r="F31" s="463"/>
    </row>
    <row r="32" spans="1:6">
      <c r="A32" s="218" t="s">
        <v>376</v>
      </c>
      <c r="B32" s="190" t="s">
        <v>516</v>
      </c>
      <c r="C32" s="202">
        <v>18</v>
      </c>
      <c r="D32" s="202">
        <v>7500837.4480000008</v>
      </c>
      <c r="E32" s="240">
        <v>5.8362483679781051E-2</v>
      </c>
      <c r="F32" s="463"/>
    </row>
    <row r="33" spans="1:6">
      <c r="A33" s="218" t="s">
        <v>377</v>
      </c>
      <c r="B33" s="190" t="s">
        <v>517</v>
      </c>
      <c r="C33" s="202">
        <v>29</v>
      </c>
      <c r="D33" s="202">
        <v>1391869.3733999999</v>
      </c>
      <c r="E33" s="240">
        <v>1.0829851220293311E-2</v>
      </c>
      <c r="F33" s="463"/>
    </row>
    <row r="34" spans="1:6">
      <c r="A34" s="218" t="s">
        <v>378</v>
      </c>
      <c r="B34" s="190" t="s">
        <v>518</v>
      </c>
      <c r="C34" s="202">
        <v>130</v>
      </c>
      <c r="D34" s="202">
        <v>396392.47000000003</v>
      </c>
      <c r="E34" s="240">
        <v>3.0842488217541091E-3</v>
      </c>
      <c r="F34" s="463"/>
    </row>
    <row r="35" spans="1:6">
      <c r="A35" s="218" t="s">
        <v>379</v>
      </c>
      <c r="B35" s="190" t="s">
        <v>519</v>
      </c>
      <c r="C35" s="202">
        <v>24</v>
      </c>
      <c r="D35" s="202">
        <v>374508.31</v>
      </c>
      <c r="E35" s="240">
        <v>2.9139726439672844E-3</v>
      </c>
      <c r="F35" s="463"/>
    </row>
    <row r="36" spans="1:6">
      <c r="A36" s="218" t="s">
        <v>380</v>
      </c>
      <c r="B36" s="190" t="s">
        <v>520</v>
      </c>
      <c r="C36" s="202">
        <v>2459</v>
      </c>
      <c r="D36" s="202">
        <v>353093.97700000001</v>
      </c>
      <c r="E36" s="240">
        <v>2.7473520940766672E-3</v>
      </c>
      <c r="F36" s="463"/>
    </row>
    <row r="37" spans="1:6">
      <c r="A37" s="218" t="s">
        <v>381</v>
      </c>
      <c r="B37" s="190" t="s">
        <v>521</v>
      </c>
      <c r="C37" s="202">
        <v>2</v>
      </c>
      <c r="D37" s="202">
        <v>8933689.0940000005</v>
      </c>
      <c r="E37" s="240">
        <v>6.9511209590048556E-2</v>
      </c>
      <c r="F37" s="463"/>
    </row>
    <row r="38" spans="1:6">
      <c r="A38" s="218" t="s">
        <v>382</v>
      </c>
      <c r="B38" s="190" t="s">
        <v>522</v>
      </c>
      <c r="C38" s="202">
        <v>6</v>
      </c>
      <c r="D38" s="202">
        <v>115053.0894</v>
      </c>
      <c r="E38" s="240">
        <v>8.9520458201721169E-4</v>
      </c>
    </row>
    <row r="39" spans="1:6">
      <c r="A39" s="237" t="s">
        <v>55</v>
      </c>
      <c r="B39" s="242"/>
      <c r="C39" s="243">
        <f>SUM(C30:C38)</f>
        <v>2802</v>
      </c>
      <c r="D39" s="243">
        <f>SUM(D30:D38)</f>
        <v>45951366.599699996</v>
      </c>
      <c r="E39" s="529">
        <v>0.35753819514562379</v>
      </c>
    </row>
    <row r="41" spans="1:6">
      <c r="A41" s="607" t="s">
        <v>544</v>
      </c>
      <c r="B41" s="205"/>
      <c r="C41" s="503"/>
      <c r="D41" s="503"/>
      <c r="E41" s="530"/>
      <c r="F41" s="516"/>
    </row>
  </sheetData>
  <printOptions horizontalCentered="1" verticalCentered="1"/>
  <pageMargins left="0" right="0" top="0" bottom="0" header="0.31496062992125984" footer="0.31496062992125984"/>
  <pageSetup scale="7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9"/>
  <sheetViews>
    <sheetView showGridLines="0" workbookViewId="0">
      <selection activeCell="O39" sqref="O39"/>
    </sheetView>
  </sheetViews>
  <sheetFormatPr baseColWidth="10" defaultRowHeight="15"/>
  <cols>
    <col min="1" max="1" width="16.7109375" style="512" customWidth="1"/>
    <col min="2" max="2" width="14.7109375" style="512" customWidth="1"/>
    <col min="3" max="3" width="17.7109375" style="512" customWidth="1"/>
    <col min="4" max="4" width="10.28515625" style="512" customWidth="1"/>
    <col min="5" max="5" width="15.85546875" style="512" customWidth="1"/>
    <col min="6" max="16384" width="11.42578125" style="512"/>
  </cols>
  <sheetData>
    <row r="1" spans="1:12" s="246" customFormat="1" ht="12.75">
      <c r="A1" s="209" t="s">
        <v>364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>
      <c r="A2" s="814" t="s">
        <v>546</v>
      </c>
      <c r="B2" s="814"/>
      <c r="C2" s="814"/>
      <c r="D2" s="814"/>
      <c r="E2" s="814"/>
    </row>
    <row r="3" spans="1:12" ht="15.75" thickBot="1">
      <c r="A3" s="814"/>
      <c r="B3" s="814"/>
      <c r="C3" s="814"/>
      <c r="D3" s="814"/>
      <c r="E3" s="814"/>
    </row>
    <row r="4" spans="1:12" ht="15" customHeight="1">
      <c r="B4" s="815" t="s">
        <v>547</v>
      </c>
      <c r="C4" s="816"/>
      <c r="D4" s="821" t="s">
        <v>548</v>
      </c>
      <c r="E4" s="822"/>
    </row>
    <row r="5" spans="1:12" ht="15.75" thickBot="1">
      <c r="A5" s="608"/>
      <c r="B5" s="817"/>
      <c r="C5" s="818"/>
      <c r="D5" s="823"/>
      <c r="E5" s="824"/>
    </row>
    <row r="6" spans="1:12" ht="15.75" thickBot="1">
      <c r="A6" s="608"/>
      <c r="B6" s="819"/>
      <c r="C6" s="820"/>
      <c r="D6" s="825" t="s">
        <v>527</v>
      </c>
      <c r="E6" s="826"/>
    </row>
    <row r="7" spans="1:12" ht="15.75" thickBot="1">
      <c r="A7" s="609" t="s">
        <v>549</v>
      </c>
      <c r="B7" s="610" t="s">
        <v>374</v>
      </c>
      <c r="C7" s="610" t="s">
        <v>550</v>
      </c>
      <c r="D7" s="610" t="s">
        <v>374</v>
      </c>
      <c r="E7" s="611" t="s">
        <v>398</v>
      </c>
    </row>
    <row r="8" spans="1:12">
      <c r="A8" s="612" t="s">
        <v>286</v>
      </c>
      <c r="B8" s="613">
        <v>212</v>
      </c>
      <c r="C8" s="613">
        <v>118734</v>
      </c>
      <c r="D8" s="614">
        <v>2</v>
      </c>
      <c r="E8" s="615">
        <v>300</v>
      </c>
    </row>
    <row r="9" spans="1:12">
      <c r="A9" s="612" t="s">
        <v>492</v>
      </c>
      <c r="B9" s="613">
        <v>4000</v>
      </c>
      <c r="C9" s="613">
        <v>1511711</v>
      </c>
      <c r="D9" s="614">
        <v>39</v>
      </c>
      <c r="E9" s="615">
        <v>9800</v>
      </c>
    </row>
    <row r="10" spans="1:12">
      <c r="A10" s="612" t="s">
        <v>488</v>
      </c>
      <c r="B10" s="613">
        <v>1815</v>
      </c>
      <c r="C10" s="613">
        <v>1056025</v>
      </c>
      <c r="D10" s="614">
        <v>12</v>
      </c>
      <c r="E10" s="615">
        <v>4800</v>
      </c>
    </row>
    <row r="11" spans="1:12">
      <c r="A11" s="612" t="s">
        <v>34</v>
      </c>
      <c r="B11" s="613">
        <v>4965</v>
      </c>
      <c r="C11" s="613">
        <v>2254518</v>
      </c>
      <c r="D11" s="614">
        <v>34</v>
      </c>
      <c r="E11" s="615">
        <v>15900</v>
      </c>
    </row>
    <row r="12" spans="1:12">
      <c r="A12" s="612" t="s">
        <v>45</v>
      </c>
      <c r="B12" s="613">
        <v>2156</v>
      </c>
      <c r="C12" s="613">
        <v>1149917</v>
      </c>
      <c r="D12" s="614">
        <v>31</v>
      </c>
      <c r="E12" s="615">
        <v>17500</v>
      </c>
    </row>
    <row r="13" spans="1:12">
      <c r="A13" s="612" t="s">
        <v>40</v>
      </c>
      <c r="B13" s="613">
        <v>1752</v>
      </c>
      <c r="C13" s="613">
        <v>792034</v>
      </c>
      <c r="D13" s="614">
        <v>8</v>
      </c>
      <c r="E13" s="615">
        <v>2600</v>
      </c>
    </row>
    <row r="14" spans="1:12">
      <c r="A14" s="612" t="s">
        <v>551</v>
      </c>
      <c r="B14" s="613">
        <v>15</v>
      </c>
      <c r="C14" s="613">
        <v>2220</v>
      </c>
      <c r="D14" s="614">
        <v>1</v>
      </c>
      <c r="E14" s="615">
        <v>100</v>
      </c>
    </row>
    <row r="15" spans="1:12">
      <c r="A15" s="612" t="s">
        <v>36</v>
      </c>
      <c r="B15" s="613">
        <v>2359</v>
      </c>
      <c r="C15" s="613">
        <v>1041157</v>
      </c>
      <c r="D15" s="614">
        <v>28</v>
      </c>
      <c r="E15" s="615">
        <v>5700</v>
      </c>
    </row>
    <row r="16" spans="1:12">
      <c r="A16" s="612" t="s">
        <v>42</v>
      </c>
      <c r="B16" s="613">
        <v>2521</v>
      </c>
      <c r="C16" s="613">
        <v>738495</v>
      </c>
      <c r="D16" s="614">
        <v>13</v>
      </c>
      <c r="E16" s="615">
        <v>3000</v>
      </c>
    </row>
    <row r="17" spans="1:5">
      <c r="A17" s="612" t="s">
        <v>435</v>
      </c>
      <c r="B17" s="613">
        <v>936</v>
      </c>
      <c r="C17" s="613">
        <v>435151</v>
      </c>
      <c r="D17" s="614">
        <v>8</v>
      </c>
      <c r="E17" s="615">
        <v>3300</v>
      </c>
    </row>
    <row r="18" spans="1:5">
      <c r="A18" s="612" t="s">
        <v>39</v>
      </c>
      <c r="B18" s="613">
        <v>1320</v>
      </c>
      <c r="C18" s="613">
        <v>577248</v>
      </c>
      <c r="D18" s="614">
        <v>15</v>
      </c>
      <c r="E18" s="615">
        <v>4300</v>
      </c>
    </row>
    <row r="19" spans="1:5">
      <c r="A19" s="612" t="s">
        <v>434</v>
      </c>
      <c r="B19" s="613">
        <v>3266</v>
      </c>
      <c r="C19" s="613">
        <v>829470</v>
      </c>
      <c r="D19" s="614">
        <v>17</v>
      </c>
      <c r="E19" s="615">
        <v>4900</v>
      </c>
    </row>
    <row r="20" spans="1:5">
      <c r="A20" s="612" t="s">
        <v>44</v>
      </c>
      <c r="B20" s="613">
        <v>3217</v>
      </c>
      <c r="C20" s="613">
        <v>1216203</v>
      </c>
      <c r="D20" s="614">
        <v>19</v>
      </c>
      <c r="E20" s="615">
        <v>4500</v>
      </c>
    </row>
    <row r="21" spans="1:5">
      <c r="A21" s="612" t="s">
        <v>284</v>
      </c>
      <c r="B21" s="613">
        <v>432</v>
      </c>
      <c r="C21" s="613">
        <v>233644</v>
      </c>
      <c r="D21" s="614">
        <v>3</v>
      </c>
      <c r="E21" s="615">
        <v>1400</v>
      </c>
    </row>
    <row r="22" spans="1:5">
      <c r="A22" s="612" t="s">
        <v>41</v>
      </c>
      <c r="B22" s="613">
        <v>4271</v>
      </c>
      <c r="C22" s="613">
        <v>1463166</v>
      </c>
      <c r="D22" s="614">
        <v>34</v>
      </c>
      <c r="E22" s="615">
        <v>8440</v>
      </c>
    </row>
    <row r="23" spans="1:5">
      <c r="A23" s="612" t="s">
        <v>287</v>
      </c>
      <c r="B23" s="613">
        <v>64</v>
      </c>
      <c r="C23" s="613">
        <v>20500</v>
      </c>
      <c r="D23" s="614">
        <v>1</v>
      </c>
      <c r="E23" s="615">
        <v>1000</v>
      </c>
    </row>
    <row r="24" spans="1:5">
      <c r="A24" s="612" t="s">
        <v>28</v>
      </c>
      <c r="B24" s="613">
        <v>1512</v>
      </c>
      <c r="C24" s="613">
        <v>297400</v>
      </c>
      <c r="D24" s="614">
        <v>8</v>
      </c>
      <c r="E24" s="615">
        <v>1100</v>
      </c>
    </row>
    <row r="25" spans="1:5">
      <c r="A25" s="612" t="s">
        <v>124</v>
      </c>
      <c r="B25" s="613">
        <v>19</v>
      </c>
      <c r="C25" s="613">
        <v>14010</v>
      </c>
      <c r="D25" s="614">
        <v>0</v>
      </c>
      <c r="E25" s="615">
        <v>0</v>
      </c>
    </row>
    <row r="26" spans="1:5">
      <c r="A26" s="612" t="s">
        <v>35</v>
      </c>
      <c r="B26" s="613">
        <v>1268</v>
      </c>
      <c r="C26" s="613">
        <v>822464</v>
      </c>
      <c r="D26" s="614">
        <v>6</v>
      </c>
      <c r="E26" s="615">
        <v>2200</v>
      </c>
    </row>
    <row r="27" spans="1:5">
      <c r="A27" s="612" t="s">
        <v>38</v>
      </c>
      <c r="B27" s="613">
        <v>1209</v>
      </c>
      <c r="C27" s="613">
        <v>449054</v>
      </c>
      <c r="D27" s="614">
        <v>2</v>
      </c>
      <c r="E27" s="615">
        <v>1800</v>
      </c>
    </row>
    <row r="28" spans="1:5">
      <c r="A28" s="612" t="s">
        <v>162</v>
      </c>
      <c r="B28" s="613">
        <v>1214</v>
      </c>
      <c r="C28" s="613">
        <v>764476</v>
      </c>
      <c r="D28" s="614">
        <v>10</v>
      </c>
      <c r="E28" s="615">
        <v>6600</v>
      </c>
    </row>
    <row r="29" spans="1:5">
      <c r="A29" s="612" t="s">
        <v>43</v>
      </c>
      <c r="B29" s="613">
        <v>3224</v>
      </c>
      <c r="C29" s="613">
        <v>1433587</v>
      </c>
      <c r="D29" s="614">
        <v>37</v>
      </c>
      <c r="E29" s="615">
        <v>16200</v>
      </c>
    </row>
    <row r="30" spans="1:5">
      <c r="A30" s="612" t="s">
        <v>494</v>
      </c>
      <c r="B30" s="613">
        <v>201</v>
      </c>
      <c r="C30" s="613">
        <v>92300</v>
      </c>
      <c r="D30" s="614">
        <v>24</v>
      </c>
      <c r="E30" s="615">
        <v>15400</v>
      </c>
    </row>
    <row r="31" spans="1:5">
      <c r="A31" s="612" t="s">
        <v>37</v>
      </c>
      <c r="B31" s="613">
        <v>996</v>
      </c>
      <c r="C31" s="613">
        <v>645935</v>
      </c>
      <c r="D31" s="614">
        <v>6</v>
      </c>
      <c r="E31" s="615">
        <v>1600</v>
      </c>
    </row>
    <row r="32" spans="1:5">
      <c r="A32" s="612" t="s">
        <v>288</v>
      </c>
      <c r="B32" s="613">
        <v>74</v>
      </c>
      <c r="C32" s="613">
        <v>13700</v>
      </c>
      <c r="D32" s="614">
        <v>3</v>
      </c>
      <c r="E32" s="615">
        <v>700</v>
      </c>
    </row>
    <row r="33" spans="1:12">
      <c r="A33" s="612" t="s">
        <v>552</v>
      </c>
      <c r="B33" s="613">
        <v>39</v>
      </c>
      <c r="C33" s="613">
        <v>5900</v>
      </c>
      <c r="D33" s="614">
        <v>1</v>
      </c>
      <c r="E33" s="615">
        <v>100</v>
      </c>
    </row>
    <row r="34" spans="1:12" ht="15.75" thickBot="1">
      <c r="A34" s="616" t="s">
        <v>553</v>
      </c>
      <c r="B34" s="613">
        <v>54</v>
      </c>
      <c r="C34" s="613">
        <v>0</v>
      </c>
      <c r="D34" s="614">
        <v>0</v>
      </c>
      <c r="E34" s="615">
        <v>0</v>
      </c>
    </row>
    <row r="35" spans="1:12" ht="15.75" thickBot="1">
      <c r="A35" s="617" t="s">
        <v>55</v>
      </c>
      <c r="B35" s="618">
        <f>SUM(B8:B34)</f>
        <v>43111</v>
      </c>
      <c r="C35" s="618">
        <f>SUM(C8:C34)</f>
        <v>17979019</v>
      </c>
      <c r="D35" s="619">
        <f>SUM(D8:D34)</f>
        <v>362</v>
      </c>
      <c r="E35" s="620">
        <f>SUM(E8:E34)</f>
        <v>133240</v>
      </c>
      <c r="F35" s="621"/>
    </row>
    <row r="36" spans="1:12">
      <c r="A36" s="622"/>
      <c r="B36" s="622"/>
      <c r="C36" s="622"/>
      <c r="D36" s="622"/>
      <c r="E36" s="622"/>
      <c r="F36" s="622"/>
      <c r="G36" s="622"/>
      <c r="H36" s="622"/>
      <c r="I36" s="622"/>
      <c r="J36" s="622"/>
      <c r="K36" s="622"/>
      <c r="L36" s="622"/>
    </row>
    <row r="37" spans="1:12">
      <c r="A37" s="812" t="s">
        <v>609</v>
      </c>
      <c r="B37" s="812"/>
      <c r="C37" s="812"/>
      <c r="D37" s="812"/>
      <c r="E37" s="812"/>
      <c r="F37" s="812"/>
      <c r="G37" s="812"/>
      <c r="H37" s="812"/>
      <c r="I37" s="812"/>
      <c r="J37" s="622"/>
      <c r="K37" s="622"/>
      <c r="L37" s="622"/>
    </row>
    <row r="38" spans="1:12">
      <c r="A38" s="813" t="s">
        <v>554</v>
      </c>
      <c r="B38" s="813"/>
      <c r="C38" s="813"/>
      <c r="D38" s="813"/>
      <c r="E38" s="813"/>
    </row>
    <row r="39" spans="1:12">
      <c r="A39" s="813"/>
      <c r="B39" s="813"/>
      <c r="C39" s="813"/>
      <c r="D39" s="813"/>
      <c r="E39" s="813"/>
    </row>
  </sheetData>
  <mergeCells count="6">
    <mergeCell ref="A38:E39"/>
    <mergeCell ref="A37:I37"/>
    <mergeCell ref="A2:E3"/>
    <mergeCell ref="B4:C6"/>
    <mergeCell ref="D4:E5"/>
    <mergeCell ref="D6:E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7" tint="0.39997558519241921"/>
  </sheetPr>
  <dimension ref="A1:M24"/>
  <sheetViews>
    <sheetView view="pageBreakPreview" zoomScaleNormal="100" zoomScaleSheetLayoutView="100" workbookViewId="0">
      <selection activeCell="J22" sqref="J22"/>
    </sheetView>
  </sheetViews>
  <sheetFormatPr baseColWidth="10" defaultColWidth="11.42578125" defaultRowHeight="15"/>
  <cols>
    <col min="1" max="1" width="16.85546875" style="154" customWidth="1"/>
    <col min="2" max="6" width="19.42578125" style="150" customWidth="1"/>
    <col min="7" max="16384" width="11.42578125" style="151"/>
  </cols>
  <sheetData>
    <row r="1" spans="1:13">
      <c r="A1" s="201" t="s">
        <v>394</v>
      </c>
      <c r="B1" s="218"/>
      <c r="C1" s="218"/>
      <c r="D1" s="218"/>
      <c r="E1" s="218"/>
      <c r="F1" s="218"/>
    </row>
    <row r="2" spans="1:13" ht="15.75">
      <c r="A2" s="138" t="s">
        <v>395</v>
      </c>
      <c r="B2" s="218"/>
      <c r="C2" s="218"/>
      <c r="D2" s="218"/>
      <c r="E2" s="218"/>
      <c r="F2" s="218"/>
    </row>
    <row r="3" spans="1:13">
      <c r="A3" s="201"/>
      <c r="B3" s="218"/>
      <c r="C3" s="218"/>
      <c r="D3" s="218"/>
      <c r="E3" s="218"/>
      <c r="F3" s="218"/>
    </row>
    <row r="4" spans="1:13">
      <c r="A4" s="200" t="s">
        <v>248</v>
      </c>
      <c r="B4" s="235" t="s">
        <v>386</v>
      </c>
      <c r="C4" s="235" t="s">
        <v>387</v>
      </c>
      <c r="D4" s="235" t="s">
        <v>388</v>
      </c>
      <c r="E4" s="235" t="s">
        <v>389</v>
      </c>
      <c r="F4" s="235" t="s">
        <v>390</v>
      </c>
    </row>
    <row r="5" spans="1:13">
      <c r="A5" s="200"/>
      <c r="B5" s="235" t="s">
        <v>391</v>
      </c>
      <c r="C5" s="235"/>
      <c r="D5" s="235" t="s">
        <v>392</v>
      </c>
      <c r="E5" s="235" t="s">
        <v>391</v>
      </c>
      <c r="F5" s="235" t="s">
        <v>393</v>
      </c>
    </row>
    <row r="6" spans="1:13">
      <c r="A6" s="201">
        <v>2011</v>
      </c>
      <c r="B6" s="218">
        <v>58.66</v>
      </c>
      <c r="C6" s="218">
        <v>146.12</v>
      </c>
      <c r="D6" s="218">
        <v>70.680000000000007</v>
      </c>
      <c r="E6" s="218">
        <v>135.63</v>
      </c>
      <c r="F6" s="218">
        <v>411.09</v>
      </c>
      <c r="G6" s="339"/>
    </row>
    <row r="7" spans="1:13">
      <c r="A7" s="201">
        <v>2012</v>
      </c>
      <c r="B7" s="218">
        <v>441.66</v>
      </c>
      <c r="C7" s="218">
        <v>12.71</v>
      </c>
      <c r="D7" s="218">
        <v>571.66999999999996</v>
      </c>
      <c r="E7" s="218">
        <v>941.67</v>
      </c>
      <c r="F7" s="233">
        <v>1967.71</v>
      </c>
      <c r="G7" s="339"/>
    </row>
    <row r="8" spans="1:13">
      <c r="A8" s="201">
        <v>2013</v>
      </c>
      <c r="B8" s="218">
        <v>336.98</v>
      </c>
      <c r="C8" s="218">
        <v>11.91</v>
      </c>
      <c r="D8" s="218">
        <v>505.37</v>
      </c>
      <c r="E8" s="218">
        <v>809.47</v>
      </c>
      <c r="F8" s="233">
        <v>1663.73</v>
      </c>
      <c r="G8" s="339"/>
    </row>
    <row r="9" spans="1:13">
      <c r="A9" s="201">
        <v>2014</v>
      </c>
      <c r="B9" s="218">
        <v>372.45</v>
      </c>
      <c r="C9" s="218">
        <v>120.64</v>
      </c>
      <c r="D9" s="218">
        <v>528.97</v>
      </c>
      <c r="E9" s="218">
        <v>535.11</v>
      </c>
      <c r="F9" s="233">
        <v>1557.17</v>
      </c>
      <c r="G9" s="339"/>
    </row>
    <row r="10" spans="1:13">
      <c r="A10" s="201">
        <v>2015</v>
      </c>
      <c r="B10" s="218">
        <v>208.18</v>
      </c>
      <c r="C10" s="218">
        <v>198.71</v>
      </c>
      <c r="D10" s="218">
        <v>352.16</v>
      </c>
      <c r="E10" s="218">
        <v>344.16</v>
      </c>
      <c r="F10" s="233">
        <v>1103.2</v>
      </c>
      <c r="G10" s="339"/>
    </row>
    <row r="11" spans="1:13">
      <c r="A11" s="201">
        <v>2016</v>
      </c>
      <c r="B11" s="218">
        <v>236.43</v>
      </c>
      <c r="C11" s="218">
        <v>205.76</v>
      </c>
      <c r="D11" s="218">
        <v>519.58000000000004</v>
      </c>
      <c r="E11" s="218">
        <v>101.5</v>
      </c>
      <c r="F11" s="233">
        <v>1063.27</v>
      </c>
      <c r="G11" s="339"/>
    </row>
    <row r="12" spans="1:13">
      <c r="A12" s="201">
        <v>2017</v>
      </c>
      <c r="B12" s="338">
        <v>638.01203592000002</v>
      </c>
      <c r="C12" s="338">
        <v>260.90940907000004</v>
      </c>
      <c r="D12" s="338">
        <v>808.82568502999993</v>
      </c>
      <c r="E12" s="338">
        <v>66.167433000000003</v>
      </c>
      <c r="F12" s="338">
        <v>1773.9145630200001</v>
      </c>
      <c r="G12" s="339"/>
    </row>
    <row r="13" spans="1:13">
      <c r="A13" s="201">
        <v>2018</v>
      </c>
      <c r="B13" s="338">
        <v>770.44</v>
      </c>
      <c r="C13" s="338">
        <v>267.08999999999997</v>
      </c>
      <c r="D13" s="338">
        <v>980.07</v>
      </c>
      <c r="E13" s="338">
        <v>88.32</v>
      </c>
      <c r="F13" s="338">
        <f>SUM(B13:E13)</f>
        <v>2105.92</v>
      </c>
      <c r="G13" s="339"/>
    </row>
    <row r="14" spans="1:13">
      <c r="A14" s="736" t="s">
        <v>531</v>
      </c>
      <c r="B14" s="236">
        <f>SUM(B15:B16)</f>
        <v>59.335118989999998</v>
      </c>
      <c r="C14" s="236">
        <f t="shared" ref="C14:F14" si="0">SUM(C15:C16)</f>
        <v>37.588855010000003</v>
      </c>
      <c r="D14" s="236">
        <f t="shared" si="0"/>
        <v>88.513385049999997</v>
      </c>
      <c r="E14" s="236">
        <f t="shared" si="0"/>
        <v>1.9999999999999999E-6</v>
      </c>
      <c r="F14" s="236">
        <f t="shared" si="0"/>
        <v>185.43736104999996</v>
      </c>
    </row>
    <row r="15" spans="1:13">
      <c r="A15" s="201" t="s">
        <v>137</v>
      </c>
      <c r="B15" s="338">
        <v>6.39099E-3</v>
      </c>
      <c r="C15" s="338">
        <v>11.426939990000001</v>
      </c>
      <c r="D15" s="338">
        <v>2.0681000000000001E-2</v>
      </c>
      <c r="E15" s="338">
        <v>0</v>
      </c>
      <c r="F15" s="733">
        <f>SUM(B15:E15)</f>
        <v>11.454011980000001</v>
      </c>
      <c r="G15" s="340"/>
      <c r="H15" s="727"/>
      <c r="I15" s="727"/>
      <c r="J15" s="727"/>
      <c r="K15" s="728"/>
      <c r="L15" s="728"/>
      <c r="M15" s="728"/>
    </row>
    <row r="16" spans="1:13">
      <c r="A16" s="732" t="s">
        <v>138</v>
      </c>
      <c r="B16" s="734">
        <v>59.328727999999998</v>
      </c>
      <c r="C16" s="734">
        <v>26.161915019999999</v>
      </c>
      <c r="D16" s="734">
        <v>88.49270405</v>
      </c>
      <c r="E16" s="734">
        <v>1.9999999999999999E-6</v>
      </c>
      <c r="F16" s="735">
        <f>SUM(B16:E16)</f>
        <v>173.98334906999997</v>
      </c>
      <c r="G16" s="340"/>
      <c r="H16" s="728"/>
      <c r="I16" s="728"/>
      <c r="J16" s="727"/>
      <c r="K16" s="728"/>
      <c r="L16" s="728"/>
      <c r="M16" s="728"/>
    </row>
    <row r="17" spans="1:9">
      <c r="A17" s="731" t="s">
        <v>390</v>
      </c>
      <c r="B17" s="729">
        <f>SUM(B6:B14)</f>
        <v>3122.1471549100002</v>
      </c>
      <c r="C17" s="729">
        <f>SUM(C6:C14)</f>
        <v>1261.4382640800002</v>
      </c>
      <c r="D17" s="729">
        <f>SUM(D6:D14)</f>
        <v>4425.8390700799991</v>
      </c>
      <c r="E17" s="729">
        <f>SUM(E6:E14)</f>
        <v>3022.0274350000004</v>
      </c>
      <c r="F17" s="729">
        <f>SUM(F6:F14)</f>
        <v>11831.441924070001</v>
      </c>
      <c r="H17" s="728"/>
      <c r="I17" s="728"/>
    </row>
    <row r="18" spans="1:9">
      <c r="B18" s="337"/>
      <c r="C18" s="337"/>
      <c r="D18" s="337"/>
      <c r="E18" s="337"/>
      <c r="F18" s="337"/>
      <c r="H18" s="728"/>
      <c r="I18" s="728"/>
    </row>
    <row r="19" spans="1:9" ht="32.25" customHeight="1">
      <c r="A19" s="793" t="s">
        <v>596</v>
      </c>
      <c r="B19" s="793"/>
      <c r="C19" s="793"/>
      <c r="D19" s="793"/>
      <c r="E19" s="793"/>
      <c r="F19" s="793"/>
    </row>
    <row r="23" spans="1:9">
      <c r="B23" s="730"/>
      <c r="C23" s="730"/>
      <c r="D23" s="730"/>
      <c r="E23" s="730"/>
    </row>
    <row r="24" spans="1:9">
      <c r="B24" s="730"/>
      <c r="C24" s="730"/>
      <c r="D24" s="730"/>
      <c r="E24" s="730"/>
    </row>
  </sheetData>
  <mergeCells count="1">
    <mergeCell ref="A19:F19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768" t="s">
        <v>172</v>
      </c>
      <c r="C2" s="768"/>
      <c r="D2" s="768"/>
      <c r="E2" s="768"/>
      <c r="F2" s="768"/>
      <c r="G2" s="768"/>
    </row>
    <row r="3" spans="2:8">
      <c r="B3" s="768" t="s">
        <v>171</v>
      </c>
      <c r="C3" s="768"/>
      <c r="D3" s="768"/>
      <c r="E3" s="768"/>
      <c r="F3" s="768"/>
      <c r="G3" s="768"/>
    </row>
    <row r="5" spans="2:8" ht="33.75">
      <c r="B5" s="85"/>
      <c r="C5" s="86" t="s">
        <v>128</v>
      </c>
      <c r="D5" s="85" t="s">
        <v>129</v>
      </c>
      <c r="E5" s="85" t="s">
        <v>130</v>
      </c>
      <c r="F5" s="87" t="s">
        <v>131</v>
      </c>
      <c r="G5" s="87" t="s">
        <v>132</v>
      </c>
      <c r="H5" s="87" t="s">
        <v>55</v>
      </c>
    </row>
    <row r="8" spans="2:8">
      <c r="B8" s="59">
        <v>2011</v>
      </c>
      <c r="C8" s="60" t="s">
        <v>133</v>
      </c>
      <c r="D8" s="61" t="s">
        <v>134</v>
      </c>
      <c r="E8" s="61">
        <v>74.252005180000012</v>
      </c>
      <c r="F8" s="61" t="s">
        <v>54</v>
      </c>
      <c r="G8" s="62" t="s">
        <v>54</v>
      </c>
      <c r="H8" s="62">
        <f>SUM(D8:G8)</f>
        <v>74.252005180000012</v>
      </c>
    </row>
    <row r="9" spans="2:8">
      <c r="B9" s="63"/>
      <c r="C9" s="64" t="s">
        <v>135</v>
      </c>
      <c r="D9" s="65">
        <v>5.07822101</v>
      </c>
      <c r="E9" s="65">
        <v>70.916692009999991</v>
      </c>
      <c r="F9" s="65">
        <v>5.4546779699999997</v>
      </c>
      <c r="G9" s="66" t="s">
        <v>54</v>
      </c>
      <c r="H9" s="66">
        <f t="shared" ref="H9:H61" si="0">SUM(D9:G9)</f>
        <v>81.44959098999999</v>
      </c>
    </row>
    <row r="10" spans="2:8">
      <c r="B10" s="67"/>
      <c r="C10" s="68" t="s">
        <v>136</v>
      </c>
      <c r="D10" s="69">
        <v>53.582341989999996</v>
      </c>
      <c r="E10" s="69">
        <v>0.95393199000000006</v>
      </c>
      <c r="F10" s="69">
        <v>65.223550990000007</v>
      </c>
      <c r="G10" s="70">
        <v>135.62538000999999</v>
      </c>
      <c r="H10" s="70">
        <f t="shared" si="0"/>
        <v>255.38520498</v>
      </c>
    </row>
    <row r="11" spans="2:8">
      <c r="B11" s="120"/>
      <c r="C11" s="118" t="s">
        <v>55</v>
      </c>
      <c r="D11" s="121">
        <f>SUM(D8:D10)</f>
        <v>58.660562999999996</v>
      </c>
      <c r="E11" s="121">
        <f>SUM(E8:E10)</f>
        <v>146.12262917999999</v>
      </c>
      <c r="F11" s="121">
        <f>SUM(F8:F10)</f>
        <v>70.678228960000013</v>
      </c>
      <c r="G11" s="121">
        <f>SUM(G8:G10)</f>
        <v>135.62538000999999</v>
      </c>
      <c r="H11" s="121">
        <f t="shared" si="0"/>
        <v>411.08680114999993</v>
      </c>
    </row>
    <row r="12" spans="2:8">
      <c r="B12" s="59">
        <v>2012</v>
      </c>
      <c r="C12" s="60" t="s">
        <v>137</v>
      </c>
      <c r="D12" s="61">
        <v>62.824097009999996</v>
      </c>
      <c r="E12" s="61">
        <v>4.1418440200000006</v>
      </c>
      <c r="F12" s="61">
        <v>74.358613950000006</v>
      </c>
      <c r="G12" s="62">
        <v>81.362797069999985</v>
      </c>
      <c r="H12" s="62">
        <f t="shared" si="0"/>
        <v>222.68735205000002</v>
      </c>
    </row>
    <row r="13" spans="2:8">
      <c r="B13" s="63"/>
      <c r="C13" s="64" t="s">
        <v>138</v>
      </c>
      <c r="D13" s="65">
        <v>48.167363980000005</v>
      </c>
      <c r="E13" s="65">
        <v>0.10188</v>
      </c>
      <c r="F13" s="65">
        <v>60.340161020000004</v>
      </c>
      <c r="G13" s="66">
        <v>48.651877030000001</v>
      </c>
      <c r="H13" s="66">
        <f t="shared" si="0"/>
        <v>157.26128203000002</v>
      </c>
    </row>
    <row r="14" spans="2:8">
      <c r="B14" s="63"/>
      <c r="C14" s="64" t="s">
        <v>139</v>
      </c>
      <c r="D14" s="65">
        <v>9.1524989899999998</v>
      </c>
      <c r="E14" s="65">
        <v>0.37464199999999998</v>
      </c>
      <c r="F14" s="65">
        <v>9.9011580099999996</v>
      </c>
      <c r="G14" s="66">
        <v>63.045594969999996</v>
      </c>
      <c r="H14" s="66">
        <f t="shared" si="0"/>
        <v>82.473893969999992</v>
      </c>
    </row>
    <row r="15" spans="2:8">
      <c r="B15" s="63"/>
      <c r="C15" s="64" t="s">
        <v>140</v>
      </c>
      <c r="D15" s="65" t="s">
        <v>134</v>
      </c>
      <c r="E15" s="65">
        <v>0.65635500000000002</v>
      </c>
      <c r="F15" s="65" t="s">
        <v>54</v>
      </c>
      <c r="G15" s="66" t="s">
        <v>54</v>
      </c>
      <c r="H15" s="66">
        <f t="shared" si="0"/>
        <v>0.65635500000000002</v>
      </c>
    </row>
    <row r="16" spans="2:8">
      <c r="B16" s="63"/>
      <c r="C16" s="64" t="s">
        <v>141</v>
      </c>
      <c r="D16" s="65">
        <v>39.030414999999998</v>
      </c>
      <c r="E16" s="65">
        <v>1.0892379699999999</v>
      </c>
      <c r="F16" s="65">
        <v>49.080779019999994</v>
      </c>
      <c r="G16" s="66">
        <v>145.60501001</v>
      </c>
      <c r="H16" s="66">
        <f t="shared" si="0"/>
        <v>234.805442</v>
      </c>
    </row>
    <row r="17" spans="2:8">
      <c r="B17" s="63"/>
      <c r="C17" s="64" t="s">
        <v>142</v>
      </c>
      <c r="D17" s="65">
        <v>79.399479990000003</v>
      </c>
      <c r="E17" s="65">
        <v>0.66559897000000001</v>
      </c>
      <c r="F17" s="65">
        <v>102.48355596000002</v>
      </c>
      <c r="G17" s="66">
        <v>107.716645</v>
      </c>
      <c r="H17" s="66">
        <f t="shared" si="0"/>
        <v>290.26527992000001</v>
      </c>
    </row>
    <row r="18" spans="2:8">
      <c r="B18" s="63"/>
      <c r="C18" s="64" t="s">
        <v>143</v>
      </c>
      <c r="D18" s="65" t="s">
        <v>134</v>
      </c>
      <c r="E18" s="65">
        <v>0.35561801999999998</v>
      </c>
      <c r="F18" s="65">
        <v>0.39148200000000005</v>
      </c>
      <c r="G18" s="66" t="s">
        <v>54</v>
      </c>
      <c r="H18" s="66">
        <f t="shared" si="0"/>
        <v>0.74710001999999998</v>
      </c>
    </row>
    <row r="19" spans="2:8">
      <c r="B19" s="63"/>
      <c r="C19" s="64" t="s">
        <v>144</v>
      </c>
      <c r="D19" s="65">
        <v>18.247289000000002</v>
      </c>
      <c r="E19" s="65">
        <v>1.148998</v>
      </c>
      <c r="F19" s="65">
        <v>25.069594939999998</v>
      </c>
      <c r="G19" s="66" t="s">
        <v>54</v>
      </c>
      <c r="H19" s="66">
        <f t="shared" si="0"/>
        <v>44.465881940000003</v>
      </c>
    </row>
    <row r="20" spans="2:8">
      <c r="B20" s="63"/>
      <c r="C20" s="64" t="s">
        <v>145</v>
      </c>
      <c r="D20" s="65">
        <v>96.126011009999985</v>
      </c>
      <c r="E20" s="65">
        <v>1.207028</v>
      </c>
      <c r="F20" s="65">
        <v>124.00815412</v>
      </c>
      <c r="G20" s="66">
        <v>274.66685699999999</v>
      </c>
      <c r="H20" s="66">
        <f t="shared" si="0"/>
        <v>496.00805012999996</v>
      </c>
    </row>
    <row r="21" spans="2:8">
      <c r="B21" s="63"/>
      <c r="C21" s="64" t="s">
        <v>133</v>
      </c>
      <c r="D21" s="65" t="s">
        <v>134</v>
      </c>
      <c r="E21" s="65">
        <v>1.6384880000000002</v>
      </c>
      <c r="F21" s="65" t="s">
        <v>54</v>
      </c>
      <c r="G21" s="66" t="s">
        <v>54</v>
      </c>
      <c r="H21" s="66">
        <f t="shared" si="0"/>
        <v>1.6384880000000002</v>
      </c>
    </row>
    <row r="22" spans="2:8">
      <c r="B22" s="63"/>
      <c r="C22" s="64" t="s">
        <v>135</v>
      </c>
      <c r="D22" s="65">
        <v>37.156631010000005</v>
      </c>
      <c r="E22" s="65">
        <v>1.271609</v>
      </c>
      <c r="F22" s="65">
        <v>54.745559030000003</v>
      </c>
      <c r="G22" s="66" t="s">
        <v>54</v>
      </c>
      <c r="H22" s="66">
        <f t="shared" si="0"/>
        <v>93.173799040000006</v>
      </c>
    </row>
    <row r="23" spans="2:8">
      <c r="B23" s="67"/>
      <c r="C23" s="68" t="s">
        <v>146</v>
      </c>
      <c r="D23" s="69">
        <v>51.55153301</v>
      </c>
      <c r="E23" s="69">
        <v>5.9597000000000004E-2</v>
      </c>
      <c r="F23" s="69">
        <v>71.292634950000007</v>
      </c>
      <c r="G23" s="70">
        <v>220.61931699000002</v>
      </c>
      <c r="H23" s="70">
        <f t="shared" si="0"/>
        <v>343.52308195000001</v>
      </c>
    </row>
    <row r="24" spans="2:8">
      <c r="B24" s="120"/>
      <c r="C24" s="118" t="s">
        <v>55</v>
      </c>
      <c r="D24" s="121">
        <f>SUM(D12:D23)</f>
        <v>441.65531900000008</v>
      </c>
      <c r="E24" s="121">
        <f>SUM(E12:E23)</f>
        <v>12.710895980000002</v>
      </c>
      <c r="F24" s="121">
        <f>SUM(F12:F23)</f>
        <v>571.671693</v>
      </c>
      <c r="G24" s="121">
        <f>SUM(G12:G23)</f>
        <v>941.66809807000004</v>
      </c>
      <c r="H24" s="121">
        <f t="shared" si="0"/>
        <v>1967.70600605</v>
      </c>
    </row>
    <row r="25" spans="2:8">
      <c r="B25" s="59">
        <v>2013</v>
      </c>
      <c r="C25" s="60" t="s">
        <v>137</v>
      </c>
      <c r="D25" s="61">
        <v>7.6820100000000004E-3</v>
      </c>
      <c r="E25" s="61">
        <v>1.6654300100000001</v>
      </c>
      <c r="F25" s="61">
        <v>0.67418499999999992</v>
      </c>
      <c r="G25" s="62">
        <v>0</v>
      </c>
      <c r="H25" s="62">
        <f t="shared" si="0"/>
        <v>2.3472970200000001</v>
      </c>
    </row>
    <row r="26" spans="2:8">
      <c r="B26" s="63"/>
      <c r="C26" s="64" t="s">
        <v>138</v>
      </c>
      <c r="D26" s="65">
        <v>21.660934000000001</v>
      </c>
      <c r="E26" s="65">
        <v>2.360214</v>
      </c>
      <c r="F26" s="65">
        <v>33.753632039999999</v>
      </c>
      <c r="G26" s="66">
        <v>5.4566549999999996</v>
      </c>
      <c r="H26" s="66">
        <f t="shared" si="0"/>
        <v>63.231435039999994</v>
      </c>
    </row>
    <row r="27" spans="2:8">
      <c r="B27" s="63"/>
      <c r="C27" s="64" t="s">
        <v>139</v>
      </c>
      <c r="D27" s="65">
        <v>65.725545979999993</v>
      </c>
      <c r="E27" s="65">
        <v>1.359478</v>
      </c>
      <c r="F27" s="65">
        <v>90.361466989999997</v>
      </c>
      <c r="G27" s="66">
        <v>293.31292001999998</v>
      </c>
      <c r="H27" s="66">
        <f t="shared" si="0"/>
        <v>450.75941098999999</v>
      </c>
    </row>
    <row r="28" spans="2:8">
      <c r="B28" s="63"/>
      <c r="C28" s="64" t="s">
        <v>120</v>
      </c>
      <c r="D28" s="65">
        <v>1.3670899599999999</v>
      </c>
      <c r="E28" s="65">
        <v>0.489813</v>
      </c>
      <c r="F28" s="65">
        <v>0.87217999999999996</v>
      </c>
      <c r="G28" s="66">
        <v>1.9000000000000001E-5</v>
      </c>
      <c r="H28" s="66">
        <f t="shared" si="0"/>
        <v>2.7291019599999999</v>
      </c>
    </row>
    <row r="29" spans="2:8">
      <c r="B29" s="63"/>
      <c r="C29" s="64" t="s">
        <v>141</v>
      </c>
      <c r="D29" s="65">
        <v>23.826887970000001</v>
      </c>
      <c r="E29" s="65">
        <v>0.68775702000000005</v>
      </c>
      <c r="F29" s="65">
        <v>34.449959069999998</v>
      </c>
      <c r="G29" s="66">
        <v>132.62300809000001</v>
      </c>
      <c r="H29" s="66">
        <f t="shared" si="0"/>
        <v>191.58761215000001</v>
      </c>
    </row>
    <row r="30" spans="2:8">
      <c r="B30" s="63"/>
      <c r="C30" s="64" t="s">
        <v>142</v>
      </c>
      <c r="D30" s="65">
        <v>73.42502300999999</v>
      </c>
      <c r="E30" s="65">
        <v>0.47390100000000002</v>
      </c>
      <c r="F30" s="65">
        <v>112.57678302000001</v>
      </c>
      <c r="G30" s="66">
        <v>20.224245</v>
      </c>
      <c r="H30" s="66">
        <f t="shared" si="0"/>
        <v>206.69995202999999</v>
      </c>
    </row>
    <row r="31" spans="2:8">
      <c r="B31" s="63"/>
      <c r="C31" s="64" t="s">
        <v>143</v>
      </c>
      <c r="D31" s="65">
        <v>0</v>
      </c>
      <c r="E31" s="65">
        <v>0.63022696999999994</v>
      </c>
      <c r="F31" s="65">
        <v>0.32477</v>
      </c>
      <c r="G31" s="66">
        <v>0</v>
      </c>
      <c r="H31" s="66">
        <f t="shared" si="0"/>
        <v>0.95499696999999995</v>
      </c>
    </row>
    <row r="32" spans="2:8">
      <c r="B32" s="63"/>
      <c r="C32" s="64" t="s">
        <v>147</v>
      </c>
      <c r="D32" s="65">
        <v>25.174167000000001</v>
      </c>
      <c r="E32" s="65">
        <v>0.69820694999999999</v>
      </c>
      <c r="F32" s="65">
        <v>45.54200307</v>
      </c>
      <c r="G32" s="66">
        <v>72.417529980000012</v>
      </c>
      <c r="H32" s="66">
        <f t="shared" si="0"/>
        <v>143.831907</v>
      </c>
    </row>
    <row r="33" spans="2:8">
      <c r="B33" s="63"/>
      <c r="C33" s="64" t="s">
        <v>148</v>
      </c>
      <c r="D33" s="65">
        <v>41.106206010000008</v>
      </c>
      <c r="E33" s="65">
        <v>0.65959699999999999</v>
      </c>
      <c r="F33" s="65">
        <v>60.56780002</v>
      </c>
      <c r="G33" s="66">
        <v>96.463214010000016</v>
      </c>
      <c r="H33" s="66">
        <f t="shared" si="0"/>
        <v>198.79681704000001</v>
      </c>
    </row>
    <row r="34" spans="2:8">
      <c r="B34" s="63"/>
      <c r="C34" s="64" t="s">
        <v>149</v>
      </c>
      <c r="D34" s="65">
        <v>3.9786000000000002E-2</v>
      </c>
      <c r="E34" s="65">
        <v>0.80451007999999991</v>
      </c>
      <c r="F34" s="65">
        <v>1.1600559499999998</v>
      </c>
      <c r="G34" s="66">
        <v>0.2</v>
      </c>
      <c r="H34" s="66">
        <f t="shared" si="0"/>
        <v>2.2043520299999999</v>
      </c>
    </row>
    <row r="35" spans="2:8">
      <c r="B35" s="63"/>
      <c r="C35" s="64" t="s">
        <v>135</v>
      </c>
      <c r="D35" s="65">
        <v>13.09331203</v>
      </c>
      <c r="E35" s="65">
        <v>0.6853490000000001</v>
      </c>
      <c r="F35" s="65">
        <v>20.488748059999999</v>
      </c>
      <c r="G35" s="66">
        <v>178.25462704</v>
      </c>
      <c r="H35" s="66">
        <f t="shared" si="0"/>
        <v>212.52203613</v>
      </c>
    </row>
    <row r="36" spans="2:8">
      <c r="B36" s="67"/>
      <c r="C36" s="68" t="s">
        <v>136</v>
      </c>
      <c r="D36" s="69">
        <v>71.55782400999999</v>
      </c>
      <c r="E36" s="69">
        <v>1.3957080000000002</v>
      </c>
      <c r="F36" s="69">
        <v>104.59380802</v>
      </c>
      <c r="G36" s="70">
        <v>10.52248393</v>
      </c>
      <c r="H36" s="70">
        <f t="shared" si="0"/>
        <v>188.06982395999998</v>
      </c>
    </row>
    <row r="37" spans="2:8">
      <c r="B37" s="120"/>
      <c r="C37" s="118" t="s">
        <v>55</v>
      </c>
      <c r="D37" s="121">
        <f>SUM(D25:D36)</f>
        <v>336.98445797999995</v>
      </c>
      <c r="E37" s="121">
        <f>SUM(E25:E36)</f>
        <v>11.910191030000002</v>
      </c>
      <c r="F37" s="121">
        <f>SUM(F25:F36)</f>
        <v>505.36539124000001</v>
      </c>
      <c r="G37" s="121">
        <f>SUM(G25:G36)</f>
        <v>809.47470207000003</v>
      </c>
      <c r="H37" s="121">
        <f t="shared" si="0"/>
        <v>1663.7347423199999</v>
      </c>
    </row>
    <row r="38" spans="2:8">
      <c r="B38" s="59">
        <v>2014</v>
      </c>
      <c r="C38" s="60" t="s">
        <v>137</v>
      </c>
      <c r="D38" s="61" t="s">
        <v>54</v>
      </c>
      <c r="E38" s="61">
        <v>1.3267860900000001</v>
      </c>
      <c r="F38" s="61" t="s">
        <v>54</v>
      </c>
      <c r="G38" s="62" t="s">
        <v>54</v>
      </c>
      <c r="H38" s="62">
        <f t="shared" si="0"/>
        <v>1.3267860900000001</v>
      </c>
    </row>
    <row r="39" spans="2:8">
      <c r="B39" s="63"/>
      <c r="C39" s="64" t="s">
        <v>138</v>
      </c>
      <c r="D39" s="65">
        <v>10.899421019999998</v>
      </c>
      <c r="E39" s="65">
        <v>0.32034800000000002</v>
      </c>
      <c r="F39" s="65">
        <v>15.217180990000001</v>
      </c>
      <c r="G39" s="66">
        <v>55.58428601</v>
      </c>
      <c r="H39" s="66">
        <f t="shared" si="0"/>
        <v>82.021236020000003</v>
      </c>
    </row>
    <row r="40" spans="2:8">
      <c r="B40" s="63"/>
      <c r="C40" s="64" t="s">
        <v>139</v>
      </c>
      <c r="D40" s="65">
        <v>61.024490990000004</v>
      </c>
      <c r="E40" s="65">
        <v>0.82191999999999998</v>
      </c>
      <c r="F40" s="65">
        <v>98.17055302</v>
      </c>
      <c r="G40" s="66">
        <v>182.77540000999997</v>
      </c>
      <c r="H40" s="66">
        <f t="shared" si="0"/>
        <v>342.79236401999998</v>
      </c>
    </row>
    <row r="41" spans="2:8">
      <c r="B41" s="63"/>
      <c r="C41" s="64" t="s">
        <v>140</v>
      </c>
      <c r="D41" s="65">
        <v>3.6859999999999997E-2</v>
      </c>
      <c r="E41" s="65">
        <v>0.92506001000000004</v>
      </c>
      <c r="F41" s="65">
        <v>7.8101000000000004E-2</v>
      </c>
      <c r="G41" s="66">
        <v>3.8099999999999999E-4</v>
      </c>
      <c r="H41" s="66">
        <f t="shared" si="0"/>
        <v>1.04040201</v>
      </c>
    </row>
    <row r="42" spans="2:8">
      <c r="B42" s="63"/>
      <c r="C42" s="64" t="s">
        <v>141</v>
      </c>
      <c r="D42" s="65">
        <v>38.302218000000018</v>
      </c>
      <c r="E42" s="65">
        <v>42.345388</v>
      </c>
      <c r="F42" s="65">
        <v>54.057368050000008</v>
      </c>
      <c r="G42" s="66">
        <v>1.9800000000000002E-4</v>
      </c>
      <c r="H42" s="66">
        <f t="shared" si="0"/>
        <v>134.70517205000004</v>
      </c>
    </row>
    <row r="43" spans="2:8">
      <c r="B43" s="63"/>
      <c r="C43" s="64" t="s">
        <v>142</v>
      </c>
      <c r="D43" s="65">
        <v>64.771010009999998</v>
      </c>
      <c r="E43" s="65">
        <v>10.538568999999999</v>
      </c>
      <c r="F43" s="65">
        <v>88.058616010000009</v>
      </c>
      <c r="G43" s="66">
        <v>101.32263998000001</v>
      </c>
      <c r="H43" s="66">
        <f t="shared" si="0"/>
        <v>264.69083499999999</v>
      </c>
    </row>
    <row r="44" spans="2:8">
      <c r="B44" s="63"/>
      <c r="C44" s="64" t="s">
        <v>143</v>
      </c>
      <c r="D44" s="65" t="s">
        <v>54</v>
      </c>
      <c r="E44" s="65">
        <v>0.33582699999999999</v>
      </c>
      <c r="F44" s="65">
        <v>0.26256699999999999</v>
      </c>
      <c r="G44" s="66">
        <v>2.1699999999999999E-4</v>
      </c>
      <c r="H44" s="66">
        <f t="shared" si="0"/>
        <v>0.598611</v>
      </c>
    </row>
    <row r="45" spans="2:8">
      <c r="B45" s="63"/>
      <c r="C45" s="64" t="s">
        <v>144</v>
      </c>
      <c r="D45" s="65">
        <v>40.871275009999998</v>
      </c>
      <c r="E45" s="65">
        <v>11.906943</v>
      </c>
      <c r="F45" s="65">
        <v>46.515311079999996</v>
      </c>
      <c r="G45" s="66" t="s">
        <v>54</v>
      </c>
      <c r="H45" s="66">
        <f t="shared" si="0"/>
        <v>99.293529089999993</v>
      </c>
    </row>
    <row r="46" spans="2:8">
      <c r="B46" s="63"/>
      <c r="C46" s="64" t="s">
        <v>145</v>
      </c>
      <c r="D46" s="65">
        <v>45.749031000000002</v>
      </c>
      <c r="E46" s="65">
        <v>10.390864029999999</v>
      </c>
      <c r="F46" s="65">
        <v>76.482171969999996</v>
      </c>
      <c r="G46" s="66">
        <v>81.299084989999983</v>
      </c>
      <c r="H46" s="66">
        <f t="shared" si="0"/>
        <v>213.92115199</v>
      </c>
    </row>
    <row r="47" spans="2:8">
      <c r="B47" s="63"/>
      <c r="C47" s="64" t="s">
        <v>133</v>
      </c>
      <c r="D47" s="65" t="s">
        <v>54</v>
      </c>
      <c r="E47" s="65">
        <v>10.64740407</v>
      </c>
      <c r="F47" s="65">
        <v>0.13961199999999999</v>
      </c>
      <c r="G47" s="66">
        <v>1.9000000000000001E-5</v>
      </c>
      <c r="H47" s="66">
        <f t="shared" si="0"/>
        <v>10.78703507</v>
      </c>
    </row>
    <row r="48" spans="2:8">
      <c r="B48" s="63"/>
      <c r="C48" s="64" t="s">
        <v>135</v>
      </c>
      <c r="D48" s="65">
        <v>6.2949449999999993</v>
      </c>
      <c r="E48" s="65">
        <v>10.467304</v>
      </c>
      <c r="F48" s="65">
        <v>11.64411799</v>
      </c>
      <c r="G48" s="66">
        <v>31.104816010000004</v>
      </c>
      <c r="H48" s="66">
        <f t="shared" si="0"/>
        <v>59.511183000000003</v>
      </c>
    </row>
    <row r="49" spans="2:9">
      <c r="B49" s="67"/>
      <c r="C49" s="68" t="s">
        <v>146</v>
      </c>
      <c r="D49" s="69">
        <v>104.50301395999999</v>
      </c>
      <c r="E49" s="69">
        <v>20.614069000000001</v>
      </c>
      <c r="F49" s="69">
        <v>138.34492804000004</v>
      </c>
      <c r="G49" s="70">
        <v>83.019745959999995</v>
      </c>
      <c r="H49" s="70">
        <f t="shared" si="0"/>
        <v>346.48175695999998</v>
      </c>
    </row>
    <row r="50" spans="2:9">
      <c r="B50" s="120"/>
      <c r="C50" s="118" t="s">
        <v>55</v>
      </c>
      <c r="D50" s="121">
        <f>SUM(D38:D49)</f>
        <v>372.45226499</v>
      </c>
      <c r="E50" s="121">
        <f>SUM(E38:E49)</f>
        <v>120.64048220000002</v>
      </c>
      <c r="F50" s="121">
        <f>SUM(F38:F49)</f>
        <v>528.97052714999995</v>
      </c>
      <c r="G50" s="121">
        <f>SUM(G38:G49)</f>
        <v>535.10678796000002</v>
      </c>
      <c r="H50" s="121">
        <f t="shared" si="0"/>
        <v>1557.1700622999999</v>
      </c>
    </row>
    <row r="51" spans="2:9">
      <c r="B51" s="59">
        <v>2015</v>
      </c>
      <c r="C51" s="60" t="s">
        <v>137</v>
      </c>
      <c r="D51" s="61" t="s">
        <v>54</v>
      </c>
      <c r="E51" s="61">
        <v>6.7580000000000001E-3</v>
      </c>
      <c r="F51" s="61">
        <v>4.6379999999999998E-3</v>
      </c>
      <c r="G51" s="62" t="s">
        <v>54</v>
      </c>
      <c r="H51" s="62">
        <f t="shared" si="0"/>
        <v>1.1396E-2</v>
      </c>
    </row>
    <row r="52" spans="2:9">
      <c r="B52" s="63"/>
      <c r="C52" s="64" t="s">
        <v>138</v>
      </c>
      <c r="D52" s="65">
        <v>21.104106980000001</v>
      </c>
      <c r="E52" s="65">
        <v>20.560317009999999</v>
      </c>
      <c r="F52" s="65">
        <v>27.443180969999997</v>
      </c>
      <c r="G52" s="66">
        <v>70.524554000000009</v>
      </c>
      <c r="H52" s="66">
        <f t="shared" si="0"/>
        <v>139.63215896000003</v>
      </c>
    </row>
    <row r="53" spans="2:9">
      <c r="B53" s="63"/>
      <c r="C53" s="64" t="s">
        <v>139</v>
      </c>
      <c r="D53" s="65">
        <v>39.545321969999996</v>
      </c>
      <c r="E53" s="65">
        <v>11.567159999999999</v>
      </c>
      <c r="F53" s="65">
        <v>68.441786059999998</v>
      </c>
      <c r="G53" s="66">
        <v>73.175221010000001</v>
      </c>
      <c r="H53" s="66">
        <f t="shared" si="0"/>
        <v>192.72948904</v>
      </c>
      <c r="I53" s="58"/>
    </row>
    <row r="54" spans="2:9">
      <c r="B54" s="63"/>
      <c r="C54" s="64" t="s">
        <v>140</v>
      </c>
      <c r="D54" s="65" t="s">
        <v>54</v>
      </c>
      <c r="E54" s="65">
        <v>16.368392979999999</v>
      </c>
      <c r="F54" s="65" t="s">
        <v>54</v>
      </c>
      <c r="G54" s="66">
        <v>2.0000000000000002E-5</v>
      </c>
      <c r="H54" s="66">
        <f t="shared" si="0"/>
        <v>16.368412979999999</v>
      </c>
      <c r="I54" s="58"/>
    </row>
    <row r="55" spans="2:9">
      <c r="B55" s="63"/>
      <c r="C55" s="64" t="s">
        <v>141</v>
      </c>
      <c r="D55" s="65">
        <v>17.089969980000003</v>
      </c>
      <c r="E55" s="65">
        <v>17.583893009999997</v>
      </c>
      <c r="F55" s="65">
        <v>16.96176904</v>
      </c>
      <c r="G55" s="66">
        <v>48.619993999999998</v>
      </c>
      <c r="H55" s="66">
        <f t="shared" si="0"/>
        <v>100.25562603</v>
      </c>
      <c r="I55" s="58"/>
    </row>
    <row r="56" spans="2:9">
      <c r="B56" s="63"/>
      <c r="C56" s="64" t="s">
        <v>142</v>
      </c>
      <c r="D56" s="65">
        <v>32.906866999999998</v>
      </c>
      <c r="E56" s="65">
        <v>19.527011039999998</v>
      </c>
      <c r="F56" s="65">
        <v>63.153355050000002</v>
      </c>
      <c r="G56" s="66">
        <v>1.2717000000000001E-2</v>
      </c>
      <c r="H56" s="66">
        <f t="shared" si="0"/>
        <v>115.59995008999999</v>
      </c>
      <c r="I56" s="58"/>
    </row>
    <row r="57" spans="2:9">
      <c r="B57" s="63"/>
      <c r="C57" s="64" t="s">
        <v>143</v>
      </c>
      <c r="D57" s="65">
        <v>4.5823999999999997E-2</v>
      </c>
      <c r="E57" s="65">
        <v>21.45757699</v>
      </c>
      <c r="F57" s="65">
        <v>0.34621499999999999</v>
      </c>
      <c r="G57" s="66">
        <v>5.2659999999999998E-3</v>
      </c>
      <c r="H57" s="66">
        <f t="shared" si="0"/>
        <v>21.854881989999999</v>
      </c>
      <c r="I57" s="58"/>
    </row>
    <row r="58" spans="2:9">
      <c r="B58" s="63"/>
      <c r="C58" s="64" t="s">
        <v>147</v>
      </c>
      <c r="D58" s="65">
        <v>22.478963090000001</v>
      </c>
      <c r="E58" s="65">
        <v>17.745928980000002</v>
      </c>
      <c r="F58" s="65">
        <v>24.046518980000002</v>
      </c>
      <c r="G58" s="66">
        <v>28.710903979999998</v>
      </c>
      <c r="H58" s="66">
        <f t="shared" si="0"/>
        <v>92.982315030000009</v>
      </c>
      <c r="I58" s="58"/>
    </row>
    <row r="59" spans="2:9">
      <c r="B59" s="63"/>
      <c r="C59" s="64" t="s">
        <v>154</v>
      </c>
      <c r="D59" s="65">
        <v>34.952205970000001</v>
      </c>
      <c r="E59" s="65">
        <v>25.846466009999997</v>
      </c>
      <c r="F59" s="65">
        <v>69.470865990000007</v>
      </c>
      <c r="G59" s="66">
        <v>63.415780930000004</v>
      </c>
      <c r="H59" s="66">
        <f t="shared" si="0"/>
        <v>193.6853189</v>
      </c>
      <c r="I59" s="58"/>
    </row>
    <row r="60" spans="2:9">
      <c r="B60" s="63"/>
      <c r="C60" s="64" t="s">
        <v>149</v>
      </c>
      <c r="D60" s="65">
        <v>0.65587099000000004</v>
      </c>
      <c r="E60" s="65">
        <v>8.1258590000000002</v>
      </c>
      <c r="F60" s="65">
        <v>0.90228700000000006</v>
      </c>
      <c r="G60" s="66" t="s">
        <v>54</v>
      </c>
      <c r="H60" s="66">
        <f t="shared" si="0"/>
        <v>9.6840169899999999</v>
      </c>
      <c r="I60" s="58"/>
    </row>
    <row r="61" spans="2:9">
      <c r="B61" s="63"/>
      <c r="C61" s="64" t="s">
        <v>135</v>
      </c>
      <c r="D61" s="65">
        <v>3.9933909999999999</v>
      </c>
      <c r="E61" s="65">
        <v>24.51756</v>
      </c>
      <c r="F61" s="65">
        <v>22.891978910000002</v>
      </c>
      <c r="G61" s="66">
        <v>13.276207990000001</v>
      </c>
      <c r="H61" s="66">
        <f t="shared" si="0"/>
        <v>64.679137900000001</v>
      </c>
      <c r="I61" s="58"/>
    </row>
    <row r="62" spans="2:9">
      <c r="B62" s="67"/>
      <c r="C62" s="68" t="s">
        <v>146</v>
      </c>
      <c r="D62" s="69">
        <v>35.403344019999999</v>
      </c>
      <c r="E62" s="69">
        <v>15.398918</v>
      </c>
      <c r="F62" s="69">
        <v>58.496908980000008</v>
      </c>
      <c r="G62" s="70">
        <v>46.422501979999993</v>
      </c>
      <c r="H62" s="70">
        <f>SUM(D62:G62)</f>
        <v>155.72167297999999</v>
      </c>
      <c r="I62" s="58"/>
    </row>
    <row r="63" spans="2:9">
      <c r="B63" s="117"/>
      <c r="C63" s="118" t="s">
        <v>55</v>
      </c>
      <c r="D63" s="119">
        <f>SUM(D51:D62)</f>
        <v>208.17586499999999</v>
      </c>
      <c r="E63" s="119">
        <f>SUM(E51:E62)</f>
        <v>198.70584102000001</v>
      </c>
      <c r="F63" s="119">
        <f>SUM(F51:F62)</f>
        <v>352.15950397999995</v>
      </c>
      <c r="G63" s="119">
        <f>SUM(G51:G62)</f>
        <v>344.16316688999996</v>
      </c>
      <c r="H63" s="119">
        <f>SUM(H51:H62)</f>
        <v>1103.20437689</v>
      </c>
    </row>
    <row r="64" spans="2:9">
      <c r="B64" s="59">
        <v>2016</v>
      </c>
      <c r="C64" s="60" t="s">
        <v>137</v>
      </c>
      <c r="D64" s="61">
        <v>1.376401E-2</v>
      </c>
      <c r="E64" s="61">
        <v>14.001267029999999</v>
      </c>
      <c r="F64" s="61">
        <v>1.0660019999999999</v>
      </c>
      <c r="G64" s="62">
        <v>4.2499999999999998E-4</v>
      </c>
      <c r="H64" s="66">
        <f>SUM(D64:G64)</f>
        <v>15.081458039999998</v>
      </c>
    </row>
    <row r="65" spans="2:8">
      <c r="B65" s="63"/>
      <c r="C65" s="64" t="s">
        <v>138</v>
      </c>
      <c r="D65" s="65">
        <v>5.1839040400000007</v>
      </c>
      <c r="E65" s="65">
        <v>1.8508910000000001</v>
      </c>
      <c r="F65" s="65">
        <v>27.817612949999997</v>
      </c>
      <c r="G65" s="66">
        <v>5.931448969999999</v>
      </c>
      <c r="H65" s="66">
        <f>SUM(D65:G65)</f>
        <v>40.783856959999994</v>
      </c>
    </row>
    <row r="66" spans="2:8">
      <c r="B66" s="63"/>
      <c r="C66" s="64" t="s">
        <v>139</v>
      </c>
      <c r="D66" s="65">
        <v>29.740412020000001</v>
      </c>
      <c r="E66" s="65">
        <v>12.69303</v>
      </c>
      <c r="F66" s="65">
        <v>67.868325979999995</v>
      </c>
      <c r="G66" s="66">
        <v>54.457932</v>
      </c>
      <c r="H66" s="66">
        <f>SUM(D66:G66)</f>
        <v>164.75970000000001</v>
      </c>
    </row>
    <row r="67" spans="2:8">
      <c r="B67" s="63"/>
      <c r="C67" s="64" t="s">
        <v>140</v>
      </c>
      <c r="D67" s="65" t="s">
        <v>54</v>
      </c>
      <c r="E67" s="65">
        <v>6.7270079800000007</v>
      </c>
      <c r="F67" s="65">
        <v>0.33634199999999997</v>
      </c>
      <c r="G67" s="66" t="s">
        <v>54</v>
      </c>
      <c r="H67" s="66">
        <f>SUM(D67:G67)</f>
        <v>7.0633499800000008</v>
      </c>
    </row>
    <row r="68" spans="2:8">
      <c r="B68" s="63"/>
      <c r="C68" s="64" t="s">
        <v>141</v>
      </c>
      <c r="D68" s="65">
        <v>14.202285009999999</v>
      </c>
      <c r="E68" s="65">
        <v>17.326237039999999</v>
      </c>
      <c r="F68" s="65">
        <v>35.276917049999994</v>
      </c>
      <c r="G68" s="66">
        <v>8.4021020000000011</v>
      </c>
      <c r="H68" s="66">
        <f t="shared" ref="H68:H73" si="1">SUM(D68:G68)</f>
        <v>75.2075411</v>
      </c>
    </row>
    <row r="69" spans="2:8" ht="13.9" customHeight="1">
      <c r="B69" s="63"/>
      <c r="C69" s="64" t="s">
        <v>142</v>
      </c>
      <c r="D69" s="65">
        <v>34.191086000000006</v>
      </c>
      <c r="E69" s="65">
        <v>16.941938990000004</v>
      </c>
      <c r="F69" s="65">
        <v>70.099692960000013</v>
      </c>
      <c r="G69" s="66">
        <v>4.0374099999999995</v>
      </c>
      <c r="H69" s="66">
        <f t="shared" si="1"/>
        <v>125.27012795000002</v>
      </c>
    </row>
    <row r="70" spans="2:8">
      <c r="B70" s="63"/>
      <c r="C70" s="64" t="s">
        <v>143</v>
      </c>
      <c r="D70" s="65" t="s">
        <v>54</v>
      </c>
      <c r="E70" s="65">
        <v>8.5411700499999998</v>
      </c>
      <c r="F70" s="65" t="s">
        <v>54</v>
      </c>
      <c r="G70" s="66">
        <v>2.0000000000000002E-5</v>
      </c>
      <c r="H70" s="66">
        <f t="shared" si="1"/>
        <v>8.5411900499999991</v>
      </c>
    </row>
    <row r="71" spans="2:8">
      <c r="B71" s="63"/>
      <c r="C71" s="64" t="s">
        <v>147</v>
      </c>
      <c r="D71" s="65">
        <v>29.751061050000001</v>
      </c>
      <c r="E71" s="65">
        <v>19.108841000000002</v>
      </c>
      <c r="F71" s="65">
        <v>46.702360999999996</v>
      </c>
      <c r="G71" s="66">
        <v>6.2599240199999997</v>
      </c>
      <c r="H71" s="66">
        <f t="shared" si="1"/>
        <v>101.82218707</v>
      </c>
    </row>
    <row r="72" spans="2:8" s="123" customFormat="1">
      <c r="B72" s="63"/>
      <c r="C72" s="64" t="s">
        <v>163</v>
      </c>
      <c r="D72" s="65">
        <v>34.012697000000003</v>
      </c>
      <c r="E72" s="65">
        <v>40.359092960000005</v>
      </c>
      <c r="F72" s="65">
        <v>110.10975304000002</v>
      </c>
      <c r="G72" s="66">
        <v>6.5678010000000002</v>
      </c>
      <c r="H72" s="66">
        <f t="shared" si="1"/>
        <v>191.04934400000002</v>
      </c>
    </row>
    <row r="73" spans="2:8" s="122" customFormat="1">
      <c r="B73" s="63"/>
      <c r="C73" s="64" t="s">
        <v>149</v>
      </c>
      <c r="D73" s="65" t="s">
        <v>54</v>
      </c>
      <c r="E73" s="65">
        <v>18.577441060000002</v>
      </c>
      <c r="F73" s="65">
        <v>0.412051</v>
      </c>
      <c r="G73" s="66" t="s">
        <v>54</v>
      </c>
      <c r="H73" s="66">
        <f t="shared" si="1"/>
        <v>18.989492060000003</v>
      </c>
    </row>
    <row r="74" spans="2:8" s="124" customFormat="1">
      <c r="B74" s="63"/>
      <c r="C74" s="64" t="s">
        <v>135</v>
      </c>
      <c r="D74" s="65">
        <v>22.671478</v>
      </c>
      <c r="E74" s="65">
        <v>16.640420979999998</v>
      </c>
      <c r="F74" s="65">
        <v>43.419377040000001</v>
      </c>
      <c r="G74" s="66">
        <v>4.0992090000000001</v>
      </c>
      <c r="H74" s="66">
        <f>SUM(D74:G74)</f>
        <v>86.830485019999998</v>
      </c>
    </row>
    <row r="75" spans="2:8" s="124" customFormat="1">
      <c r="B75" s="63"/>
      <c r="C75" s="64" t="s">
        <v>146</v>
      </c>
      <c r="D75" s="65">
        <v>66.662418029999998</v>
      </c>
      <c r="E75" s="65">
        <v>32.99460697</v>
      </c>
      <c r="F75" s="65">
        <v>116.46721398999999</v>
      </c>
      <c r="G75" s="66">
        <v>11.746722999999999</v>
      </c>
      <c r="H75" s="66">
        <f>SUM(D75:G75)</f>
        <v>227.87096198999998</v>
      </c>
    </row>
    <row r="76" spans="2:8">
      <c r="B76" s="114"/>
      <c r="C76" s="115" t="s">
        <v>55</v>
      </c>
      <c r="D76" s="116">
        <f>SUM(D64:D75)</f>
        <v>236.42910516000001</v>
      </c>
      <c r="E76" s="116">
        <f>SUM(E64:E75)</f>
        <v>205.76194506000002</v>
      </c>
      <c r="F76" s="116">
        <f>SUM(F64:F75)</f>
        <v>519.57564901000001</v>
      </c>
      <c r="G76" s="116">
        <f>SUM(G64:G75)</f>
        <v>101.50299499</v>
      </c>
      <c r="H76" s="116">
        <f>SUM(H64:H75)</f>
        <v>1063.26969422</v>
      </c>
    </row>
    <row r="77" spans="2:8">
      <c r="B77" s="59">
        <v>2017</v>
      </c>
      <c r="C77" s="60" t="s">
        <v>137</v>
      </c>
      <c r="D77" s="61" t="s">
        <v>54</v>
      </c>
      <c r="E77" s="61">
        <v>23.579535010000001</v>
      </c>
      <c r="F77" s="61">
        <v>0.10778700000000001</v>
      </c>
      <c r="G77" s="62" t="s">
        <v>54</v>
      </c>
      <c r="H77" s="66">
        <f t="shared" ref="H77:H84" si="2">SUM(D77:G77)</f>
        <v>23.687322009999999</v>
      </c>
    </row>
    <row r="78" spans="2:8" s="124" customFormat="1">
      <c r="B78" s="63"/>
      <c r="C78" s="64" t="s">
        <v>138</v>
      </c>
      <c r="D78" s="65">
        <v>23.927438019999997</v>
      </c>
      <c r="E78" s="65">
        <v>14.150867060000001</v>
      </c>
      <c r="F78" s="65">
        <v>36.297165070000005</v>
      </c>
      <c r="G78" s="66">
        <v>3.716189</v>
      </c>
      <c r="H78" s="66">
        <f t="shared" si="2"/>
        <v>78.091659150000012</v>
      </c>
    </row>
    <row r="79" spans="2:8" s="124" customFormat="1">
      <c r="B79" s="63"/>
      <c r="C79" s="64" t="s">
        <v>139</v>
      </c>
      <c r="D79" s="65">
        <v>103.44074098</v>
      </c>
      <c r="E79" s="65">
        <v>19.484278009999997</v>
      </c>
      <c r="F79" s="65">
        <v>142.27080000999999</v>
      </c>
      <c r="G79" s="66">
        <v>11.723566999999999</v>
      </c>
      <c r="H79" s="66">
        <f t="shared" si="2"/>
        <v>276.91938599999997</v>
      </c>
    </row>
    <row r="80" spans="2:8" s="124" customFormat="1">
      <c r="B80" s="63"/>
      <c r="C80" s="64" t="s">
        <v>140</v>
      </c>
      <c r="D80" s="65" t="s">
        <v>54</v>
      </c>
      <c r="E80" s="65">
        <v>19.206987939999998</v>
      </c>
      <c r="F80" s="65">
        <v>5.8699999999999996E-4</v>
      </c>
      <c r="G80" s="66">
        <v>2.1000000000000002E-5</v>
      </c>
      <c r="H80" s="66">
        <f t="shared" si="2"/>
        <v>19.207595939999997</v>
      </c>
    </row>
    <row r="81" spans="2:9" s="124" customFormat="1">
      <c r="B81" s="63"/>
      <c r="C81" s="64" t="s">
        <v>141</v>
      </c>
      <c r="D81" s="65">
        <v>72.041577029999999</v>
      </c>
      <c r="E81" s="65">
        <v>22.194449049999996</v>
      </c>
      <c r="F81" s="65">
        <v>75.500301989999997</v>
      </c>
      <c r="G81" s="66">
        <v>3.9121709999999998</v>
      </c>
      <c r="H81" s="66">
        <f t="shared" si="2"/>
        <v>173.64849906999999</v>
      </c>
    </row>
    <row r="82" spans="2:9" s="124" customFormat="1" ht="13.9" customHeight="1">
      <c r="B82" s="63"/>
      <c r="C82" s="64" t="s">
        <v>142</v>
      </c>
      <c r="D82" s="65">
        <v>101.02857698</v>
      </c>
      <c r="E82" s="65">
        <v>7.7686800099999997</v>
      </c>
      <c r="F82" s="65">
        <v>135.75231900999998</v>
      </c>
      <c r="G82" s="66">
        <v>14.114968000000001</v>
      </c>
      <c r="H82" s="66">
        <f t="shared" si="2"/>
        <v>258.66454399999998</v>
      </c>
    </row>
    <row r="83" spans="2:9" s="124" customFormat="1">
      <c r="B83" s="63"/>
      <c r="C83" s="64" t="s">
        <v>143</v>
      </c>
      <c r="D83" s="65" t="s">
        <v>54</v>
      </c>
      <c r="E83" s="65">
        <v>35.725807950000004</v>
      </c>
      <c r="F83" s="65">
        <v>0.118573</v>
      </c>
      <c r="G83" s="66" t="s">
        <v>54</v>
      </c>
      <c r="H83" s="66">
        <f t="shared" si="2"/>
        <v>35.844380950000001</v>
      </c>
    </row>
    <row r="84" spans="2:9" s="124" customFormat="1">
      <c r="B84" s="63"/>
      <c r="C84" s="64" t="s">
        <v>147</v>
      </c>
      <c r="D84" s="65">
        <v>54.845904000000004</v>
      </c>
      <c r="E84" s="65">
        <v>17.303361020000001</v>
      </c>
      <c r="F84" s="65">
        <v>68.335785999999999</v>
      </c>
      <c r="G84" s="66" t="s">
        <v>54</v>
      </c>
      <c r="H84" s="66">
        <f t="shared" si="2"/>
        <v>140.48505102000001</v>
      </c>
    </row>
    <row r="85" spans="2:9" s="124" customFormat="1">
      <c r="B85" s="63"/>
      <c r="C85" s="64" t="s">
        <v>163</v>
      </c>
      <c r="D85" s="65"/>
      <c r="E85" s="65"/>
      <c r="F85" s="65"/>
      <c r="G85" s="66"/>
      <c r="H85" s="66"/>
    </row>
    <row r="86" spans="2:9" s="124" customFormat="1">
      <c r="B86" s="63"/>
      <c r="C86" s="64" t="s">
        <v>149</v>
      </c>
      <c r="D86" s="65"/>
      <c r="E86" s="65"/>
      <c r="F86" s="65"/>
      <c r="G86" s="66"/>
      <c r="H86" s="66"/>
    </row>
    <row r="87" spans="2:9" s="124" customFormat="1">
      <c r="B87" s="63"/>
      <c r="C87" s="64" t="s">
        <v>135</v>
      </c>
      <c r="D87" s="65"/>
      <c r="E87" s="65"/>
      <c r="F87" s="65"/>
      <c r="G87" s="66"/>
      <c r="H87" s="66"/>
    </row>
    <row r="88" spans="2:9" s="124" customFormat="1">
      <c r="B88" s="63"/>
      <c r="C88" s="64" t="s">
        <v>146</v>
      </c>
      <c r="D88" s="65"/>
      <c r="E88" s="65"/>
      <c r="F88" s="65"/>
      <c r="G88" s="66"/>
      <c r="H88" s="66"/>
    </row>
    <row r="89" spans="2:9" s="124" customFormat="1">
      <c r="B89" s="114"/>
      <c r="C89" s="115" t="s">
        <v>55</v>
      </c>
      <c r="D89" s="116">
        <f>SUM(D77:D88)</f>
        <v>355.28423700999997</v>
      </c>
      <c r="E89" s="116">
        <f>SUM(E77:E88)</f>
        <v>159.41396605</v>
      </c>
      <c r="F89" s="116">
        <f>SUM(F77:F88)</f>
        <v>458.38331907999998</v>
      </c>
      <c r="G89" s="116">
        <f>SUM(G77:G88)</f>
        <v>33.466915999999998</v>
      </c>
      <c r="H89" s="116">
        <f>SUM(H77:H88)</f>
        <v>1006.5484381399999</v>
      </c>
    </row>
    <row r="90" spans="2:9" ht="15.75" thickBot="1"/>
    <row r="91" spans="2:9" ht="15.75" thickBot="1">
      <c r="B91" s="111" t="s">
        <v>151</v>
      </c>
      <c r="C91" s="112"/>
      <c r="D91" s="113">
        <f>D11+D24+D37+D50+D63+D76+D89</f>
        <v>2009.64181214</v>
      </c>
      <c r="E91" s="113">
        <f>E11+E24+E37+E50+E63+E76+E89</f>
        <v>855.26595052000005</v>
      </c>
      <c r="F91" s="113">
        <f>F11+F24+F37+F50+F63+F76+F89</f>
        <v>3006.8043124199999</v>
      </c>
      <c r="G91" s="113">
        <f>G11+G24+G37+G50+G63+G76+G89</f>
        <v>2901.00804599</v>
      </c>
      <c r="H91" s="113">
        <f>H11+H24+H37+H50+H63+H76+H89</f>
        <v>8772.7201210700005</v>
      </c>
    </row>
    <row r="92" spans="2:9">
      <c r="C92" s="64"/>
      <c r="D92" s="65"/>
      <c r="E92" s="65"/>
      <c r="F92" s="65"/>
      <c r="G92" s="65"/>
      <c r="H92" s="65"/>
    </row>
    <row r="94" spans="2:9">
      <c r="B94" s="73" t="s">
        <v>150</v>
      </c>
      <c r="C94" s="72"/>
      <c r="D94" s="71"/>
      <c r="E94" s="71"/>
      <c r="F94" s="71"/>
      <c r="G94" s="71"/>
      <c r="H94" s="71"/>
      <c r="I94" s="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769" t="s">
        <v>53</v>
      </c>
      <c r="C14" s="769"/>
      <c r="D14" s="769"/>
      <c r="E14" s="769"/>
      <c r="F14" s="769"/>
      <c r="G14" s="769"/>
      <c r="H14" s="769"/>
      <c r="I14" s="769"/>
      <c r="J14" s="769"/>
      <c r="K14" s="769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94"/>
  <sheetViews>
    <sheetView showGridLines="0" view="pageBreakPreview" topLeftCell="A22" zoomScaleNormal="100" zoomScaleSheetLayoutView="100" workbookViewId="0">
      <selection activeCell="F20" sqref="F20"/>
    </sheetView>
  </sheetViews>
  <sheetFormatPr baseColWidth="10" defaultRowHeight="12" customHeight="1"/>
  <cols>
    <col min="1" max="1" width="45.28515625" style="512" customWidth="1"/>
    <col min="2" max="3" width="10.7109375" style="512" bestFit="1" customWidth="1"/>
    <col min="4" max="4" width="7.7109375" style="512" bestFit="1" customWidth="1"/>
    <col min="5" max="6" width="10.7109375" style="512" bestFit="1" customWidth="1"/>
    <col min="7" max="7" width="7.7109375" style="512" bestFit="1" customWidth="1"/>
    <col min="8" max="8" width="6.42578125" style="512" bestFit="1" customWidth="1"/>
    <col min="9" max="16384" width="11.42578125" style="512"/>
  </cols>
  <sheetData>
    <row r="1" spans="1:8" ht="12" customHeight="1">
      <c r="A1" s="209" t="s">
        <v>219</v>
      </c>
      <c r="B1" s="210"/>
      <c r="C1" s="210"/>
      <c r="D1" s="211"/>
      <c r="E1" s="212"/>
      <c r="F1" s="212"/>
      <c r="G1" s="212"/>
      <c r="H1" s="212"/>
    </row>
    <row r="2" spans="1:8" ht="15.75">
      <c r="A2" s="213" t="s">
        <v>220</v>
      </c>
      <c r="B2" s="210"/>
      <c r="C2" s="210"/>
      <c r="D2" s="211"/>
      <c r="E2" s="212"/>
      <c r="F2" s="212"/>
      <c r="G2" s="212"/>
      <c r="H2" s="212"/>
    </row>
    <row r="3" spans="1:8" ht="12" customHeight="1" thickBot="1">
      <c r="A3" s="212"/>
      <c r="B3" s="214"/>
      <c r="C3" s="214"/>
      <c r="D3" s="211"/>
      <c r="E3" s="214"/>
      <c r="F3" s="214"/>
      <c r="G3" s="211"/>
      <c r="H3" s="211"/>
    </row>
    <row r="4" spans="1:8" ht="12" customHeight="1" thickBot="1">
      <c r="A4" s="217"/>
      <c r="B4" s="770" t="s">
        <v>569</v>
      </c>
      <c r="C4" s="771"/>
      <c r="D4" s="771"/>
      <c r="E4" s="770" t="s">
        <v>581</v>
      </c>
      <c r="F4" s="771"/>
      <c r="G4" s="771"/>
      <c r="H4" s="772"/>
    </row>
    <row r="5" spans="1:8" ht="15.75" thickBot="1">
      <c r="A5" s="142" t="s">
        <v>213</v>
      </c>
      <c r="B5" s="376">
        <v>2018</v>
      </c>
      <c r="C5" s="377">
        <v>2019</v>
      </c>
      <c r="D5" s="378" t="s">
        <v>211</v>
      </c>
      <c r="E5" s="376">
        <v>2018</v>
      </c>
      <c r="F5" s="377">
        <v>2019</v>
      </c>
      <c r="G5" s="378" t="s">
        <v>211</v>
      </c>
      <c r="H5" s="379" t="s">
        <v>212</v>
      </c>
    </row>
    <row r="6" spans="1:8" ht="15">
      <c r="A6" s="653" t="s">
        <v>417</v>
      </c>
      <c r="B6" s="380">
        <f>+SUM(B7:B21)</f>
        <v>178510.28495000003</v>
      </c>
      <c r="C6" s="381">
        <f>+SUM(C7:C21)</f>
        <v>176069.71298200008</v>
      </c>
      <c r="D6" s="511">
        <f t="shared" ref="D6:D69" si="0">+C6/B6-1</f>
        <v>-1.3671884332510764E-2</v>
      </c>
      <c r="E6" s="380">
        <f>+SUM(E7:E21)</f>
        <v>366543.27034700004</v>
      </c>
      <c r="F6" s="381">
        <f>+SUM(F7:F21)</f>
        <v>377286.23088899994</v>
      </c>
      <c r="G6" s="511">
        <f t="shared" ref="G6:G49" si="1">+F6/E6-1</f>
        <v>2.9308846761338048E-2</v>
      </c>
      <c r="H6" s="382">
        <f>SUM(H7:H21)</f>
        <v>0.99999999999999978</v>
      </c>
    </row>
    <row r="7" spans="1:8" ht="15">
      <c r="A7" s="386" t="s">
        <v>34</v>
      </c>
      <c r="B7" s="384">
        <v>32738.434946999998</v>
      </c>
      <c r="C7" s="385">
        <v>35557.233103999999</v>
      </c>
      <c r="D7" s="508">
        <f t="shared" si="0"/>
        <v>8.6100577549395041E-2</v>
      </c>
      <c r="E7" s="384">
        <v>72445.300101999994</v>
      </c>
      <c r="F7" s="385">
        <v>79604.460338999997</v>
      </c>
      <c r="G7" s="508">
        <f t="shared" si="1"/>
        <v>9.8821596803660094E-2</v>
      </c>
      <c r="H7" s="506">
        <f>(F7/$F$6)</f>
        <v>0.21099222240744891</v>
      </c>
    </row>
    <row r="8" spans="1:8" ht="15">
      <c r="A8" s="383" t="s">
        <v>433</v>
      </c>
      <c r="B8" s="384">
        <v>23295.764051999999</v>
      </c>
      <c r="C8" s="385">
        <v>27698.22654</v>
      </c>
      <c r="D8" s="508">
        <f t="shared" si="0"/>
        <v>0.18898124475217792</v>
      </c>
      <c r="E8" s="384">
        <v>55019.507003999999</v>
      </c>
      <c r="F8" s="385">
        <v>69390.217709999997</v>
      </c>
      <c r="G8" s="508">
        <f t="shared" si="1"/>
        <v>0.26119301114339732</v>
      </c>
      <c r="H8" s="506">
        <f t="shared" ref="H8:H21" si="2">(F8/$F$6)</f>
        <v>0.18391929529602963</v>
      </c>
    </row>
    <row r="9" spans="1:8" ht="15">
      <c r="A9" s="383" t="s">
        <v>432</v>
      </c>
      <c r="B9" s="384">
        <v>41338.719415</v>
      </c>
      <c r="C9" s="385">
        <v>33867.602289000009</v>
      </c>
      <c r="D9" s="508">
        <f t="shared" si="0"/>
        <v>-0.18072928314487291</v>
      </c>
      <c r="E9" s="384">
        <v>74053.836565000005</v>
      </c>
      <c r="F9" s="385">
        <v>66479.467327999999</v>
      </c>
      <c r="G9" s="508">
        <f t="shared" si="1"/>
        <v>-0.10228192877423281</v>
      </c>
      <c r="H9" s="506">
        <f t="shared" si="2"/>
        <v>0.17620432945923936</v>
      </c>
    </row>
    <row r="10" spans="1:8" ht="15">
      <c r="A10" s="386" t="s">
        <v>36</v>
      </c>
      <c r="B10" s="384">
        <v>25486.465045999998</v>
      </c>
      <c r="C10" s="385">
        <v>26347.855059000001</v>
      </c>
      <c r="D10" s="508">
        <f t="shared" si="0"/>
        <v>3.3797939865152005E-2</v>
      </c>
      <c r="E10" s="384">
        <v>54973.992990999999</v>
      </c>
      <c r="F10" s="385">
        <v>52680.444156999998</v>
      </c>
      <c r="G10" s="508">
        <f t="shared" si="1"/>
        <v>-4.1720615680499784E-2</v>
      </c>
      <c r="H10" s="506">
        <f t="shared" si="2"/>
        <v>0.13962991448924339</v>
      </c>
    </row>
    <row r="11" spans="1:8" ht="15">
      <c r="A11" s="386" t="s">
        <v>37</v>
      </c>
      <c r="B11" s="384">
        <v>11212.915237000001</v>
      </c>
      <c r="C11" s="388">
        <v>14368.530467</v>
      </c>
      <c r="D11" s="508">
        <f t="shared" si="0"/>
        <v>0.28142683354879972</v>
      </c>
      <c r="E11" s="384">
        <v>23527.15696</v>
      </c>
      <c r="F11" s="388">
        <v>29061.213815999999</v>
      </c>
      <c r="G11" s="508">
        <f t="shared" si="1"/>
        <v>0.23521995732033396</v>
      </c>
      <c r="H11" s="506">
        <f t="shared" si="2"/>
        <v>7.7026966363238414E-2</v>
      </c>
    </row>
    <row r="12" spans="1:8" ht="15">
      <c r="A12" s="386" t="s">
        <v>434</v>
      </c>
      <c r="B12" s="384">
        <v>18752.531057</v>
      </c>
      <c r="C12" s="388">
        <v>15007.771462999999</v>
      </c>
      <c r="D12" s="508">
        <f t="shared" si="0"/>
        <v>-0.19969355510557307</v>
      </c>
      <c r="E12" s="384">
        <v>35484.488806999994</v>
      </c>
      <c r="F12" s="388">
        <v>28317.355180000002</v>
      </c>
      <c r="G12" s="508">
        <f t="shared" si="1"/>
        <v>-0.20197933993024408</v>
      </c>
      <c r="H12" s="506">
        <f t="shared" si="2"/>
        <v>7.5055363439253509E-2</v>
      </c>
    </row>
    <row r="13" spans="1:8" ht="15">
      <c r="A13" s="386" t="s">
        <v>35</v>
      </c>
      <c r="B13" s="384">
        <v>10202.275487999999</v>
      </c>
      <c r="C13" s="388">
        <v>7683.1177690000004</v>
      </c>
      <c r="D13" s="508">
        <f t="shared" si="0"/>
        <v>-0.24692116204498227</v>
      </c>
      <c r="E13" s="384">
        <v>19453.771708</v>
      </c>
      <c r="F13" s="388">
        <v>20333.012183999999</v>
      </c>
      <c r="G13" s="508">
        <f t="shared" si="1"/>
        <v>4.5196401458665658E-2</v>
      </c>
      <c r="H13" s="506">
        <f t="shared" si="2"/>
        <v>5.3892802120261062E-2</v>
      </c>
    </row>
    <row r="14" spans="1:8" ht="15">
      <c r="A14" s="386" t="s">
        <v>39</v>
      </c>
      <c r="B14" s="384">
        <v>4692.2964169999996</v>
      </c>
      <c r="C14" s="388">
        <v>4331.2303999999995</v>
      </c>
      <c r="D14" s="508">
        <f t="shared" si="0"/>
        <v>-7.6948680328862595E-2</v>
      </c>
      <c r="E14" s="384">
        <v>9533.9368749999994</v>
      </c>
      <c r="F14" s="388">
        <v>9301.219790000001</v>
      </c>
      <c r="G14" s="508">
        <f t="shared" si="1"/>
        <v>-2.4409337721779112E-2</v>
      </c>
      <c r="H14" s="506">
        <f t="shared" si="2"/>
        <v>2.4652953191754513E-2</v>
      </c>
    </row>
    <row r="15" spans="1:8" ht="15">
      <c r="A15" s="386" t="s">
        <v>38</v>
      </c>
      <c r="B15" s="384">
        <v>4469.8586070000001</v>
      </c>
      <c r="C15" s="388">
        <v>4009.5891040000001</v>
      </c>
      <c r="D15" s="508">
        <f t="shared" si="0"/>
        <v>-0.10297182606161126</v>
      </c>
      <c r="E15" s="384">
        <v>9034.7671330000012</v>
      </c>
      <c r="F15" s="388">
        <v>8009.6553719999993</v>
      </c>
      <c r="G15" s="508">
        <f t="shared" si="1"/>
        <v>-0.11346299754154399</v>
      </c>
      <c r="H15" s="506">
        <f t="shared" si="2"/>
        <v>2.1229651962455243E-2</v>
      </c>
    </row>
    <row r="16" spans="1:8" ht="15">
      <c r="A16" s="386" t="s">
        <v>41</v>
      </c>
      <c r="B16" s="384">
        <v>2373.4256420000002</v>
      </c>
      <c r="C16" s="388">
        <v>2814.8363249999998</v>
      </c>
      <c r="D16" s="508">
        <f t="shared" si="0"/>
        <v>0.1859804137904395</v>
      </c>
      <c r="E16" s="384">
        <v>5225.0512360000002</v>
      </c>
      <c r="F16" s="388">
        <v>5559.5357890000005</v>
      </c>
      <c r="G16" s="508">
        <f t="shared" si="1"/>
        <v>6.4015554660103557E-2</v>
      </c>
      <c r="H16" s="506">
        <f t="shared" si="2"/>
        <v>1.4735591531925404E-2</v>
      </c>
    </row>
    <row r="17" spans="1:8" ht="15">
      <c r="A17" s="386" t="s">
        <v>40</v>
      </c>
      <c r="B17" s="384">
        <v>2446.3129199999998</v>
      </c>
      <c r="C17" s="385">
        <v>2821.1210000000001</v>
      </c>
      <c r="D17" s="508">
        <f t="shared" si="0"/>
        <v>0.1532134654302526</v>
      </c>
      <c r="E17" s="384">
        <v>4692.1835220000003</v>
      </c>
      <c r="F17" s="385">
        <v>5277.3618500000002</v>
      </c>
      <c r="G17" s="508">
        <f t="shared" si="1"/>
        <v>0.12471343570776905</v>
      </c>
      <c r="H17" s="506">
        <f t="shared" si="2"/>
        <v>1.3987687378797119E-2</v>
      </c>
    </row>
    <row r="18" spans="1:8" ht="15">
      <c r="A18" s="386" t="s">
        <v>42</v>
      </c>
      <c r="B18" s="384">
        <v>970.58760500000005</v>
      </c>
      <c r="C18" s="388">
        <v>1199.508016</v>
      </c>
      <c r="D18" s="508">
        <f t="shared" si="0"/>
        <v>0.23585754631597622</v>
      </c>
      <c r="E18" s="384">
        <v>2008.2104099999999</v>
      </c>
      <c r="F18" s="388">
        <v>2343.333314</v>
      </c>
      <c r="G18" s="508">
        <f t="shared" si="1"/>
        <v>0.16687639020853395</v>
      </c>
      <c r="H18" s="506">
        <f t="shared" si="2"/>
        <v>6.2110226192946434E-3</v>
      </c>
    </row>
    <row r="19" spans="1:8" ht="15">
      <c r="A19" s="386" t="s">
        <v>43</v>
      </c>
      <c r="B19" s="384">
        <v>337.01323500000001</v>
      </c>
      <c r="C19" s="388">
        <v>175.22349800000001</v>
      </c>
      <c r="D19" s="508">
        <f t="shared" si="0"/>
        <v>-0.48006938659248799</v>
      </c>
      <c r="E19" s="384">
        <v>736.22268499999996</v>
      </c>
      <c r="F19" s="388">
        <v>532.30834100000004</v>
      </c>
      <c r="G19" s="508">
        <f t="shared" si="1"/>
        <v>-0.27697373112049639</v>
      </c>
      <c r="H19" s="506">
        <f t="shared" si="2"/>
        <v>1.4108872718352889E-3</v>
      </c>
    </row>
    <row r="20" spans="1:8" ht="15">
      <c r="A20" s="386" t="s">
        <v>435</v>
      </c>
      <c r="B20" s="384">
        <v>165.13117</v>
      </c>
      <c r="C20" s="388">
        <v>151.31386000000001</v>
      </c>
      <c r="D20" s="508">
        <f t="shared" si="0"/>
        <v>-8.367475383357359E-2</v>
      </c>
      <c r="E20" s="384">
        <v>309.15185000000002</v>
      </c>
      <c r="F20" s="388">
        <v>323.90852000000001</v>
      </c>
      <c r="G20" s="508">
        <f t="shared" si="1"/>
        <v>4.7732756572538726E-2</v>
      </c>
      <c r="H20" s="506">
        <f t="shared" si="2"/>
        <v>8.585219747796627E-4</v>
      </c>
    </row>
    <row r="21" spans="1:8" ht="15.75" thickBot="1">
      <c r="A21" s="386" t="s">
        <v>45</v>
      </c>
      <c r="B21" s="384">
        <v>28.554112</v>
      </c>
      <c r="C21" s="385">
        <v>36.554088</v>
      </c>
      <c r="D21" s="508">
        <f t="shared" si="0"/>
        <v>0.2801689648061898</v>
      </c>
      <c r="E21" s="384">
        <v>45.692499000000005</v>
      </c>
      <c r="F21" s="385">
        <v>72.737199000000004</v>
      </c>
      <c r="G21" s="508">
        <f t="shared" si="1"/>
        <v>0.59188489559303803</v>
      </c>
      <c r="H21" s="506">
        <f t="shared" si="2"/>
        <v>1.9279049444399088E-4</v>
      </c>
    </row>
    <row r="22" spans="1:8" ht="15">
      <c r="A22" s="653" t="s">
        <v>418</v>
      </c>
      <c r="B22" s="389">
        <f>+SUM(B23:B39)</f>
        <v>10692089.170925809</v>
      </c>
      <c r="C22" s="390">
        <f>+SUM(C23:C39)</f>
        <v>10443214.389252385</v>
      </c>
      <c r="D22" s="511">
        <f t="shared" si="0"/>
        <v>-2.327653442604749E-2</v>
      </c>
      <c r="E22" s="389">
        <f>+SUM(E23:E39)</f>
        <v>22240659.114782326</v>
      </c>
      <c r="F22" s="390">
        <f>+SUM(F23:F39)</f>
        <v>20906231.283173602</v>
      </c>
      <c r="G22" s="511">
        <f t="shared" si="1"/>
        <v>-5.9999473249504165E-2</v>
      </c>
      <c r="H22" s="382">
        <f>SUM(H23:H39)</f>
        <v>1</v>
      </c>
    </row>
    <row r="23" spans="1:8" ht="15">
      <c r="A23" s="386" t="s">
        <v>40</v>
      </c>
      <c r="B23" s="387">
        <v>1937482.7595780001</v>
      </c>
      <c r="C23" s="388">
        <v>2721346.6042610002</v>
      </c>
      <c r="D23" s="508">
        <f t="shared" si="0"/>
        <v>0.40457848763192716</v>
      </c>
      <c r="E23" s="387">
        <v>4134288.6802310003</v>
      </c>
      <c r="F23" s="388">
        <v>5074581.3396709999</v>
      </c>
      <c r="G23" s="508">
        <f t="shared" si="1"/>
        <v>0.22743759136516362</v>
      </c>
      <c r="H23" s="506">
        <f>(F23/$F$22)</f>
        <v>0.24273056539632187</v>
      </c>
    </row>
    <row r="24" spans="1:8" ht="15">
      <c r="A24" s="386" t="s">
        <v>44</v>
      </c>
      <c r="B24" s="387">
        <v>2830623.3957089996</v>
      </c>
      <c r="C24" s="388">
        <v>2390656.431961</v>
      </c>
      <c r="D24" s="508">
        <f t="shared" si="0"/>
        <v>-0.15543111966606182</v>
      </c>
      <c r="E24" s="387">
        <v>5870668.9610719997</v>
      </c>
      <c r="F24" s="388">
        <v>4982872.0673900004</v>
      </c>
      <c r="G24" s="508">
        <f t="shared" si="1"/>
        <v>-0.15122584829240404</v>
      </c>
      <c r="H24" s="506">
        <f t="shared" ref="H24:H39" si="3">(F24/$F$22)</f>
        <v>0.238343869820309</v>
      </c>
    </row>
    <row r="25" spans="1:8" ht="15">
      <c r="A25" s="386" t="s">
        <v>34</v>
      </c>
      <c r="B25" s="387">
        <v>1889626.404326618</v>
      </c>
      <c r="C25" s="388">
        <v>1387500.5263670692</v>
      </c>
      <c r="D25" s="508">
        <f t="shared" si="0"/>
        <v>-0.26572759398886836</v>
      </c>
      <c r="E25" s="387">
        <v>3842422.1041831602</v>
      </c>
      <c r="F25" s="388">
        <v>2854930.3707813192</v>
      </c>
      <c r="G25" s="508">
        <f t="shared" si="1"/>
        <v>-0.25699720296913253</v>
      </c>
      <c r="H25" s="506">
        <f t="shared" si="3"/>
        <v>0.13655882459690916</v>
      </c>
    </row>
    <row r="26" spans="1:8" ht="15">
      <c r="A26" s="386" t="s">
        <v>45</v>
      </c>
      <c r="B26" s="387">
        <v>885800.93602999998</v>
      </c>
      <c r="C26" s="388">
        <v>1007351.888671</v>
      </c>
      <c r="D26" s="508">
        <f t="shared" si="0"/>
        <v>0.13722152201122007</v>
      </c>
      <c r="E26" s="387">
        <v>1949417.8784299998</v>
      </c>
      <c r="F26" s="388">
        <v>2152865.340576</v>
      </c>
      <c r="G26" s="508">
        <f t="shared" si="1"/>
        <v>0.10436318677340251</v>
      </c>
      <c r="H26" s="506">
        <f t="shared" si="3"/>
        <v>0.10297720863294646</v>
      </c>
    </row>
    <row r="27" spans="1:8" ht="15">
      <c r="A27" s="386" t="s">
        <v>43</v>
      </c>
      <c r="B27" s="387">
        <v>927996.77846624725</v>
      </c>
      <c r="C27" s="388">
        <v>906171.46987577609</v>
      </c>
      <c r="D27" s="508">
        <f t="shared" si="0"/>
        <v>-2.351873314317221E-2</v>
      </c>
      <c r="E27" s="387">
        <v>1878412.8388951924</v>
      </c>
      <c r="F27" s="388">
        <v>1759812.618545997</v>
      </c>
      <c r="G27" s="508">
        <f t="shared" si="1"/>
        <v>-6.3138527321263016E-2</v>
      </c>
      <c r="H27" s="506">
        <f t="shared" si="3"/>
        <v>8.4176463692065995E-2</v>
      </c>
    </row>
    <row r="28" spans="1:8" ht="15">
      <c r="A28" s="386" t="s">
        <v>28</v>
      </c>
      <c r="B28" s="387">
        <v>846876.63424200006</v>
      </c>
      <c r="C28" s="388">
        <v>576215.13955700002</v>
      </c>
      <c r="D28" s="508">
        <f t="shared" si="0"/>
        <v>-0.31959967218514251</v>
      </c>
      <c r="E28" s="387">
        <v>1716495.385981</v>
      </c>
      <c r="F28" s="388">
        <v>1348507.286849</v>
      </c>
      <c r="G28" s="508">
        <f t="shared" si="1"/>
        <v>-0.21438338963066295</v>
      </c>
      <c r="H28" s="506">
        <f t="shared" si="3"/>
        <v>6.4502648448854921E-2</v>
      </c>
    </row>
    <row r="29" spans="1:8" ht="15">
      <c r="A29" s="386" t="s">
        <v>36</v>
      </c>
      <c r="B29" s="387">
        <v>410881.80681999994</v>
      </c>
      <c r="C29" s="388">
        <v>473484.95780099998</v>
      </c>
      <c r="D29" s="508">
        <f t="shared" si="0"/>
        <v>0.15236291785590161</v>
      </c>
      <c r="E29" s="387">
        <v>836778.37792000012</v>
      </c>
      <c r="F29" s="388">
        <v>729624.19228400011</v>
      </c>
      <c r="G29" s="508">
        <f t="shared" si="1"/>
        <v>-0.12805563392108166</v>
      </c>
      <c r="H29" s="506">
        <f t="shared" si="3"/>
        <v>3.4899843132953322E-2</v>
      </c>
    </row>
    <row r="30" spans="1:8" ht="15">
      <c r="A30" s="386" t="s">
        <v>37</v>
      </c>
      <c r="B30" s="387">
        <v>232763.39939999999</v>
      </c>
      <c r="C30" s="388">
        <v>255658.76249999998</v>
      </c>
      <c r="D30" s="508">
        <f t="shared" si="0"/>
        <v>9.8363244217166246E-2</v>
      </c>
      <c r="E30" s="387">
        <v>493728.67719999998</v>
      </c>
      <c r="F30" s="388">
        <v>533919.54729999998</v>
      </c>
      <c r="G30" s="508">
        <f t="shared" si="1"/>
        <v>8.1402745993867986E-2</v>
      </c>
      <c r="H30" s="506">
        <f t="shared" si="3"/>
        <v>2.5538775500380386E-2</v>
      </c>
    </row>
    <row r="31" spans="1:8" ht="15">
      <c r="A31" s="386" t="s">
        <v>432</v>
      </c>
      <c r="B31" s="387">
        <v>220842.82311999999</v>
      </c>
      <c r="C31" s="388">
        <v>211797.89989500001</v>
      </c>
      <c r="D31" s="508">
        <f t="shared" si="0"/>
        <v>-4.0956382902627597E-2</v>
      </c>
      <c r="E31" s="387">
        <v>459761.08108999999</v>
      </c>
      <c r="F31" s="388">
        <v>435289.74285500002</v>
      </c>
      <c r="G31" s="508">
        <f t="shared" si="1"/>
        <v>-5.3226206483122485E-2</v>
      </c>
      <c r="H31" s="506">
        <f t="shared" si="3"/>
        <v>2.0821052678458758E-2</v>
      </c>
    </row>
    <row r="32" spans="1:8" ht="15">
      <c r="A32" s="386" t="s">
        <v>38</v>
      </c>
      <c r="B32" s="387">
        <v>149837.25409999999</v>
      </c>
      <c r="C32" s="388">
        <v>131639.79930000001</v>
      </c>
      <c r="D32" s="508">
        <f t="shared" si="0"/>
        <v>-0.12144813323831449</v>
      </c>
      <c r="E32" s="387">
        <v>338545.77495600004</v>
      </c>
      <c r="F32" s="388">
        <v>263422.29783200001</v>
      </c>
      <c r="G32" s="508">
        <f t="shared" si="1"/>
        <v>-0.2219005011471894</v>
      </c>
      <c r="H32" s="506">
        <f t="shared" si="3"/>
        <v>1.2600180982596116E-2</v>
      </c>
    </row>
    <row r="33" spans="1:8" ht="15">
      <c r="A33" s="386" t="s">
        <v>433</v>
      </c>
      <c r="B33" s="387">
        <v>77957.712018999999</v>
      </c>
      <c r="C33" s="388">
        <v>124667.18158800001</v>
      </c>
      <c r="D33" s="508">
        <f t="shared" si="0"/>
        <v>0.59916419247419528</v>
      </c>
      <c r="E33" s="387">
        <v>194970.64322599999</v>
      </c>
      <c r="F33" s="388">
        <v>238599.68554100001</v>
      </c>
      <c r="G33" s="508">
        <f t="shared" si="1"/>
        <v>0.2237723669220677</v>
      </c>
      <c r="H33" s="506">
        <f t="shared" si="3"/>
        <v>1.1412850183717099E-2</v>
      </c>
    </row>
    <row r="34" spans="1:8" ht="15">
      <c r="A34" s="386" t="s">
        <v>162</v>
      </c>
      <c r="B34" s="387">
        <v>51609.969197943232</v>
      </c>
      <c r="C34" s="388">
        <v>77651.716846542622</v>
      </c>
      <c r="D34" s="508">
        <f t="shared" si="0"/>
        <v>0.50458754487373758</v>
      </c>
      <c r="E34" s="387">
        <v>98769.212642971775</v>
      </c>
      <c r="F34" s="388">
        <v>156334.88142928656</v>
      </c>
      <c r="G34" s="508">
        <f t="shared" si="1"/>
        <v>0.58283008688549098</v>
      </c>
      <c r="H34" s="506">
        <f t="shared" si="3"/>
        <v>7.4779083475993505E-3</v>
      </c>
    </row>
    <row r="35" spans="1:8" ht="15">
      <c r="A35" s="386" t="s">
        <v>434</v>
      </c>
      <c r="B35" s="387">
        <v>52292.772017000003</v>
      </c>
      <c r="C35" s="388">
        <v>46866.227325</v>
      </c>
      <c r="D35" s="508">
        <f t="shared" si="0"/>
        <v>-0.10377236628870756</v>
      </c>
      <c r="E35" s="387">
        <v>107805.801833</v>
      </c>
      <c r="F35" s="388">
        <v>104995.905999</v>
      </c>
      <c r="G35" s="508">
        <f t="shared" si="1"/>
        <v>-2.6064421266981275E-2</v>
      </c>
      <c r="H35" s="506">
        <f t="shared" si="3"/>
        <v>5.022230194282125E-3</v>
      </c>
    </row>
    <row r="36" spans="1:8" ht="15">
      <c r="A36" s="386" t="s">
        <v>42</v>
      </c>
      <c r="B36" s="387">
        <v>62897.768730000003</v>
      </c>
      <c r="C36" s="388">
        <v>45978.465816000004</v>
      </c>
      <c r="D36" s="508">
        <f t="shared" si="0"/>
        <v>-0.26899686993077854</v>
      </c>
      <c r="E36" s="387">
        <v>112466.801376</v>
      </c>
      <c r="F36" s="388">
        <v>96934.912991999998</v>
      </c>
      <c r="G36" s="508">
        <f t="shared" si="1"/>
        <v>-0.13810198382075134</v>
      </c>
      <c r="H36" s="506">
        <f t="shared" si="3"/>
        <v>4.6366517082406019E-3</v>
      </c>
    </row>
    <row r="37" spans="1:8" ht="15">
      <c r="A37" s="386" t="s">
        <v>41</v>
      </c>
      <c r="B37" s="387">
        <v>49720.871130000007</v>
      </c>
      <c r="C37" s="388">
        <v>37799.7808</v>
      </c>
      <c r="D37" s="508">
        <f t="shared" si="0"/>
        <v>-0.23976028695939711</v>
      </c>
      <c r="E37" s="387">
        <v>97245.076817999987</v>
      </c>
      <c r="F37" s="388">
        <v>84722.004099999991</v>
      </c>
      <c r="G37" s="508">
        <f t="shared" si="1"/>
        <v>-0.12877847524803421</v>
      </c>
      <c r="H37" s="506">
        <f t="shared" si="3"/>
        <v>4.0524761709772421E-3</v>
      </c>
    </row>
    <row r="38" spans="1:8" ht="15">
      <c r="A38" s="386" t="s">
        <v>35</v>
      </c>
      <c r="B38" s="387">
        <v>38822.201527999998</v>
      </c>
      <c r="C38" s="388">
        <v>45794.075618000003</v>
      </c>
      <c r="D38" s="508">
        <f t="shared" si="0"/>
        <v>0.17958471739351611</v>
      </c>
      <c r="E38" s="387">
        <v>70328.366915999999</v>
      </c>
      <c r="F38" s="388">
        <v>81866.704687999998</v>
      </c>
      <c r="G38" s="508">
        <f t="shared" si="1"/>
        <v>0.16406378077542105</v>
      </c>
      <c r="H38" s="506">
        <f t="shared" si="3"/>
        <v>3.9158996941687186E-3</v>
      </c>
    </row>
    <row r="39" spans="1:8" ht="15.75" thickBot="1">
      <c r="A39" s="386" t="s">
        <v>39</v>
      </c>
      <c r="B39" s="387">
        <v>26055.684512</v>
      </c>
      <c r="C39" s="388">
        <v>2633.4610700000003</v>
      </c>
      <c r="D39" s="508">
        <f t="shared" si="0"/>
        <v>-0.89892949967262792</v>
      </c>
      <c r="E39" s="387">
        <v>38553.452012000002</v>
      </c>
      <c r="F39" s="388">
        <v>6952.3843399999996</v>
      </c>
      <c r="G39" s="508">
        <f t="shared" si="1"/>
        <v>-0.81966895369483317</v>
      </c>
      <c r="H39" s="506">
        <f t="shared" si="3"/>
        <v>3.3255081921893935E-4</v>
      </c>
    </row>
    <row r="40" spans="1:8" ht="15">
      <c r="A40" s="653" t="s">
        <v>414</v>
      </c>
      <c r="B40" s="389">
        <f>+SUM(B41:B51)</f>
        <v>118169.09182999999</v>
      </c>
      <c r="C40" s="390">
        <f>+SUM(C41:C51)</f>
        <v>107769.45190799999</v>
      </c>
      <c r="D40" s="511">
        <f t="shared" si="0"/>
        <v>-8.8006430115931678E-2</v>
      </c>
      <c r="E40" s="389">
        <f>+SUM(E41:E51)</f>
        <v>228400.29241599998</v>
      </c>
      <c r="F40" s="390">
        <f>+SUM(F41:F51)</f>
        <v>209373.60662900002</v>
      </c>
      <c r="G40" s="511">
        <f t="shared" si="1"/>
        <v>-8.3304121836873413E-2</v>
      </c>
      <c r="H40" s="382">
        <f>SUM(H41:H51)</f>
        <v>0.99999999999999989</v>
      </c>
    </row>
    <row r="41" spans="1:8" ht="15">
      <c r="A41" s="386" t="s">
        <v>432</v>
      </c>
      <c r="B41" s="387">
        <v>43392.833541999993</v>
      </c>
      <c r="C41" s="388">
        <v>35441.522005000006</v>
      </c>
      <c r="D41" s="508">
        <f t="shared" si="0"/>
        <v>-0.18324020092635573</v>
      </c>
      <c r="E41" s="387">
        <v>80987.724436999997</v>
      </c>
      <c r="F41" s="388">
        <v>65739.600953000001</v>
      </c>
      <c r="G41" s="508">
        <f t="shared" si="1"/>
        <v>-0.18827697147931899</v>
      </c>
      <c r="H41" s="508">
        <f>(F41/$F$40)</f>
        <v>0.31398227317871741</v>
      </c>
    </row>
    <row r="42" spans="1:8" ht="15">
      <c r="A42" s="386" t="s">
        <v>434</v>
      </c>
      <c r="B42" s="387">
        <v>22448.227247999999</v>
      </c>
      <c r="C42" s="388">
        <v>22512.339770999999</v>
      </c>
      <c r="D42" s="508">
        <f t="shared" si="0"/>
        <v>2.856017194218019E-3</v>
      </c>
      <c r="E42" s="387">
        <v>43416.988743000002</v>
      </c>
      <c r="F42" s="388">
        <v>41081.151864000007</v>
      </c>
      <c r="G42" s="508">
        <f t="shared" si="1"/>
        <v>-5.3800066440042871E-2</v>
      </c>
      <c r="H42" s="508">
        <f t="shared" ref="H42:H51" si="4">(F42/$F$40)</f>
        <v>0.19620979227240345</v>
      </c>
    </row>
    <row r="43" spans="1:8" ht="15">
      <c r="A43" s="386" t="s">
        <v>38</v>
      </c>
      <c r="B43" s="387">
        <v>20854.327214999998</v>
      </c>
      <c r="C43" s="388">
        <v>17945.021368000002</v>
      </c>
      <c r="D43" s="508">
        <f t="shared" si="0"/>
        <v>-0.1395060994778774</v>
      </c>
      <c r="E43" s="387">
        <v>41138.620183999999</v>
      </c>
      <c r="F43" s="388">
        <v>36704.970504999998</v>
      </c>
      <c r="G43" s="508">
        <f t="shared" si="1"/>
        <v>-0.10777341726994472</v>
      </c>
      <c r="H43" s="508">
        <f t="shared" si="4"/>
        <v>0.17530848847648425</v>
      </c>
    </row>
    <row r="44" spans="1:8" ht="15">
      <c r="A44" s="386" t="s">
        <v>41</v>
      </c>
      <c r="B44" s="387">
        <v>10267.404673000001</v>
      </c>
      <c r="C44" s="388">
        <v>11422.566314</v>
      </c>
      <c r="D44" s="508">
        <f t="shared" si="0"/>
        <v>0.11250765678279984</v>
      </c>
      <c r="E44" s="387">
        <v>20607.269539000001</v>
      </c>
      <c r="F44" s="388">
        <v>22520.498818</v>
      </c>
      <c r="G44" s="508">
        <f t="shared" si="1"/>
        <v>9.2842444525663259E-2</v>
      </c>
      <c r="H44" s="508">
        <f t="shared" si="4"/>
        <v>0.10756130717996965</v>
      </c>
    </row>
    <row r="45" spans="1:8" ht="15">
      <c r="A45" s="386" t="s">
        <v>39</v>
      </c>
      <c r="B45" s="387">
        <v>9374.6859000000004</v>
      </c>
      <c r="C45" s="388">
        <v>9772.5555720000011</v>
      </c>
      <c r="D45" s="508">
        <f t="shared" si="0"/>
        <v>4.2440853618359808E-2</v>
      </c>
      <c r="E45" s="387">
        <v>20377.964391000001</v>
      </c>
      <c r="F45" s="388">
        <v>21203.411674999999</v>
      </c>
      <c r="G45" s="508">
        <f t="shared" si="1"/>
        <v>4.0506856728268703E-2</v>
      </c>
      <c r="H45" s="508">
        <f t="shared" si="4"/>
        <v>0.10127069985746306</v>
      </c>
    </row>
    <row r="46" spans="1:8" ht="15">
      <c r="A46" s="386" t="s">
        <v>45</v>
      </c>
      <c r="B46" s="387">
        <v>3531.3126339999999</v>
      </c>
      <c r="C46" s="388">
        <v>3769.1249420000004</v>
      </c>
      <c r="D46" s="508">
        <f t="shared" si="0"/>
        <v>6.7343883889041223E-2</v>
      </c>
      <c r="E46" s="387">
        <v>4566.9386190000005</v>
      </c>
      <c r="F46" s="388">
        <v>7507.6350640000001</v>
      </c>
      <c r="G46" s="508">
        <f t="shared" si="1"/>
        <v>0.64390978078087446</v>
      </c>
      <c r="H46" s="508">
        <f t="shared" si="4"/>
        <v>3.5857600128669363E-2</v>
      </c>
    </row>
    <row r="47" spans="1:8" ht="15">
      <c r="A47" s="386" t="s">
        <v>34</v>
      </c>
      <c r="B47" s="387">
        <v>2947.9557530000002</v>
      </c>
      <c r="C47" s="388">
        <v>3213.5471230000003</v>
      </c>
      <c r="D47" s="508">
        <f t="shared" si="0"/>
        <v>9.0093404465016125E-2</v>
      </c>
      <c r="E47" s="387">
        <v>6376.4322759999995</v>
      </c>
      <c r="F47" s="388">
        <v>6584.0720330000013</v>
      </c>
      <c r="G47" s="508">
        <f t="shared" si="1"/>
        <v>3.2563626180353022E-2</v>
      </c>
      <c r="H47" s="508">
        <f t="shared" si="4"/>
        <v>3.1446523461128799E-2</v>
      </c>
    </row>
    <row r="48" spans="1:8" ht="15">
      <c r="A48" s="386" t="s">
        <v>435</v>
      </c>
      <c r="B48" s="387">
        <v>3786.75434</v>
      </c>
      <c r="C48" s="388">
        <v>2991.9663169999999</v>
      </c>
      <c r="D48" s="508">
        <f t="shared" si="0"/>
        <v>-0.20988634372305226</v>
      </c>
      <c r="E48" s="387">
        <v>8089.6357500000004</v>
      </c>
      <c r="F48" s="388">
        <v>6467.4536969999999</v>
      </c>
      <c r="G48" s="508">
        <f t="shared" si="1"/>
        <v>-0.20052596966433256</v>
      </c>
      <c r="H48" s="508">
        <f t="shared" si="4"/>
        <v>3.0889536657120388E-2</v>
      </c>
    </row>
    <row r="49" spans="1:8" ht="15">
      <c r="A49" s="386" t="s">
        <v>42</v>
      </c>
      <c r="B49" s="387">
        <v>1565.5905250000001</v>
      </c>
      <c r="C49" s="388">
        <v>657.32520099999999</v>
      </c>
      <c r="D49" s="508">
        <f t="shared" si="0"/>
        <v>-0.5801423229742656</v>
      </c>
      <c r="E49" s="387">
        <v>2838.7184769999999</v>
      </c>
      <c r="F49" s="388">
        <v>1519.2031050000001</v>
      </c>
      <c r="G49" s="508">
        <f t="shared" si="1"/>
        <v>-0.46482783787509752</v>
      </c>
      <c r="H49" s="508">
        <f t="shared" si="4"/>
        <v>7.2559437144909819E-3</v>
      </c>
    </row>
    <row r="50" spans="1:8" ht="15">
      <c r="A50" s="386" t="s">
        <v>43</v>
      </c>
      <c r="B50" s="387">
        <v>0</v>
      </c>
      <c r="C50" s="388">
        <v>42.517645000000002</v>
      </c>
      <c r="D50" s="508" t="s">
        <v>64</v>
      </c>
      <c r="E50" s="387">
        <v>0</v>
      </c>
      <c r="F50" s="388">
        <v>42.517645000000002</v>
      </c>
      <c r="G50" s="508" t="s">
        <v>64</v>
      </c>
      <c r="H50" s="508">
        <f t="shared" si="4"/>
        <v>2.0307070067021021E-4</v>
      </c>
    </row>
    <row r="51" spans="1:8" ht="15.75" thickBot="1">
      <c r="A51" s="386" t="s">
        <v>36</v>
      </c>
      <c r="B51" s="387">
        <v>0</v>
      </c>
      <c r="C51" s="388">
        <v>0.96565000000000001</v>
      </c>
      <c r="D51" s="508"/>
      <c r="E51" s="387">
        <v>0</v>
      </c>
      <c r="F51" s="388">
        <v>3.0912700000000002</v>
      </c>
      <c r="G51" s="508"/>
      <c r="H51" s="508">
        <f t="shared" si="4"/>
        <v>1.4764372882383319E-5</v>
      </c>
    </row>
    <row r="52" spans="1:8" ht="15">
      <c r="A52" s="653" t="s">
        <v>419</v>
      </c>
      <c r="B52" s="389">
        <f>+SUM(B53:B63)</f>
        <v>22778.360956999997</v>
      </c>
      <c r="C52" s="390">
        <f>+SUM(C53:C63)</f>
        <v>22181.549251000004</v>
      </c>
      <c r="D52" s="511">
        <f t="shared" si="0"/>
        <v>-2.6200818712401097E-2</v>
      </c>
      <c r="E52" s="389">
        <f>+SUM(E53:E63)</f>
        <v>44392.93922700001</v>
      </c>
      <c r="F52" s="390">
        <f>+SUM(F53:F63)</f>
        <v>45229.683068999999</v>
      </c>
      <c r="G52" s="511">
        <f t="shared" ref="G52:G61" si="5">+F52/E52-1</f>
        <v>1.8848579449118219E-2</v>
      </c>
      <c r="H52" s="382">
        <f>SUM(H53:H63)</f>
        <v>1</v>
      </c>
    </row>
    <row r="53" spans="1:8" ht="15">
      <c r="A53" s="386" t="s">
        <v>38</v>
      </c>
      <c r="B53" s="387">
        <v>7651.5820680000006</v>
      </c>
      <c r="C53" s="388">
        <v>6318.0560110000006</v>
      </c>
      <c r="D53" s="508">
        <f t="shared" si="0"/>
        <v>-0.17428108921120966</v>
      </c>
      <c r="E53" s="387">
        <v>14394.339571</v>
      </c>
      <c r="F53" s="388">
        <v>14377.040853999999</v>
      </c>
      <c r="G53" s="508">
        <f t="shared" si="5"/>
        <v>-1.2017721907056078E-3</v>
      </c>
      <c r="H53" s="508">
        <f>(F53/$F$52)</f>
        <v>0.31786737996963521</v>
      </c>
    </row>
    <row r="54" spans="1:8" ht="15">
      <c r="A54" s="386" t="s">
        <v>434</v>
      </c>
      <c r="B54" s="387">
        <v>3856.3081730000004</v>
      </c>
      <c r="C54" s="388">
        <v>4247.1810429999996</v>
      </c>
      <c r="D54" s="508">
        <f t="shared" si="0"/>
        <v>0.10135934486167408</v>
      </c>
      <c r="E54" s="387">
        <v>6757.8900600000015</v>
      </c>
      <c r="F54" s="388">
        <v>7514.0374729999994</v>
      </c>
      <c r="G54" s="508">
        <f t="shared" si="5"/>
        <v>0.11189104976354081</v>
      </c>
      <c r="H54" s="508">
        <f t="shared" ref="H54:H63" si="6">(F54/$F$52)</f>
        <v>0.16613066825025025</v>
      </c>
    </row>
    <row r="55" spans="1:8" ht="15">
      <c r="A55" s="386" t="s">
        <v>41</v>
      </c>
      <c r="B55" s="387">
        <v>3909.561291</v>
      </c>
      <c r="C55" s="388">
        <v>3418.6424849999999</v>
      </c>
      <c r="D55" s="508">
        <f t="shared" si="0"/>
        <v>-0.12556877088232865</v>
      </c>
      <c r="E55" s="387">
        <v>6783.2813419999993</v>
      </c>
      <c r="F55" s="388">
        <v>6674.5221499999998</v>
      </c>
      <c r="G55" s="508">
        <f t="shared" si="5"/>
        <v>-1.603341900719879E-2</v>
      </c>
      <c r="H55" s="508">
        <f t="shared" si="6"/>
        <v>0.14756950960318921</v>
      </c>
    </row>
    <row r="56" spans="1:8" ht="15">
      <c r="A56" s="386" t="s">
        <v>432</v>
      </c>
      <c r="B56" s="387">
        <v>1812.9971879999998</v>
      </c>
      <c r="C56" s="388">
        <v>2272.2660680000004</v>
      </c>
      <c r="D56" s="508">
        <f t="shared" si="0"/>
        <v>0.25332023846470553</v>
      </c>
      <c r="E56" s="387">
        <v>4716.1094820000017</v>
      </c>
      <c r="F56" s="388">
        <v>4358.0183120000011</v>
      </c>
      <c r="G56" s="508">
        <f t="shared" si="5"/>
        <v>-7.5929359012280928E-2</v>
      </c>
      <c r="H56" s="508">
        <f t="shared" si="6"/>
        <v>9.6353058794412513E-2</v>
      </c>
    </row>
    <row r="57" spans="1:8" ht="15">
      <c r="A57" s="386" t="s">
        <v>34</v>
      </c>
      <c r="B57" s="387">
        <v>1682.561003</v>
      </c>
      <c r="C57" s="388">
        <v>1952.323032</v>
      </c>
      <c r="D57" s="508">
        <f t="shared" si="0"/>
        <v>0.16032823090456461</v>
      </c>
      <c r="E57" s="387">
        <v>3765.1829040000002</v>
      </c>
      <c r="F57" s="388">
        <v>4215.6821540000001</v>
      </c>
      <c r="G57" s="508">
        <f t="shared" si="5"/>
        <v>0.11964870272873207</v>
      </c>
      <c r="H57" s="508">
        <f t="shared" si="6"/>
        <v>9.3206095376984613E-2</v>
      </c>
    </row>
    <row r="58" spans="1:8" ht="15">
      <c r="A58" s="386" t="s">
        <v>435</v>
      </c>
      <c r="B58" s="387">
        <v>1536.1630399999999</v>
      </c>
      <c r="C58" s="388">
        <v>1205.4743100000001</v>
      </c>
      <c r="D58" s="508">
        <f t="shared" si="0"/>
        <v>-0.21526929198869404</v>
      </c>
      <c r="E58" s="387">
        <v>3126.5369500000002</v>
      </c>
      <c r="F58" s="388">
        <v>2592.6577299999999</v>
      </c>
      <c r="G58" s="508">
        <f t="shared" si="5"/>
        <v>-0.17075736782832529</v>
      </c>
      <c r="H58" s="508">
        <f t="shared" si="6"/>
        <v>5.7322040617547095E-2</v>
      </c>
    </row>
    <row r="59" spans="1:8" ht="15">
      <c r="A59" s="386" t="s">
        <v>42</v>
      </c>
      <c r="B59" s="387">
        <v>1035.8077619999999</v>
      </c>
      <c r="C59" s="388">
        <v>994.28122899999994</v>
      </c>
      <c r="D59" s="508">
        <f t="shared" si="0"/>
        <v>-4.0090965257701949E-2</v>
      </c>
      <c r="E59" s="387">
        <v>2047.8942419999998</v>
      </c>
      <c r="F59" s="388">
        <v>2156.379273</v>
      </c>
      <c r="G59" s="508">
        <f t="shared" si="5"/>
        <v>5.2973942098715199E-2</v>
      </c>
      <c r="H59" s="508">
        <f t="shared" si="6"/>
        <v>4.7676196839812973E-2</v>
      </c>
    </row>
    <row r="60" spans="1:8" ht="15">
      <c r="A60" s="386" t="s">
        <v>39</v>
      </c>
      <c r="B60" s="387">
        <v>970.576458</v>
      </c>
      <c r="C60" s="388">
        <v>885.09986100000003</v>
      </c>
      <c r="D60" s="508">
        <f t="shared" si="0"/>
        <v>-8.8067865540583656E-2</v>
      </c>
      <c r="E60" s="387">
        <v>2352.4181619999999</v>
      </c>
      <c r="F60" s="388">
        <v>2037.2782529999999</v>
      </c>
      <c r="G60" s="508">
        <f t="shared" si="5"/>
        <v>-0.1339642390501149</v>
      </c>
      <c r="H60" s="508">
        <f t="shared" si="6"/>
        <v>4.5042947789221438E-2</v>
      </c>
    </row>
    <row r="61" spans="1:8" ht="15">
      <c r="A61" s="386" t="s">
        <v>45</v>
      </c>
      <c r="B61" s="387">
        <v>322.80397399999998</v>
      </c>
      <c r="C61" s="388">
        <v>510.96797500000002</v>
      </c>
      <c r="D61" s="508">
        <f t="shared" si="0"/>
        <v>0.58290484676622989</v>
      </c>
      <c r="E61" s="387">
        <v>449.28651400000001</v>
      </c>
      <c r="F61" s="388">
        <v>920.03150800000003</v>
      </c>
      <c r="G61" s="508">
        <f t="shared" si="5"/>
        <v>1.0477612377210148</v>
      </c>
      <c r="H61" s="508">
        <f t="shared" si="6"/>
        <v>2.0341321131886973E-2</v>
      </c>
    </row>
    <row r="62" spans="1:8" ht="15">
      <c r="A62" s="386" t="s">
        <v>43</v>
      </c>
      <c r="B62" s="387">
        <v>0</v>
      </c>
      <c r="C62" s="388">
        <v>373.22878700000001</v>
      </c>
      <c r="D62" s="508" t="s">
        <v>64</v>
      </c>
      <c r="E62" s="387">
        <v>0</v>
      </c>
      <c r="F62" s="388">
        <v>373.22878700000001</v>
      </c>
      <c r="G62" s="508" t="s">
        <v>64</v>
      </c>
      <c r="H62" s="508">
        <f t="shared" si="6"/>
        <v>8.25185501367812E-3</v>
      </c>
    </row>
    <row r="63" spans="1:8" ht="15.75" thickBot="1">
      <c r="A63" s="386" t="s">
        <v>36</v>
      </c>
      <c r="B63" s="387">
        <v>0</v>
      </c>
      <c r="C63" s="388">
        <v>4.0284500000000003</v>
      </c>
      <c r="D63" s="508"/>
      <c r="E63" s="387">
        <v>0</v>
      </c>
      <c r="F63" s="388">
        <v>10.806575</v>
      </c>
      <c r="G63" s="508"/>
      <c r="H63" s="508">
        <f t="shared" si="6"/>
        <v>2.3892661338161631E-4</v>
      </c>
    </row>
    <row r="64" spans="1:8" ht="15">
      <c r="A64" s="369" t="s">
        <v>420</v>
      </c>
      <c r="B64" s="389">
        <f>+SUM(B65:B80)</f>
        <v>342580.93447500002</v>
      </c>
      <c r="C64" s="390">
        <f>+SUM(C65:C80)</f>
        <v>281934.96150300012</v>
      </c>
      <c r="D64" s="511">
        <f t="shared" si="0"/>
        <v>-0.17702670192355829</v>
      </c>
      <c r="E64" s="389">
        <f>+SUM(E65:E80)</f>
        <v>662622.5533250001</v>
      </c>
      <c r="F64" s="390">
        <f>+SUM(F65:F80)</f>
        <v>557075.11493199994</v>
      </c>
      <c r="G64" s="511">
        <f t="shared" ref="G64:G85" si="7">+F64/E64-1</f>
        <v>-0.15928742217325609</v>
      </c>
      <c r="H64" s="382">
        <f>SUM(H65:H80)</f>
        <v>0.99999999999999989</v>
      </c>
    </row>
    <row r="65" spans="1:8" ht="15">
      <c r="A65" s="386" t="s">
        <v>434</v>
      </c>
      <c r="B65" s="387">
        <v>60287.665779999996</v>
      </c>
      <c r="C65" s="388">
        <v>55754.856720999996</v>
      </c>
      <c r="D65" s="508">
        <f t="shared" si="0"/>
        <v>-7.5186342021285046E-2</v>
      </c>
      <c r="E65" s="387">
        <v>107273.03629499998</v>
      </c>
      <c r="F65" s="388">
        <v>97739.593441999998</v>
      </c>
      <c r="G65" s="508">
        <f t="shared" si="7"/>
        <v>-8.8870821431613956E-2</v>
      </c>
      <c r="H65" s="508">
        <f>(F65/$F$64)</f>
        <v>0.17545137239514047</v>
      </c>
    </row>
    <row r="66" spans="1:8" ht="15">
      <c r="A66" s="386" t="s">
        <v>432</v>
      </c>
      <c r="B66" s="387">
        <v>55758.126647000005</v>
      </c>
      <c r="C66" s="388">
        <v>49596.953959000006</v>
      </c>
      <c r="D66" s="508">
        <f t="shared" si="0"/>
        <v>-0.11049820104261865</v>
      </c>
      <c r="E66" s="387">
        <v>108900.40413500002</v>
      </c>
      <c r="F66" s="388">
        <v>96032.436452999973</v>
      </c>
      <c r="G66" s="508">
        <f t="shared" si="7"/>
        <v>-0.11816271743168261</v>
      </c>
      <c r="H66" s="508">
        <f t="shared" ref="H66:H80" si="8">(F66/$F$64)</f>
        <v>0.17238687185788634</v>
      </c>
    </row>
    <row r="67" spans="1:8" ht="15">
      <c r="A67" s="386" t="s">
        <v>38</v>
      </c>
      <c r="B67" s="387">
        <v>51769.682482999997</v>
      </c>
      <c r="C67" s="388">
        <v>40767.200947999998</v>
      </c>
      <c r="D67" s="508">
        <f t="shared" si="0"/>
        <v>-0.21252750658868669</v>
      </c>
      <c r="E67" s="387">
        <v>103236.02494700001</v>
      </c>
      <c r="F67" s="388">
        <v>90497.796851999999</v>
      </c>
      <c r="G67" s="508">
        <f t="shared" si="7"/>
        <v>-0.12338937014999996</v>
      </c>
      <c r="H67" s="508">
        <f t="shared" si="8"/>
        <v>0.16245169533923037</v>
      </c>
    </row>
    <row r="68" spans="1:8" ht="15">
      <c r="A68" s="386" t="s">
        <v>45</v>
      </c>
      <c r="B68" s="387">
        <v>35220.410623999996</v>
      </c>
      <c r="C68" s="388">
        <v>37227.990864000007</v>
      </c>
      <c r="D68" s="508">
        <f t="shared" si="0"/>
        <v>5.7000477973757624E-2</v>
      </c>
      <c r="E68" s="387">
        <v>75000.655669</v>
      </c>
      <c r="F68" s="388">
        <v>78652.096835999982</v>
      </c>
      <c r="G68" s="508">
        <f t="shared" si="7"/>
        <v>4.8685456606071043E-2</v>
      </c>
      <c r="H68" s="508">
        <f t="shared" si="8"/>
        <v>0.14118759701840344</v>
      </c>
    </row>
    <row r="69" spans="1:8" ht="15">
      <c r="A69" s="386" t="s">
        <v>41</v>
      </c>
      <c r="B69" s="387">
        <v>61492.928114000009</v>
      </c>
      <c r="C69" s="388">
        <v>36644.000856999999</v>
      </c>
      <c r="D69" s="508">
        <f t="shared" si="0"/>
        <v>-0.40409406445783946</v>
      </c>
      <c r="E69" s="387">
        <v>110538.128402</v>
      </c>
      <c r="F69" s="388">
        <v>59857.718724999992</v>
      </c>
      <c r="G69" s="508">
        <f t="shared" si="7"/>
        <v>-0.45848803855885656</v>
      </c>
      <c r="H69" s="508">
        <f t="shared" si="8"/>
        <v>0.10744999573766026</v>
      </c>
    </row>
    <row r="70" spans="1:8" ht="15">
      <c r="A70" s="386" t="s">
        <v>34</v>
      </c>
      <c r="B70" s="387">
        <v>24202.282855999998</v>
      </c>
      <c r="C70" s="388">
        <v>13126.148197</v>
      </c>
      <c r="D70" s="508">
        <f t="shared" ref="D70:D84" si="9">+C70/B70-1</f>
        <v>-0.45764834354268813</v>
      </c>
      <c r="E70" s="387">
        <v>48047.809300000001</v>
      </c>
      <c r="F70" s="388">
        <v>29520.456861000002</v>
      </c>
      <c r="G70" s="508">
        <f t="shared" si="7"/>
        <v>-0.38560243867351507</v>
      </c>
      <c r="H70" s="508">
        <f t="shared" si="8"/>
        <v>5.2991878598999086E-2</v>
      </c>
    </row>
    <row r="71" spans="1:8" ht="15">
      <c r="A71" s="386" t="s">
        <v>42</v>
      </c>
      <c r="B71" s="387">
        <v>10320.748704000001</v>
      </c>
      <c r="C71" s="388">
        <v>11532.437527999999</v>
      </c>
      <c r="D71" s="508">
        <f t="shared" si="9"/>
        <v>0.11740319028699764</v>
      </c>
      <c r="E71" s="387">
        <v>19153.578417000004</v>
      </c>
      <c r="F71" s="388">
        <v>22930.394412999998</v>
      </c>
      <c r="G71" s="508">
        <f t="shared" si="7"/>
        <v>0.19718592075973818</v>
      </c>
      <c r="H71" s="508">
        <f t="shared" si="8"/>
        <v>4.1162123021415212E-2</v>
      </c>
    </row>
    <row r="72" spans="1:8" ht="15">
      <c r="A72" s="386" t="s">
        <v>36</v>
      </c>
      <c r="B72" s="387">
        <v>10275.669709</v>
      </c>
      <c r="C72" s="388">
        <v>9978.6061250000002</v>
      </c>
      <c r="D72" s="508">
        <f t="shared" si="9"/>
        <v>-2.8909413440937559E-2</v>
      </c>
      <c r="E72" s="387">
        <v>20516.851264000001</v>
      </c>
      <c r="F72" s="388">
        <v>21573.647332</v>
      </c>
      <c r="G72" s="508">
        <f t="shared" si="7"/>
        <v>5.1508686903351197E-2</v>
      </c>
      <c r="H72" s="508">
        <f t="shared" si="8"/>
        <v>3.8726639826001587E-2</v>
      </c>
    </row>
    <row r="73" spans="1:8" ht="15">
      <c r="A73" s="386" t="s">
        <v>39</v>
      </c>
      <c r="B73" s="387">
        <v>7843.4562429999996</v>
      </c>
      <c r="C73" s="388">
        <v>7716.6203480000004</v>
      </c>
      <c r="D73" s="508">
        <f t="shared" si="9"/>
        <v>-1.6170918925339284E-2</v>
      </c>
      <c r="E73" s="387">
        <v>18570.938476000003</v>
      </c>
      <c r="F73" s="388">
        <v>17285.870043000003</v>
      </c>
      <c r="G73" s="508">
        <f t="shared" si="7"/>
        <v>-6.9197818659554988E-2</v>
      </c>
      <c r="H73" s="508">
        <f t="shared" si="8"/>
        <v>3.1029693446475388E-2</v>
      </c>
    </row>
    <row r="74" spans="1:8" ht="15">
      <c r="A74" s="386" t="s">
        <v>37</v>
      </c>
      <c r="B74" s="387">
        <v>4454.8146969999998</v>
      </c>
      <c r="C74" s="388">
        <v>5977.536306</v>
      </c>
      <c r="D74" s="508">
        <f t="shared" si="9"/>
        <v>0.34181480321178004</v>
      </c>
      <c r="E74" s="387">
        <v>9407.9584890000006</v>
      </c>
      <c r="F74" s="388">
        <v>12445.072028999999</v>
      </c>
      <c r="G74" s="508">
        <f t="shared" si="7"/>
        <v>0.32282386700058896</v>
      </c>
      <c r="H74" s="508">
        <f t="shared" si="8"/>
        <v>2.2340025062004651E-2</v>
      </c>
    </row>
    <row r="75" spans="1:8" ht="15">
      <c r="A75" s="386" t="s">
        <v>35</v>
      </c>
      <c r="B75" s="387">
        <v>7500.7579889999997</v>
      </c>
      <c r="C75" s="388">
        <v>4092.5719639999998</v>
      </c>
      <c r="D75" s="508">
        <f t="shared" si="9"/>
        <v>-0.45437888144080474</v>
      </c>
      <c r="E75" s="387">
        <v>13641.280217</v>
      </c>
      <c r="F75" s="388">
        <v>10418.312343000001</v>
      </c>
      <c r="G75" s="508">
        <f t="shared" si="7"/>
        <v>-0.2362657919733574</v>
      </c>
      <c r="H75" s="508">
        <f t="shared" si="8"/>
        <v>1.8701808901070236E-2</v>
      </c>
    </row>
    <row r="76" spans="1:8" ht="15">
      <c r="A76" s="386" t="s">
        <v>435</v>
      </c>
      <c r="B76" s="387">
        <v>6230.3130659999997</v>
      </c>
      <c r="C76" s="388">
        <v>4703.2542309999999</v>
      </c>
      <c r="D76" s="508">
        <f t="shared" si="9"/>
        <v>-0.2451014610057799</v>
      </c>
      <c r="E76" s="387">
        <v>12787.954663</v>
      </c>
      <c r="F76" s="388">
        <v>9635.6123970000008</v>
      </c>
      <c r="G76" s="508">
        <f t="shared" si="7"/>
        <v>-0.24650871457347456</v>
      </c>
      <c r="H76" s="508">
        <f t="shared" si="8"/>
        <v>1.7296792010133469E-2</v>
      </c>
    </row>
    <row r="77" spans="1:8" ht="15">
      <c r="A77" s="386" t="s">
        <v>40</v>
      </c>
      <c r="B77" s="387">
        <v>3541.1593320000002</v>
      </c>
      <c r="C77" s="388">
        <v>2227.6295610000002</v>
      </c>
      <c r="D77" s="508">
        <f t="shared" si="9"/>
        <v>-0.37093212924088781</v>
      </c>
      <c r="E77" s="387">
        <v>7385.7500129999999</v>
      </c>
      <c r="F77" s="388">
        <v>5042.6004750000002</v>
      </c>
      <c r="G77" s="508">
        <f t="shared" si="7"/>
        <v>-0.31725275481511206</v>
      </c>
      <c r="H77" s="508">
        <f t="shared" si="8"/>
        <v>9.0519219757564141E-3</v>
      </c>
    </row>
    <row r="78" spans="1:8" ht="15">
      <c r="A78" s="386" t="s">
        <v>44</v>
      </c>
      <c r="B78" s="387">
        <v>3624.2549980000003</v>
      </c>
      <c r="C78" s="388">
        <v>2144.9362270000001</v>
      </c>
      <c r="D78" s="508">
        <f t="shared" si="9"/>
        <v>-0.4081718233999384</v>
      </c>
      <c r="E78" s="387">
        <v>8040.9425790000005</v>
      </c>
      <c r="F78" s="388">
        <v>4922.7046909999999</v>
      </c>
      <c r="G78" s="508">
        <f t="shared" si="7"/>
        <v>-0.38779506971529643</v>
      </c>
      <c r="H78" s="508">
        <f t="shared" si="8"/>
        <v>8.8366982459823148E-3</v>
      </c>
    </row>
    <row r="79" spans="1:8" ht="15">
      <c r="A79" s="386" t="s">
        <v>43</v>
      </c>
      <c r="B79" s="387">
        <v>16.458451</v>
      </c>
      <c r="C79" s="388">
        <v>352.25805700000001</v>
      </c>
      <c r="D79" s="508">
        <f t="shared" si="9"/>
        <v>20.402868167848847</v>
      </c>
      <c r="E79" s="387">
        <v>28.489917999999999</v>
      </c>
      <c r="F79" s="388">
        <v>357.51484499999998</v>
      </c>
      <c r="G79" s="508">
        <f t="shared" si="7"/>
        <v>11.548819726332662</v>
      </c>
      <c r="H79" s="508">
        <f t="shared" si="8"/>
        <v>6.4177134360711928E-4</v>
      </c>
    </row>
    <row r="80" spans="1:8" ht="15.75" thickBot="1">
      <c r="A80" s="386" t="s">
        <v>433</v>
      </c>
      <c r="B80" s="387">
        <v>42.204782000000002</v>
      </c>
      <c r="C80" s="388">
        <v>91.959609999999998</v>
      </c>
      <c r="D80" s="508">
        <f t="shared" si="9"/>
        <v>1.1788907711927048</v>
      </c>
      <c r="E80" s="387">
        <v>92.750540999999998</v>
      </c>
      <c r="F80" s="388">
        <v>163.287195</v>
      </c>
      <c r="G80" s="508">
        <f t="shared" si="7"/>
        <v>0.76049857218622585</v>
      </c>
      <c r="H80" s="508">
        <f t="shared" si="8"/>
        <v>2.9311522023368761E-4</v>
      </c>
    </row>
    <row r="81" spans="1:8" ht="15">
      <c r="A81" s="369" t="s">
        <v>421</v>
      </c>
      <c r="B81" s="389">
        <f>+B82</f>
        <v>942041.923664</v>
      </c>
      <c r="C81" s="390">
        <f>+C82</f>
        <v>586328.11855999997</v>
      </c>
      <c r="D81" s="511">
        <f t="shared" si="9"/>
        <v>-0.37759869934501256</v>
      </c>
      <c r="E81" s="389">
        <f>+E82</f>
        <v>1927997.3484050001</v>
      </c>
      <c r="F81" s="390">
        <f>+F82</f>
        <v>1186773.7909959999</v>
      </c>
      <c r="G81" s="511">
        <f t="shared" si="7"/>
        <v>-0.38445258133897431</v>
      </c>
      <c r="H81" s="382">
        <f>SUM(H82)</f>
        <v>1</v>
      </c>
    </row>
    <row r="82" spans="1:8" ht="15.75" thickBot="1">
      <c r="A82" s="386" t="s">
        <v>39</v>
      </c>
      <c r="B82" s="387">
        <v>942041.923664</v>
      </c>
      <c r="C82" s="388">
        <v>586328.11855999997</v>
      </c>
      <c r="D82" s="508">
        <f t="shared" si="9"/>
        <v>-0.37759869934501256</v>
      </c>
      <c r="E82" s="387">
        <v>1927997.3484050001</v>
      </c>
      <c r="F82" s="388">
        <v>1186773.7909959999</v>
      </c>
      <c r="G82" s="508">
        <f t="shared" si="7"/>
        <v>-0.38445258133897431</v>
      </c>
      <c r="H82" s="659">
        <f>(F82/$F$81)</f>
        <v>1</v>
      </c>
    </row>
    <row r="83" spans="1:8" ht="15">
      <c r="A83" s="369" t="s">
        <v>422</v>
      </c>
      <c r="B83" s="389">
        <f>+B84</f>
        <v>1326.7380000000001</v>
      </c>
      <c r="C83" s="390">
        <f>+C84</f>
        <v>1622.0219</v>
      </c>
      <c r="D83" s="511">
        <f t="shared" si="9"/>
        <v>0.22256383701981841</v>
      </c>
      <c r="E83" s="389">
        <f>+E84</f>
        <v>2640.6232999999997</v>
      </c>
      <c r="F83" s="390">
        <f>+F84</f>
        <v>3203.7757999999999</v>
      </c>
      <c r="G83" s="511">
        <f t="shared" si="7"/>
        <v>0.21326498936822991</v>
      </c>
      <c r="H83" s="382">
        <f>SUM(H84)</f>
        <v>1</v>
      </c>
    </row>
    <row r="84" spans="1:8" ht="15.75" thickBot="1">
      <c r="A84" s="386" t="s">
        <v>43</v>
      </c>
      <c r="B84" s="387">
        <v>1326.7380000000001</v>
      </c>
      <c r="C84" s="388">
        <v>1622.0219</v>
      </c>
      <c r="D84" s="508">
        <f t="shared" si="9"/>
        <v>0.22256383701981841</v>
      </c>
      <c r="E84" s="387">
        <v>2640.6232999999997</v>
      </c>
      <c r="F84" s="388">
        <v>3203.7757999999999</v>
      </c>
      <c r="G84" s="508">
        <f t="shared" si="7"/>
        <v>0.21326498936822991</v>
      </c>
      <c r="H84" s="659">
        <f>(F84/$F$83)</f>
        <v>1</v>
      </c>
    </row>
    <row r="85" spans="1:8" ht="15">
      <c r="A85" s="369" t="s">
        <v>423</v>
      </c>
      <c r="B85" s="389">
        <f>SUM(B86:B92)</f>
        <v>1981.8759639999998</v>
      </c>
      <c r="C85" s="390">
        <f>SUM(C86:C92)</f>
        <v>1698.2011640000001</v>
      </c>
      <c r="D85" s="511">
        <f>(C85-B85)/B85</f>
        <v>-0.14313448730033632</v>
      </c>
      <c r="E85" s="389">
        <f>SUM(E86:E92)</f>
        <v>4202.4493910000001</v>
      </c>
      <c r="F85" s="390">
        <f>SUM(F86:F92)</f>
        <v>3706.8002889999993</v>
      </c>
      <c r="G85" s="511">
        <f t="shared" si="7"/>
        <v>-0.11794290802442187</v>
      </c>
      <c r="H85" s="382">
        <f>SUM(H86:H92)</f>
        <v>1.0000000000000002</v>
      </c>
    </row>
    <row r="86" spans="1:8" ht="15">
      <c r="A86" s="386" t="s">
        <v>34</v>
      </c>
      <c r="B86" s="185">
        <v>767.57492000000002</v>
      </c>
      <c r="C86" s="186">
        <v>1058.4729600000001</v>
      </c>
      <c r="D86" s="508">
        <f>(C86-B86)/B86</f>
        <v>0.3789832528660525</v>
      </c>
      <c r="E86" s="185">
        <v>1819.2504510000001</v>
      </c>
      <c r="F86" s="186">
        <v>2292.3767349999998</v>
      </c>
      <c r="G86" s="508">
        <f>(F86-E86)/E86</f>
        <v>0.26006660256147418</v>
      </c>
      <c r="H86" s="508">
        <f>(F86/$F$85)</f>
        <v>0.61842466717256706</v>
      </c>
    </row>
    <row r="87" spans="1:8" ht="15">
      <c r="A87" s="386" t="s">
        <v>35</v>
      </c>
      <c r="B87" s="387">
        <v>173.89824300000001</v>
      </c>
      <c r="C87" s="388">
        <v>159.26392799999999</v>
      </c>
      <c r="D87" s="508">
        <f t="shared" ref="D87:D92" si="10">(C87-B87)/B87</f>
        <v>-8.4154473027079485E-2</v>
      </c>
      <c r="E87" s="387">
        <v>386.30786799999998</v>
      </c>
      <c r="F87" s="388">
        <v>391.46985000000001</v>
      </c>
      <c r="G87" s="508">
        <f t="shared" ref="G87:G92" si="11">(F87-E87)/E87</f>
        <v>1.336235274400371E-2</v>
      </c>
      <c r="H87" s="508">
        <f t="shared" ref="H87:H92" si="12">(F87/$F$85)</f>
        <v>0.10560856250111296</v>
      </c>
    </row>
    <row r="88" spans="1:8" ht="15">
      <c r="A88" s="386" t="s">
        <v>37</v>
      </c>
      <c r="B88" s="387">
        <v>352.64747799999998</v>
      </c>
      <c r="C88" s="397">
        <v>171.41587200000001</v>
      </c>
      <c r="D88" s="508">
        <f t="shared" si="10"/>
        <v>-0.51391720430792354</v>
      </c>
      <c r="E88" s="387">
        <v>659.75089800000001</v>
      </c>
      <c r="F88" s="397">
        <v>359.90193599999998</v>
      </c>
      <c r="G88" s="508">
        <f t="shared" si="11"/>
        <v>-0.45448814531208115</v>
      </c>
      <c r="H88" s="508">
        <f t="shared" si="12"/>
        <v>9.7092345942676184E-2</v>
      </c>
    </row>
    <row r="89" spans="1:8" ht="15">
      <c r="A89" s="386" t="s">
        <v>433</v>
      </c>
      <c r="B89" s="387">
        <v>169.22293199999999</v>
      </c>
      <c r="C89" s="388">
        <v>141.06903</v>
      </c>
      <c r="D89" s="508">
        <f t="shared" si="10"/>
        <v>-0.16637167118697596</v>
      </c>
      <c r="E89" s="387">
        <v>337.84147999999999</v>
      </c>
      <c r="F89" s="388">
        <v>314.97754200000003</v>
      </c>
      <c r="G89" s="508">
        <f t="shared" si="11"/>
        <v>-6.7676526872898976E-2</v>
      </c>
      <c r="H89" s="508">
        <f t="shared" si="12"/>
        <v>8.4972892371542624E-2</v>
      </c>
    </row>
    <row r="90" spans="1:8" ht="15">
      <c r="A90" s="386" t="s">
        <v>36</v>
      </c>
      <c r="B90" s="387">
        <v>9.6815940000000005</v>
      </c>
      <c r="C90" s="388">
        <v>83.509910000000005</v>
      </c>
      <c r="D90" s="508">
        <f t="shared" si="10"/>
        <v>7.6256364396193437</v>
      </c>
      <c r="E90" s="387">
        <v>48.048682999999997</v>
      </c>
      <c r="F90" s="388">
        <v>201.191272</v>
      </c>
      <c r="G90" s="508">
        <f t="shared" si="11"/>
        <v>3.1872380144113417</v>
      </c>
      <c r="H90" s="508">
        <f t="shared" si="12"/>
        <v>5.4276264247911855E-2</v>
      </c>
    </row>
    <row r="91" spans="1:8" ht="42.75" customHeight="1">
      <c r="A91" s="386" t="s">
        <v>432</v>
      </c>
      <c r="B91" s="387">
        <v>430.77612700000003</v>
      </c>
      <c r="C91" s="388">
        <v>76.462165999999996</v>
      </c>
      <c r="D91" s="508">
        <f t="shared" si="10"/>
        <v>-0.82250138480863411</v>
      </c>
      <c r="E91" s="387">
        <v>788.32684099999994</v>
      </c>
      <c r="F91" s="388">
        <v>125.253906</v>
      </c>
      <c r="G91" s="508">
        <f t="shared" si="11"/>
        <v>-0.84111424413620839</v>
      </c>
      <c r="H91" s="508">
        <f t="shared" si="12"/>
        <v>3.3790303289792371E-2</v>
      </c>
    </row>
    <row r="92" spans="1:8" ht="12" customHeight="1" thickBot="1">
      <c r="A92" s="391" t="s">
        <v>434</v>
      </c>
      <c r="B92" s="392">
        <v>78.074669999999998</v>
      </c>
      <c r="C92" s="393">
        <v>8.0072980000000005</v>
      </c>
      <c r="D92" s="507">
        <f t="shared" si="10"/>
        <v>-0.89744051431789584</v>
      </c>
      <c r="E92" s="392">
        <v>162.92317</v>
      </c>
      <c r="F92" s="393">
        <v>21.629048000000001</v>
      </c>
      <c r="G92" s="507">
        <f t="shared" si="11"/>
        <v>-0.86724387943102255</v>
      </c>
      <c r="H92" s="507">
        <f t="shared" si="12"/>
        <v>5.8349644743971273E-3</v>
      </c>
    </row>
    <row r="93" spans="1:8" ht="12" customHeight="1">
      <c r="A93" s="773" t="s">
        <v>582</v>
      </c>
      <c r="B93" s="773"/>
      <c r="C93" s="773"/>
      <c r="D93" s="773"/>
      <c r="E93" s="773"/>
      <c r="F93" s="773"/>
      <c r="G93" s="773"/>
      <c r="H93" s="773"/>
    </row>
    <row r="94" spans="1:8" ht="12" customHeight="1">
      <c r="A94" s="212"/>
      <c r="B94" s="210"/>
      <c r="C94" s="210"/>
      <c r="D94" s="211"/>
      <c r="E94" s="212"/>
      <c r="F94" s="212"/>
      <c r="G94" s="212"/>
      <c r="H94" s="212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47"/>
  <sheetViews>
    <sheetView showGridLines="0" view="pageBreakPreview" zoomScale="85" zoomScaleNormal="100" zoomScaleSheetLayoutView="85" workbookViewId="0">
      <selection activeCell="C31" sqref="C31"/>
    </sheetView>
  </sheetViews>
  <sheetFormatPr baseColWidth="10" defaultRowHeight="15"/>
  <cols>
    <col min="1" max="1" width="26.28515625" style="512" customWidth="1"/>
    <col min="2" max="16384" width="11.42578125" style="512"/>
  </cols>
  <sheetData>
    <row r="1" spans="1:9">
      <c r="A1" s="209" t="s">
        <v>221</v>
      </c>
      <c r="B1" s="394"/>
      <c r="C1" s="394"/>
      <c r="D1" s="513"/>
      <c r="E1" s="394"/>
      <c r="F1" s="660"/>
      <c r="G1" s="660"/>
      <c r="H1" s="660"/>
      <c r="I1" s="210"/>
    </row>
    <row r="2" spans="1:9" ht="15.75">
      <c r="A2" s="213" t="s">
        <v>436</v>
      </c>
      <c r="B2" s="394"/>
      <c r="C2" s="394"/>
      <c r="D2" s="513"/>
      <c r="E2" s="661"/>
      <c r="F2" s="660"/>
      <c r="G2" s="660"/>
      <c r="H2" s="660"/>
      <c r="I2" s="210"/>
    </row>
    <row r="3" spans="1:9">
      <c r="A3" s="548"/>
      <c r="B3" s="549"/>
      <c r="C3" s="549"/>
      <c r="D3" s="550"/>
      <c r="E3" s="662"/>
      <c r="F3" s="663"/>
      <c r="G3" s="663"/>
      <c r="H3" s="663"/>
      <c r="I3" s="551"/>
    </row>
    <row r="4" spans="1:9">
      <c r="A4" s="212"/>
      <c r="B4" s="395"/>
      <c r="C4" s="395"/>
      <c r="D4" s="514"/>
      <c r="E4" s="664"/>
      <c r="F4" s="660"/>
      <c r="G4" s="660"/>
      <c r="H4" s="660"/>
      <c r="I4" s="210"/>
    </row>
    <row r="5" spans="1:9">
      <c r="A5" s="467"/>
      <c r="B5" s="774" t="s">
        <v>569</v>
      </c>
      <c r="C5" s="775"/>
      <c r="D5" s="776"/>
      <c r="E5" s="665"/>
      <c r="F5" s="774" t="s">
        <v>581</v>
      </c>
      <c r="G5" s="775"/>
      <c r="H5" s="775"/>
      <c r="I5" s="776"/>
    </row>
    <row r="6" spans="1:9">
      <c r="A6" s="468" t="s">
        <v>214</v>
      </c>
      <c r="B6" s="552">
        <v>2018</v>
      </c>
      <c r="C6" s="553">
        <v>2019</v>
      </c>
      <c r="D6" s="469" t="s">
        <v>555</v>
      </c>
      <c r="E6" s="666"/>
      <c r="F6" s="552">
        <v>2018</v>
      </c>
      <c r="G6" s="553">
        <v>2019</v>
      </c>
      <c r="H6" s="666" t="s">
        <v>555</v>
      </c>
      <c r="I6" s="469" t="s">
        <v>556</v>
      </c>
    </row>
    <row r="7" spans="1:9">
      <c r="A7" s="554" t="s">
        <v>215</v>
      </c>
      <c r="B7" s="555">
        <f>SUM(B8:B39)</f>
        <v>4667999.8369999994</v>
      </c>
      <c r="C7" s="556">
        <f>SUM(C8:C39)</f>
        <v>3077990.1008999995</v>
      </c>
      <c r="D7" s="470">
        <f>C7/B7-1</f>
        <v>-0.3406190641861413</v>
      </c>
      <c r="E7" s="667"/>
      <c r="F7" s="555">
        <f>SUM(F8:F39)</f>
        <v>10173811.459000003</v>
      </c>
      <c r="G7" s="556">
        <f>SUM(G8:G39)</f>
        <v>6625449.5816999981</v>
      </c>
      <c r="H7" s="668">
        <f>G7/F7-1</f>
        <v>-0.34877409431064665</v>
      </c>
      <c r="I7" s="669">
        <f t="shared" ref="I7:I39" si="0">G7/$G$7</f>
        <v>1</v>
      </c>
    </row>
    <row r="8" spans="1:9">
      <c r="A8" s="471" t="s">
        <v>174</v>
      </c>
      <c r="B8" s="558">
        <v>2456623.6150000002</v>
      </c>
      <c r="C8" s="559">
        <v>799234.75</v>
      </c>
      <c r="D8" s="472">
        <f>C8/B8-1</f>
        <v>-0.67466129319936541</v>
      </c>
      <c r="E8" s="670"/>
      <c r="F8" s="558">
        <v>5499623.7060000002</v>
      </c>
      <c r="G8" s="559">
        <v>1693164.905</v>
      </c>
      <c r="H8" s="473">
        <f t="shared" ref="H8:H38" si="1">G8/F8-1</f>
        <v>-0.69213077193758099</v>
      </c>
      <c r="I8" s="472">
        <f t="shared" si="0"/>
        <v>0.25555471883397196</v>
      </c>
    </row>
    <row r="9" spans="1:9">
      <c r="A9" s="471" t="s">
        <v>175</v>
      </c>
      <c r="B9" s="558">
        <v>719357</v>
      </c>
      <c r="C9" s="559">
        <v>816714</v>
      </c>
      <c r="D9" s="472">
        <f t="shared" ref="D9:D37" si="2">C9/B9-1</f>
        <v>0.13533892073059683</v>
      </c>
      <c r="E9" s="670"/>
      <c r="F9" s="558">
        <v>1476817</v>
      </c>
      <c r="G9" s="559">
        <v>1683971</v>
      </c>
      <c r="H9" s="473">
        <f t="shared" si="1"/>
        <v>0.14027059547662302</v>
      </c>
      <c r="I9" s="472">
        <f t="shared" si="0"/>
        <v>0.25416705375756804</v>
      </c>
    </row>
    <row r="10" spans="1:9">
      <c r="A10" s="471" t="s">
        <v>583</v>
      </c>
      <c r="B10" s="558">
        <v>725044.70699999994</v>
      </c>
      <c r="C10" s="560">
        <v>565325.41999999993</v>
      </c>
      <c r="D10" s="472">
        <f t="shared" si="2"/>
        <v>-0.22028888075173547</v>
      </c>
      <c r="E10" s="670"/>
      <c r="F10" s="558">
        <v>1534403.4070000001</v>
      </c>
      <c r="G10" s="559">
        <v>1291183.78</v>
      </c>
      <c r="H10" s="473">
        <f t="shared" si="1"/>
        <v>-0.15851087523034946</v>
      </c>
      <c r="I10" s="472">
        <f t="shared" si="0"/>
        <v>0.19488243991265877</v>
      </c>
    </row>
    <row r="11" spans="1:9">
      <c r="A11" s="471" t="s">
        <v>528</v>
      </c>
      <c r="B11" s="558">
        <v>107371.49</v>
      </c>
      <c r="C11" s="559">
        <v>179070.82</v>
      </c>
      <c r="D11" s="472">
        <f t="shared" si="2"/>
        <v>0.66776879039305492</v>
      </c>
      <c r="E11" s="670"/>
      <c r="F11" s="558">
        <v>206618.68</v>
      </c>
      <c r="G11" s="559">
        <v>337706.39</v>
      </c>
      <c r="H11" s="473">
        <f t="shared" si="1"/>
        <v>0.63444268446589636</v>
      </c>
      <c r="I11" s="472">
        <f t="shared" si="0"/>
        <v>5.0971090464980828E-2</v>
      </c>
    </row>
    <row r="12" spans="1:9">
      <c r="A12" s="471" t="s">
        <v>177</v>
      </c>
      <c r="B12" s="558">
        <v>88370.39</v>
      </c>
      <c r="C12" s="559">
        <v>144000.17199999999</v>
      </c>
      <c r="D12" s="472">
        <f t="shared" si="2"/>
        <v>0.62950703284210907</v>
      </c>
      <c r="E12" s="670"/>
      <c r="F12" s="558">
        <v>197890.815</v>
      </c>
      <c r="G12" s="559">
        <v>313934.06200000003</v>
      </c>
      <c r="H12" s="473">
        <f t="shared" si="1"/>
        <v>0.58640036931476591</v>
      </c>
      <c r="I12" s="472">
        <f t="shared" si="0"/>
        <v>4.7383058029316243E-2</v>
      </c>
    </row>
    <row r="13" spans="1:9">
      <c r="A13" s="471" t="s">
        <v>181</v>
      </c>
      <c r="B13" s="558">
        <v>23637</v>
      </c>
      <c r="C13" s="559">
        <v>83955</v>
      </c>
      <c r="D13" s="472">
        <f t="shared" si="2"/>
        <v>2.5518466810508946</v>
      </c>
      <c r="E13" s="670"/>
      <c r="F13" s="558">
        <v>136236</v>
      </c>
      <c r="G13" s="559">
        <v>228861</v>
      </c>
      <c r="H13" s="473">
        <f t="shared" si="1"/>
        <v>0.67988637364573234</v>
      </c>
      <c r="I13" s="472">
        <f t="shared" si="0"/>
        <v>3.4542712487335453E-2</v>
      </c>
    </row>
    <row r="14" spans="1:9">
      <c r="A14" s="471" t="s">
        <v>178</v>
      </c>
      <c r="B14" s="558">
        <v>124090</v>
      </c>
      <c r="C14" s="559">
        <v>96210</v>
      </c>
      <c r="D14" s="472">
        <f t="shared" si="2"/>
        <v>-0.22467563864936735</v>
      </c>
      <c r="E14" s="670"/>
      <c r="F14" s="671">
        <v>245792</v>
      </c>
      <c r="G14" s="559">
        <v>207216</v>
      </c>
      <c r="H14" s="473">
        <f t="shared" si="1"/>
        <v>-0.15694571019398518</v>
      </c>
      <c r="I14" s="472">
        <f t="shared" si="0"/>
        <v>3.12757643756503E-2</v>
      </c>
    </row>
    <row r="15" spans="1:9">
      <c r="A15" s="471" t="s">
        <v>179</v>
      </c>
      <c r="B15" s="558">
        <v>82972.27</v>
      </c>
      <c r="C15" s="559">
        <v>98105.21</v>
      </c>
      <c r="D15" s="472">
        <f t="shared" si="2"/>
        <v>0.18238551265380587</v>
      </c>
      <c r="E15" s="670"/>
      <c r="F15" s="558">
        <v>193406.24</v>
      </c>
      <c r="G15" s="559">
        <v>206435.85</v>
      </c>
      <c r="H15" s="473">
        <f t="shared" si="1"/>
        <v>6.7369129351772861E-2</v>
      </c>
      <c r="I15" s="472">
        <f t="shared" si="0"/>
        <v>3.1158013875796704E-2</v>
      </c>
    </row>
    <row r="16" spans="1:9">
      <c r="A16" s="471" t="s">
        <v>176</v>
      </c>
      <c r="B16" s="558">
        <v>99728.7</v>
      </c>
      <c r="C16" s="559">
        <v>94718.514999999999</v>
      </c>
      <c r="D16" s="472">
        <f t="shared" si="2"/>
        <v>-5.023814609034305E-2</v>
      </c>
      <c r="E16" s="670"/>
      <c r="F16" s="558">
        <v>194588.83499999999</v>
      </c>
      <c r="G16" s="559">
        <v>189286.97500000001</v>
      </c>
      <c r="H16" s="473">
        <f t="shared" si="1"/>
        <v>-2.7246475883367038E-2</v>
      </c>
      <c r="I16" s="472">
        <f t="shared" si="0"/>
        <v>2.8569680089759523E-2</v>
      </c>
    </row>
    <row r="17" spans="1:9">
      <c r="A17" s="672" t="s">
        <v>180</v>
      </c>
      <c r="B17" s="673">
        <v>84652.62</v>
      </c>
      <c r="C17" s="583">
        <v>84280.86</v>
      </c>
      <c r="D17" s="674">
        <f t="shared" si="2"/>
        <v>-4.3915947315038562E-3</v>
      </c>
      <c r="E17" s="675"/>
      <c r="F17" s="673">
        <v>184253.99</v>
      </c>
      <c r="G17" s="583">
        <v>186783.6</v>
      </c>
      <c r="H17" s="676">
        <f t="shared" si="1"/>
        <v>1.3728929289401171E-2</v>
      </c>
      <c r="I17" s="674">
        <f t="shared" si="0"/>
        <v>2.8191837806133289E-2</v>
      </c>
    </row>
    <row r="18" spans="1:9">
      <c r="A18" s="471" t="s">
        <v>182</v>
      </c>
      <c r="B18" s="558">
        <v>69495.649999999994</v>
      </c>
      <c r="C18" s="559">
        <v>43837.43</v>
      </c>
      <c r="D18" s="472">
        <f t="shared" si="2"/>
        <v>-0.36920613016785941</v>
      </c>
      <c r="E18" s="670"/>
      <c r="F18" s="558">
        <v>136360.49</v>
      </c>
      <c r="G18" s="559">
        <v>129351.01999999999</v>
      </c>
      <c r="H18" s="473">
        <f t="shared" si="1"/>
        <v>-5.1403966060843631E-2</v>
      </c>
      <c r="I18" s="472">
        <f t="shared" si="0"/>
        <v>1.9523357382007323E-2</v>
      </c>
    </row>
    <row r="19" spans="1:9">
      <c r="A19" s="471" t="s">
        <v>484</v>
      </c>
      <c r="B19" s="558">
        <v>42370.9</v>
      </c>
      <c r="C19" s="559">
        <v>37193.199999999997</v>
      </c>
      <c r="D19" s="472">
        <f t="shared" si="2"/>
        <v>-0.12219943404553602</v>
      </c>
      <c r="E19" s="670"/>
      <c r="F19" s="558">
        <v>71596.5</v>
      </c>
      <c r="G19" s="559">
        <v>69577.45</v>
      </c>
      <c r="H19" s="473">
        <f t="shared" si="1"/>
        <v>-2.8200400857583907E-2</v>
      </c>
      <c r="I19" s="472">
        <f t="shared" si="0"/>
        <v>1.0501543954417564E-2</v>
      </c>
    </row>
    <row r="20" spans="1:9">
      <c r="A20" s="471" t="s">
        <v>425</v>
      </c>
      <c r="B20" s="558">
        <v>105</v>
      </c>
      <c r="C20" s="559">
        <v>1243</v>
      </c>
      <c r="D20" s="472" t="s">
        <v>64</v>
      </c>
      <c r="E20" s="670"/>
      <c r="F20" s="558">
        <v>210</v>
      </c>
      <c r="G20" s="559">
        <v>22894.22</v>
      </c>
      <c r="H20" s="473" t="s">
        <v>64</v>
      </c>
      <c r="I20" s="472">
        <f t="shared" si="0"/>
        <v>3.4554968259415332E-3</v>
      </c>
    </row>
    <row r="21" spans="1:9">
      <c r="A21" s="471" t="s">
        <v>184</v>
      </c>
      <c r="B21" s="558">
        <v>16074.199999999999</v>
      </c>
      <c r="C21" s="559">
        <v>8283.8300999999992</v>
      </c>
      <c r="D21" s="472">
        <f t="shared" si="2"/>
        <v>-0.48465055181595351</v>
      </c>
      <c r="E21" s="670"/>
      <c r="F21" s="558">
        <v>26082.619999999995</v>
      </c>
      <c r="G21" s="559">
        <v>15031.370899999998</v>
      </c>
      <c r="H21" s="473">
        <f t="shared" si="1"/>
        <v>-0.423701648837425</v>
      </c>
      <c r="I21" s="472">
        <f t="shared" si="0"/>
        <v>2.2687322142663047E-3</v>
      </c>
    </row>
    <row r="22" spans="1:9">
      <c r="A22" s="672" t="s">
        <v>186</v>
      </c>
      <c r="B22" s="673">
        <v>528</v>
      </c>
      <c r="C22" s="583">
        <v>4013</v>
      </c>
      <c r="D22" s="472">
        <f t="shared" si="2"/>
        <v>6.6003787878787881</v>
      </c>
      <c r="E22" s="675"/>
      <c r="F22" s="673">
        <v>957</v>
      </c>
      <c r="G22" s="583">
        <v>10513</v>
      </c>
      <c r="H22" s="473">
        <f t="shared" si="1"/>
        <v>9.9853709508881927</v>
      </c>
      <c r="I22" s="674">
        <f t="shared" si="0"/>
        <v>1.586760244774591E-3</v>
      </c>
    </row>
    <row r="23" spans="1:9">
      <c r="A23" s="471" t="s">
        <v>183</v>
      </c>
      <c r="B23" s="558">
        <v>13925.51</v>
      </c>
      <c r="C23" s="559">
        <v>5803.9750000000004</v>
      </c>
      <c r="D23" s="472">
        <f t="shared" si="2"/>
        <v>-0.5832127512744596</v>
      </c>
      <c r="E23" s="670"/>
      <c r="F23" s="558">
        <v>39288.32</v>
      </c>
      <c r="G23" s="559">
        <v>9127.67</v>
      </c>
      <c r="H23" s="473">
        <f t="shared" si="1"/>
        <v>-0.76767471859321046</v>
      </c>
      <c r="I23" s="472">
        <f t="shared" si="0"/>
        <v>1.3776680189690564E-3</v>
      </c>
    </row>
    <row r="24" spans="1:9">
      <c r="A24" s="471" t="s">
        <v>188</v>
      </c>
      <c r="B24" s="558">
        <v>1500</v>
      </c>
      <c r="C24" s="559">
        <v>4131.4337999999998</v>
      </c>
      <c r="D24" s="472">
        <f t="shared" si="2"/>
        <v>1.7542891999999997</v>
      </c>
      <c r="E24" s="670"/>
      <c r="F24" s="558">
        <v>3348</v>
      </c>
      <c r="G24" s="559">
        <v>8208.4337999999989</v>
      </c>
      <c r="H24" s="473">
        <f t="shared" si="1"/>
        <v>1.4517424731182791</v>
      </c>
      <c r="I24" s="472">
        <f t="shared" si="0"/>
        <v>1.2389248003142799E-3</v>
      </c>
    </row>
    <row r="25" spans="1:9">
      <c r="A25" s="677" t="s">
        <v>185</v>
      </c>
      <c r="B25" s="673">
        <v>4885.08</v>
      </c>
      <c r="C25" s="583">
        <v>4844.55</v>
      </c>
      <c r="D25" s="674">
        <f t="shared" si="2"/>
        <v>-8.2966911493772555E-3</v>
      </c>
      <c r="E25" s="675"/>
      <c r="F25" s="673">
        <v>9900.64</v>
      </c>
      <c r="G25" s="583">
        <v>6641.55</v>
      </c>
      <c r="H25" s="676">
        <f t="shared" si="1"/>
        <v>-0.32917972979524546</v>
      </c>
      <c r="I25" s="674">
        <f t="shared" si="0"/>
        <v>1.0024300869097959E-3</v>
      </c>
    </row>
    <row r="26" spans="1:9">
      <c r="A26" s="471" t="s">
        <v>187</v>
      </c>
      <c r="B26" s="558">
        <v>1288.77</v>
      </c>
      <c r="C26" s="559">
        <v>2000.51</v>
      </c>
      <c r="D26" s="472">
        <f t="shared" si="2"/>
        <v>0.55226301046734494</v>
      </c>
      <c r="E26" s="670"/>
      <c r="F26" s="558">
        <v>4306.4139999999998</v>
      </c>
      <c r="G26" s="559">
        <v>3746.7</v>
      </c>
      <c r="H26" s="473">
        <f t="shared" si="1"/>
        <v>-0.12997217638619973</v>
      </c>
      <c r="I26" s="472">
        <f t="shared" si="0"/>
        <v>5.6550124694159222E-4</v>
      </c>
    </row>
    <row r="27" spans="1:9">
      <c r="A27" s="471" t="s">
        <v>189</v>
      </c>
      <c r="B27" s="558">
        <v>1372.13</v>
      </c>
      <c r="C27" s="559">
        <v>1258.905</v>
      </c>
      <c r="D27" s="472">
        <f t="shared" si="2"/>
        <v>-8.2517691472382415E-2</v>
      </c>
      <c r="E27" s="670"/>
      <c r="F27" s="558">
        <v>3462.07</v>
      </c>
      <c r="G27" s="559">
        <v>3479.4250000000002</v>
      </c>
      <c r="H27" s="473">
        <f t="shared" si="1"/>
        <v>5.0128969084970443E-3</v>
      </c>
      <c r="I27" s="472">
        <f t="shared" si="0"/>
        <v>5.2516058828829361E-4</v>
      </c>
    </row>
    <row r="28" spans="1:9">
      <c r="A28" s="672" t="s">
        <v>192</v>
      </c>
      <c r="B28" s="673">
        <v>1895.675</v>
      </c>
      <c r="C28" s="583">
        <v>1337.9899999999998</v>
      </c>
      <c r="D28" s="674">
        <f t="shared" si="2"/>
        <v>-0.29418808603795488</v>
      </c>
      <c r="E28" s="675"/>
      <c r="F28" s="673">
        <v>3167.846</v>
      </c>
      <c r="G28" s="583">
        <v>3328.7550000000001</v>
      </c>
      <c r="H28" s="676">
        <f t="shared" si="1"/>
        <v>5.0794451497957915E-2</v>
      </c>
      <c r="I28" s="674">
        <f t="shared" si="0"/>
        <v>5.0241949002136814E-4</v>
      </c>
    </row>
    <row r="29" spans="1:9">
      <c r="A29" s="471" t="s">
        <v>584</v>
      </c>
      <c r="B29" s="558">
        <v>1581.2150000000001</v>
      </c>
      <c r="C29" s="559">
        <v>940.7650000000001</v>
      </c>
      <c r="D29" s="472">
        <f t="shared" si="2"/>
        <v>-0.40503663322192107</v>
      </c>
      <c r="E29" s="670"/>
      <c r="F29" s="558">
        <v>3321.395</v>
      </c>
      <c r="G29" s="559">
        <v>2429.3249999999998</v>
      </c>
      <c r="H29" s="473">
        <f t="shared" si="1"/>
        <v>-0.26858292976294607</v>
      </c>
      <c r="I29" s="472">
        <f t="shared" si="0"/>
        <v>3.6666568359526613E-4</v>
      </c>
    </row>
    <row r="30" spans="1:9">
      <c r="A30" s="471" t="s">
        <v>191</v>
      </c>
      <c r="B30" s="558">
        <v>961.77</v>
      </c>
      <c r="C30" s="559">
        <v>485.22</v>
      </c>
      <c r="D30" s="472">
        <f t="shared" si="2"/>
        <v>-0.49549268536136493</v>
      </c>
      <c r="E30" s="670"/>
      <c r="F30" s="558">
        <v>1799.221</v>
      </c>
      <c r="G30" s="559">
        <v>1062.0050000000001</v>
      </c>
      <c r="H30" s="473">
        <f t="shared" si="1"/>
        <v>-0.40974177157781055</v>
      </c>
      <c r="I30" s="472">
        <f t="shared" si="0"/>
        <v>1.6029176388774276E-4</v>
      </c>
    </row>
    <row r="31" spans="1:9">
      <c r="A31" s="471" t="s">
        <v>190</v>
      </c>
      <c r="B31" s="558">
        <v>2</v>
      </c>
      <c r="C31" s="559">
        <v>764.67499999999995</v>
      </c>
      <c r="D31" s="472" t="s">
        <v>64</v>
      </c>
      <c r="E31" s="670"/>
      <c r="F31" s="558">
        <v>7</v>
      </c>
      <c r="G31" s="559">
        <v>1051.675</v>
      </c>
      <c r="H31" s="473" t="s">
        <v>64</v>
      </c>
      <c r="I31" s="472">
        <f t="shared" si="0"/>
        <v>1.5873262441009397E-4</v>
      </c>
    </row>
    <row r="32" spans="1:9">
      <c r="A32" s="471" t="s">
        <v>193</v>
      </c>
      <c r="B32" s="558">
        <v>49</v>
      </c>
      <c r="C32" s="559">
        <v>132</v>
      </c>
      <c r="D32" s="472">
        <f t="shared" si="2"/>
        <v>1.693877551020408</v>
      </c>
      <c r="E32" s="670"/>
      <c r="F32" s="558">
        <v>181</v>
      </c>
      <c r="G32" s="559">
        <v>286</v>
      </c>
      <c r="H32" s="473">
        <f t="shared" si="1"/>
        <v>0.58011049723756902</v>
      </c>
      <c r="I32" s="472">
        <f t="shared" si="0"/>
        <v>4.316688195620023E-5</v>
      </c>
    </row>
    <row r="33" spans="1:9">
      <c r="A33" s="471" t="s">
        <v>197</v>
      </c>
      <c r="B33" s="558">
        <v>12</v>
      </c>
      <c r="C33" s="678">
        <v>25</v>
      </c>
      <c r="D33" s="472">
        <f t="shared" si="2"/>
        <v>1.0833333333333335</v>
      </c>
      <c r="E33" s="670"/>
      <c r="F33" s="558">
        <v>60</v>
      </c>
      <c r="G33" s="559">
        <v>78</v>
      </c>
      <c r="H33" s="473">
        <f t="shared" si="1"/>
        <v>0.30000000000000004</v>
      </c>
      <c r="I33" s="679">
        <f t="shared" si="0"/>
        <v>1.1772785988054608E-5</v>
      </c>
    </row>
    <row r="34" spans="1:9">
      <c r="A34" s="471" t="s">
        <v>585</v>
      </c>
      <c r="B34" s="558">
        <v>62.305</v>
      </c>
      <c r="C34" s="559">
        <v>30.84</v>
      </c>
      <c r="D34" s="472">
        <f t="shared" si="2"/>
        <v>-0.50501564882433192</v>
      </c>
      <c r="E34" s="670"/>
      <c r="F34" s="558">
        <v>62.305</v>
      </c>
      <c r="G34" s="559">
        <v>30.84</v>
      </c>
      <c r="H34" s="473">
        <f t="shared" si="1"/>
        <v>-0.50501564882433192</v>
      </c>
      <c r="I34" s="679">
        <f t="shared" si="0"/>
        <v>4.65477845989236E-6</v>
      </c>
    </row>
    <row r="35" spans="1:9">
      <c r="A35" s="471" t="s">
        <v>196</v>
      </c>
      <c r="B35" s="558">
        <v>25</v>
      </c>
      <c r="C35" s="559">
        <v>20</v>
      </c>
      <c r="D35" s="472">
        <f t="shared" si="2"/>
        <v>-0.19999999999999996</v>
      </c>
      <c r="E35" s="670"/>
      <c r="F35" s="558">
        <v>30</v>
      </c>
      <c r="G35" s="559">
        <v>26</v>
      </c>
      <c r="H35" s="473">
        <f t="shared" si="1"/>
        <v>-0.1333333333333333</v>
      </c>
      <c r="I35" s="679">
        <f t="shared" si="0"/>
        <v>3.9242619960182024E-6</v>
      </c>
    </row>
    <row r="36" spans="1:9">
      <c r="A36" s="471" t="s">
        <v>194</v>
      </c>
      <c r="B36" s="558">
        <v>3</v>
      </c>
      <c r="C36" s="559">
        <v>18</v>
      </c>
      <c r="D36" s="472">
        <f t="shared" si="2"/>
        <v>5</v>
      </c>
      <c r="E36" s="670"/>
      <c r="F36" s="558">
        <v>5</v>
      </c>
      <c r="G36" s="559">
        <v>23</v>
      </c>
      <c r="H36" s="473">
        <f t="shared" si="1"/>
        <v>3.5999999999999996</v>
      </c>
      <c r="I36" s="679">
        <f t="shared" si="0"/>
        <v>3.4714625349391791E-6</v>
      </c>
    </row>
    <row r="37" spans="1:9">
      <c r="A37" s="471" t="s">
        <v>195</v>
      </c>
      <c r="B37" s="558">
        <v>11.84</v>
      </c>
      <c r="C37" s="559">
        <v>5.03</v>
      </c>
      <c r="D37" s="472">
        <f t="shared" si="2"/>
        <v>-0.57516891891891886</v>
      </c>
      <c r="E37" s="670"/>
      <c r="F37" s="558">
        <v>28.965</v>
      </c>
      <c r="G37" s="559">
        <v>8.58</v>
      </c>
      <c r="H37" s="473">
        <f t="shared" si="1"/>
        <v>-0.70378042465044022</v>
      </c>
      <c r="I37" s="680">
        <f t="shared" si="0"/>
        <v>1.2950064586860069E-6</v>
      </c>
    </row>
    <row r="38" spans="1:9">
      <c r="A38" s="561" t="s">
        <v>485</v>
      </c>
      <c r="B38" s="558">
        <v>3</v>
      </c>
      <c r="C38" s="559">
        <v>3</v>
      </c>
      <c r="D38" s="472" t="s">
        <v>54</v>
      </c>
      <c r="E38" s="670"/>
      <c r="F38" s="558">
        <v>6</v>
      </c>
      <c r="G38" s="559">
        <v>8</v>
      </c>
      <c r="H38" s="473">
        <f t="shared" si="1"/>
        <v>0.33333333333333326</v>
      </c>
      <c r="I38" s="680">
        <f t="shared" si="0"/>
        <v>1.2074652295440622E-6</v>
      </c>
    </row>
    <row r="39" spans="1:9">
      <c r="A39" s="471" t="s">
        <v>586</v>
      </c>
      <c r="B39" s="558">
        <v>0</v>
      </c>
      <c r="C39" s="559">
        <v>3</v>
      </c>
      <c r="D39" s="472" t="s">
        <v>54</v>
      </c>
      <c r="E39" s="670"/>
      <c r="F39" s="558">
        <v>0</v>
      </c>
      <c r="G39" s="559">
        <v>3</v>
      </c>
      <c r="H39" s="473" t="s">
        <v>64</v>
      </c>
      <c r="I39" s="680">
        <f t="shared" si="0"/>
        <v>4.5279946107902339E-7</v>
      </c>
    </row>
    <row r="40" spans="1:9">
      <c r="A40" s="554" t="s">
        <v>486</v>
      </c>
      <c r="B40" s="562">
        <f>SUM(B41:B43)</f>
        <v>18929.929999999997</v>
      </c>
      <c r="C40" s="563">
        <f>SUM(C41:C43)</f>
        <v>12507.460000000001</v>
      </c>
      <c r="D40" s="470">
        <f>C40/B40-1</f>
        <v>-0.33927595083552853</v>
      </c>
      <c r="E40" s="668"/>
      <c r="F40" s="562">
        <f>SUM(F41:F43)</f>
        <v>38880.85</v>
      </c>
      <c r="G40" s="563">
        <f>SUM(G41:G43)</f>
        <v>29600.74</v>
      </c>
      <c r="H40" s="668">
        <f>G40/F40-1</f>
        <v>-0.23868073871841788</v>
      </c>
      <c r="I40" s="669">
        <f>G40/$G$40</f>
        <v>1</v>
      </c>
    </row>
    <row r="41" spans="1:9">
      <c r="A41" s="561" t="s">
        <v>587</v>
      </c>
      <c r="B41" s="564">
        <v>9770.0499999999993</v>
      </c>
      <c r="C41" s="565">
        <v>11511.76</v>
      </c>
      <c r="D41" s="472">
        <f>C41/B41-1</f>
        <v>0.17827032614981508</v>
      </c>
      <c r="E41" s="473"/>
      <c r="F41" s="564">
        <v>20282.87</v>
      </c>
      <c r="G41" s="565">
        <v>19532.7</v>
      </c>
      <c r="H41" s="473">
        <f>G41/F41-1</f>
        <v>-3.6985397037006984E-2</v>
      </c>
      <c r="I41" s="472">
        <f>G41/$G$40</f>
        <v>0.6598720167130957</v>
      </c>
    </row>
    <row r="42" spans="1:9">
      <c r="A42" s="561" t="s">
        <v>588</v>
      </c>
      <c r="B42" s="564">
        <v>9159.8700000000008</v>
      </c>
      <c r="C42" s="565">
        <v>994.7</v>
      </c>
      <c r="D42" s="472">
        <f>C42/B42-1</f>
        <v>-0.89140675577273476</v>
      </c>
      <c r="E42" s="473"/>
      <c r="F42" s="564">
        <v>18597.96</v>
      </c>
      <c r="G42" s="565">
        <v>10066.040000000001</v>
      </c>
      <c r="H42" s="473">
        <f>G42/F42-1</f>
        <v>-0.45875569148444229</v>
      </c>
      <c r="I42" s="472">
        <f>G42/$G$40</f>
        <v>0.3400604174084837</v>
      </c>
    </row>
    <row r="43" spans="1:9" ht="12.75" customHeight="1">
      <c r="A43" s="471" t="s">
        <v>589</v>
      </c>
      <c r="B43" s="566">
        <v>0.01</v>
      </c>
      <c r="C43" s="567">
        <v>1</v>
      </c>
      <c r="D43" s="474" t="s">
        <v>64</v>
      </c>
      <c r="E43" s="473"/>
      <c r="F43" s="681">
        <v>0.02</v>
      </c>
      <c r="G43" s="567">
        <v>2</v>
      </c>
      <c r="H43" s="682" t="s">
        <v>64</v>
      </c>
      <c r="I43" s="474">
        <f>G43/$G$40</f>
        <v>6.7565878420607054E-5</v>
      </c>
    </row>
    <row r="44" spans="1:9" ht="12.75" customHeight="1">
      <c r="A44" s="471"/>
      <c r="B44" s="583"/>
      <c r="C44" s="584"/>
      <c r="D44" s="473"/>
      <c r="E44" s="473"/>
      <c r="F44" s="584"/>
      <c r="G44" s="584"/>
      <c r="H44" s="473"/>
      <c r="I44" s="473"/>
    </row>
    <row r="45" spans="1:9" ht="14.25" customHeight="1">
      <c r="A45" s="777" t="s">
        <v>590</v>
      </c>
      <c r="B45" s="778"/>
      <c r="C45" s="778"/>
      <c r="D45" s="778"/>
      <c r="E45" s="778"/>
      <c r="F45" s="778"/>
      <c r="G45" s="683"/>
      <c r="H45" s="683"/>
      <c r="I45" s="623"/>
    </row>
    <row r="46" spans="1:9" ht="12" customHeight="1">
      <c r="A46" s="624" t="s">
        <v>557</v>
      </c>
      <c r="B46" s="625"/>
      <c r="C46" s="625"/>
      <c r="D46" s="626"/>
      <c r="E46" s="625"/>
      <c r="F46" s="684"/>
      <c r="G46" s="684"/>
      <c r="H46" s="684"/>
      <c r="I46" s="627"/>
    </row>
    <row r="47" spans="1:9">
      <c r="A47" s="212"/>
      <c r="B47" s="395"/>
      <c r="C47" s="395"/>
      <c r="D47" s="514"/>
      <c r="E47" s="395"/>
      <c r="F47" s="660"/>
      <c r="G47" s="660"/>
      <c r="H47" s="660"/>
      <c r="I47" s="210"/>
    </row>
  </sheetData>
  <mergeCells count="3">
    <mergeCell ref="B5:D5"/>
    <mergeCell ref="F5:I5"/>
    <mergeCell ref="A45:F45"/>
  </mergeCells>
  <conditionalFormatting sqref="I42:I44 I7:I40">
    <cfRule type="cellIs" dxfId="1" priority="2" operator="greaterThan">
      <formula>1</formula>
    </cfRule>
  </conditionalFormatting>
  <conditionalFormatting sqref="I41">
    <cfRule type="cellIs" dxfId="0" priority="1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9"/>
  <sheetViews>
    <sheetView showGridLines="0" view="pageBreakPreview" zoomScale="85" zoomScaleNormal="100" zoomScaleSheetLayoutView="85" workbookViewId="0">
      <selection activeCell="L42" sqref="L42"/>
    </sheetView>
  </sheetViews>
  <sheetFormatPr baseColWidth="10" defaultRowHeight="15"/>
  <cols>
    <col min="1" max="1" width="28.140625" style="512" customWidth="1"/>
    <col min="2" max="2" width="9.7109375" style="512" bestFit="1" customWidth="1"/>
    <col min="3" max="3" width="8.28515625" style="512" bestFit="1" customWidth="1"/>
    <col min="4" max="4" width="7.7109375" style="512" bestFit="1" customWidth="1"/>
    <col min="5" max="5" width="11.42578125" style="512"/>
    <col min="6" max="7" width="9.7109375" style="512" bestFit="1" customWidth="1"/>
    <col min="8" max="8" width="7.7109375" style="512" bestFit="1" customWidth="1"/>
    <col min="9" max="9" width="7.140625" style="512" bestFit="1" customWidth="1"/>
    <col min="10" max="16384" width="11.42578125" style="512"/>
  </cols>
  <sheetData>
    <row r="1" spans="1:9">
      <c r="A1" s="209" t="s">
        <v>464</v>
      </c>
    </row>
    <row r="2" spans="1:9" ht="15.75">
      <c r="A2" s="213" t="s">
        <v>436</v>
      </c>
    </row>
    <row r="4" spans="1:9">
      <c r="A4" s="447"/>
      <c r="B4" s="781" t="s">
        <v>569</v>
      </c>
      <c r="C4" s="782"/>
      <c r="D4" s="783"/>
      <c r="E4" s="685"/>
      <c r="F4" s="781" t="s">
        <v>581</v>
      </c>
      <c r="G4" s="782"/>
      <c r="H4" s="782"/>
      <c r="I4" s="783"/>
    </row>
    <row r="5" spans="1:9">
      <c r="A5" s="633" t="s">
        <v>439</v>
      </c>
      <c r="B5" s="448">
        <v>2018</v>
      </c>
      <c r="C5" s="449">
        <v>2019</v>
      </c>
      <c r="D5" s="450" t="s">
        <v>558</v>
      </c>
      <c r="E5" s="449"/>
      <c r="F5" s="448">
        <v>2018</v>
      </c>
      <c r="G5" s="449">
        <v>2019</v>
      </c>
      <c r="H5" s="449" t="s">
        <v>558</v>
      </c>
      <c r="I5" s="450" t="s">
        <v>556</v>
      </c>
    </row>
    <row r="6" spans="1:9">
      <c r="A6" s="632" t="s">
        <v>440</v>
      </c>
      <c r="B6" s="451">
        <f>SUM(B7:B11)</f>
        <v>2456623.6150000002</v>
      </c>
      <c r="C6" s="452">
        <f>SUM(C7:C11)</f>
        <v>799234.74999999988</v>
      </c>
      <c r="D6" s="453">
        <f>(C6-B6)/B6</f>
        <v>-0.67466129319936541</v>
      </c>
      <c r="E6" s="686"/>
      <c r="F6" s="451">
        <f>SUM(F7:F11)</f>
        <v>5499623.7060000002</v>
      </c>
      <c r="G6" s="452">
        <f>SUM(G7:G11)</f>
        <v>1693164.9049999998</v>
      </c>
      <c r="H6" s="686">
        <f>(G6-F6)/F6</f>
        <v>-0.6921307719375811</v>
      </c>
      <c r="I6" s="687">
        <f>SUM(I7:I11)</f>
        <v>1</v>
      </c>
    </row>
    <row r="7" spans="1:9">
      <c r="A7" s="454" t="s">
        <v>41</v>
      </c>
      <c r="B7" s="568">
        <v>210170</v>
      </c>
      <c r="C7" s="569">
        <v>267752</v>
      </c>
      <c r="D7" s="455">
        <f t="shared" ref="D7:D43" si="0">(C7-B7)/B7</f>
        <v>0.27397820811723844</v>
      </c>
      <c r="E7" s="688"/>
      <c r="F7" s="568">
        <v>613123</v>
      </c>
      <c r="G7" s="569">
        <v>420918</v>
      </c>
      <c r="H7" s="689">
        <f t="shared" ref="H7:H19" si="1">(G7-F7)/F7</f>
        <v>-0.31348522237789156</v>
      </c>
      <c r="I7" s="455">
        <f t="shared" ref="I7:I11" si="2">G7/$G$6</f>
        <v>0.24859834901905201</v>
      </c>
    </row>
    <row r="8" spans="1:9">
      <c r="A8" s="454" t="s">
        <v>434</v>
      </c>
      <c r="B8" s="568">
        <v>2016301.43</v>
      </c>
      <c r="C8" s="569">
        <v>210301.09000000003</v>
      </c>
      <c r="D8" s="455">
        <f t="shared" si="0"/>
        <v>-0.8956995780139877</v>
      </c>
      <c r="E8" s="688"/>
      <c r="F8" s="568">
        <v>4160985.1919999998</v>
      </c>
      <c r="G8" s="569">
        <v>412401.81000000006</v>
      </c>
      <c r="H8" s="689">
        <f t="shared" si="1"/>
        <v>-0.90088842161878091</v>
      </c>
      <c r="I8" s="455">
        <f t="shared" si="2"/>
        <v>0.24356860266956698</v>
      </c>
    </row>
    <row r="9" spans="1:9">
      <c r="A9" s="454" t="s">
        <v>34</v>
      </c>
      <c r="B9" s="568">
        <v>24210</v>
      </c>
      <c r="C9" s="569">
        <v>86150</v>
      </c>
      <c r="D9" s="455">
        <f t="shared" si="0"/>
        <v>2.5584469227591904</v>
      </c>
      <c r="E9" s="688"/>
      <c r="F9" s="568">
        <v>276715</v>
      </c>
      <c r="G9" s="569">
        <v>382780</v>
      </c>
      <c r="H9" s="689">
        <f t="shared" si="1"/>
        <v>0.38330050774262325</v>
      </c>
      <c r="I9" s="455">
        <f t="shared" si="2"/>
        <v>0.22607366764432202</v>
      </c>
    </row>
    <row r="10" spans="1:9">
      <c r="A10" s="454" t="s">
        <v>40</v>
      </c>
      <c r="B10" s="568">
        <v>162552.56</v>
      </c>
      <c r="C10" s="569">
        <v>136478.79999999999</v>
      </c>
      <c r="D10" s="455">
        <f t="shared" si="0"/>
        <v>-0.16040202627384034</v>
      </c>
      <c r="E10" s="688"/>
      <c r="F10" s="568">
        <v>372764.65900000004</v>
      </c>
      <c r="G10" s="569">
        <v>274964.38</v>
      </c>
      <c r="H10" s="689">
        <f t="shared" si="1"/>
        <v>-0.26236467604618074</v>
      </c>
      <c r="I10" s="455">
        <f t="shared" si="2"/>
        <v>0.16239669224658307</v>
      </c>
    </row>
    <row r="11" spans="1:9">
      <c r="A11" s="454" t="s">
        <v>26</v>
      </c>
      <c r="B11" s="568">
        <v>43389.625000000466</v>
      </c>
      <c r="C11" s="569">
        <v>98552.859999999753</v>
      </c>
      <c r="D11" s="455">
        <f t="shared" si="0"/>
        <v>1.2713462031533735</v>
      </c>
      <c r="E11" s="688"/>
      <c r="F11" s="568">
        <v>76035.855000000447</v>
      </c>
      <c r="G11" s="569">
        <v>202100.71499999985</v>
      </c>
      <c r="H11" s="689">
        <f t="shared" si="1"/>
        <v>1.6579659688182458</v>
      </c>
      <c r="I11" s="455">
        <f t="shared" si="2"/>
        <v>0.11936268842047602</v>
      </c>
    </row>
    <row r="12" spans="1:9">
      <c r="A12" s="632" t="s">
        <v>441</v>
      </c>
      <c r="B12" s="451">
        <f>SUM(B13)</f>
        <v>719357</v>
      </c>
      <c r="C12" s="452">
        <f>SUM(C13)</f>
        <v>816714</v>
      </c>
      <c r="D12" s="453">
        <f>(C12-B12)/B12</f>
        <v>0.13533892073059692</v>
      </c>
      <c r="E12" s="686"/>
      <c r="F12" s="451">
        <f>SUM(F13)</f>
        <v>1476817</v>
      </c>
      <c r="G12" s="452">
        <f>SUM(G13)</f>
        <v>1683971</v>
      </c>
      <c r="H12" s="686">
        <f t="shared" si="1"/>
        <v>0.14027059547662304</v>
      </c>
      <c r="I12" s="687">
        <f>SUM(I13)</f>
        <v>1</v>
      </c>
    </row>
    <row r="13" spans="1:9">
      <c r="A13" s="454" t="s">
        <v>162</v>
      </c>
      <c r="B13" s="498">
        <v>719357</v>
      </c>
      <c r="C13" s="499">
        <v>816714</v>
      </c>
      <c r="D13" s="500">
        <f t="shared" si="0"/>
        <v>0.13533892073059692</v>
      </c>
      <c r="E13" s="690"/>
      <c r="F13" s="498">
        <v>1476817</v>
      </c>
      <c r="G13" s="499">
        <v>1683971</v>
      </c>
      <c r="H13" s="689">
        <f t="shared" si="1"/>
        <v>0.14027059547662304</v>
      </c>
      <c r="I13" s="691">
        <f>G13/$G$13</f>
        <v>1</v>
      </c>
    </row>
    <row r="14" spans="1:9">
      <c r="A14" s="632" t="s">
        <v>442</v>
      </c>
      <c r="B14" s="451">
        <f>SUM(B15:B19)</f>
        <v>725044.70700000005</v>
      </c>
      <c r="C14" s="452">
        <f>SUM(C15:C19)</f>
        <v>565325.41999999993</v>
      </c>
      <c r="D14" s="453">
        <f>(C14-B14)/B14</f>
        <v>-0.22028888075173567</v>
      </c>
      <c r="E14" s="686"/>
      <c r="F14" s="451">
        <f>SUM(F15:F19)</f>
        <v>1534403.4070000001</v>
      </c>
      <c r="G14" s="452">
        <f>SUM(G15:G19)</f>
        <v>1291183.78</v>
      </c>
      <c r="H14" s="686">
        <f t="shared" si="1"/>
        <v>-0.15851087523034943</v>
      </c>
      <c r="I14" s="687">
        <f>SUM(I15:I19)</f>
        <v>0.99999999999999978</v>
      </c>
    </row>
    <row r="15" spans="1:9">
      <c r="A15" s="454" t="s">
        <v>41</v>
      </c>
      <c r="B15" s="568">
        <v>461887.9</v>
      </c>
      <c r="C15" s="569">
        <v>397752.01999999996</v>
      </c>
      <c r="D15" s="455">
        <f t="shared" si="0"/>
        <v>-0.13885594318448277</v>
      </c>
      <c r="E15" s="689"/>
      <c r="F15" s="568">
        <v>909213.15</v>
      </c>
      <c r="G15" s="569">
        <v>798463.18</v>
      </c>
      <c r="H15" s="689">
        <f t="shared" si="1"/>
        <v>-0.12180858800821344</v>
      </c>
      <c r="I15" s="455">
        <f t="shared" ref="I15:I19" si="3">G15/$G$14</f>
        <v>0.61839622861433408</v>
      </c>
    </row>
    <row r="16" spans="1:9">
      <c r="A16" s="454" t="s">
        <v>39</v>
      </c>
      <c r="B16" s="568">
        <v>49883.88</v>
      </c>
      <c r="C16" s="569">
        <v>52740</v>
      </c>
      <c r="D16" s="455">
        <f t="shared" si="0"/>
        <v>5.7255369870988441E-2</v>
      </c>
      <c r="E16" s="689"/>
      <c r="F16" s="568">
        <v>167848.33</v>
      </c>
      <c r="G16" s="569">
        <v>203641</v>
      </c>
      <c r="H16" s="689">
        <f t="shared" si="1"/>
        <v>0.21324412342976554</v>
      </c>
      <c r="I16" s="455">
        <f t="shared" si="3"/>
        <v>0.15771651034835646</v>
      </c>
    </row>
    <row r="17" spans="1:9">
      <c r="A17" s="454" t="s">
        <v>34</v>
      </c>
      <c r="B17" s="568">
        <v>167282.927</v>
      </c>
      <c r="C17" s="569">
        <v>78862</v>
      </c>
      <c r="D17" s="455">
        <f t="shared" si="0"/>
        <v>-0.52857113744787598</v>
      </c>
      <c r="E17" s="689"/>
      <c r="F17" s="568">
        <v>393486.32700000005</v>
      </c>
      <c r="G17" s="569">
        <v>170916</v>
      </c>
      <c r="H17" s="689">
        <f t="shared" si="1"/>
        <v>-0.56563674955851773</v>
      </c>
      <c r="I17" s="455">
        <f t="shared" si="3"/>
        <v>0.13237155132168713</v>
      </c>
    </row>
    <row r="18" spans="1:9">
      <c r="A18" s="454" t="s">
        <v>35</v>
      </c>
      <c r="B18" s="568">
        <v>36456</v>
      </c>
      <c r="C18" s="569">
        <v>15796</v>
      </c>
      <c r="D18" s="455">
        <f t="shared" si="0"/>
        <v>-0.56671055518981783</v>
      </c>
      <c r="E18" s="689"/>
      <c r="F18" s="568">
        <v>42024</v>
      </c>
      <c r="G18" s="569">
        <v>71664</v>
      </c>
      <c r="H18" s="689">
        <f t="shared" si="1"/>
        <v>0.70531125071387779</v>
      </c>
      <c r="I18" s="455">
        <f t="shared" si="3"/>
        <v>5.5502555956829007E-2</v>
      </c>
    </row>
    <row r="19" spans="1:9">
      <c r="A19" s="454" t="s">
        <v>26</v>
      </c>
      <c r="B19" s="568">
        <v>9534</v>
      </c>
      <c r="C19" s="569">
        <v>20175.399999999907</v>
      </c>
      <c r="D19" s="455">
        <f t="shared" si="0"/>
        <v>1.1161527165932354</v>
      </c>
      <c r="E19" s="689"/>
      <c r="F19" s="568">
        <v>21831.600000000093</v>
      </c>
      <c r="G19" s="569">
        <v>46499.59999999986</v>
      </c>
      <c r="H19" s="689">
        <f t="shared" si="1"/>
        <v>1.1299217647813107</v>
      </c>
      <c r="I19" s="455">
        <f t="shared" si="3"/>
        <v>3.6013153758793236E-2</v>
      </c>
    </row>
    <row r="20" spans="1:9">
      <c r="A20" s="632" t="s">
        <v>447</v>
      </c>
      <c r="B20" s="451">
        <f>SUM(B21:B27)</f>
        <v>107371.49</v>
      </c>
      <c r="C20" s="452">
        <f>SUM(C21:C27)</f>
        <v>179070.82</v>
      </c>
      <c r="D20" s="453">
        <f t="shared" si="0"/>
        <v>0.66776879039305492</v>
      </c>
      <c r="E20" s="686"/>
      <c r="F20" s="451">
        <f>SUM(F21:F27)</f>
        <v>206618.68</v>
      </c>
      <c r="G20" s="452">
        <f>SUM(G21:G27)</f>
        <v>337706.39</v>
      </c>
      <c r="H20" s="686">
        <f>(G20-F20)/F20</f>
        <v>0.63444268446589647</v>
      </c>
      <c r="I20" s="687">
        <f>SUM(I21:I27)</f>
        <v>0.99999999999999989</v>
      </c>
    </row>
    <row r="21" spans="1:9">
      <c r="A21" s="454" t="s">
        <v>41</v>
      </c>
      <c r="B21" s="568">
        <v>75760.850000000006</v>
      </c>
      <c r="C21" s="569">
        <v>126602.94000000002</v>
      </c>
      <c r="D21" s="455">
        <f t="shared" si="0"/>
        <v>0.67108658363785523</v>
      </c>
      <c r="E21" s="689"/>
      <c r="F21" s="568">
        <v>128263.03999999999</v>
      </c>
      <c r="G21" s="569">
        <v>213813.36</v>
      </c>
      <c r="H21" s="689">
        <f>(G21-F21)/F21</f>
        <v>0.6669912080674214</v>
      </c>
      <c r="I21" s="455">
        <f t="shared" ref="I21:I27" si="4">G21/$G$20</f>
        <v>0.63313388887903477</v>
      </c>
    </row>
    <row r="22" spans="1:9">
      <c r="A22" s="454" t="s">
        <v>39</v>
      </c>
      <c r="B22" s="568">
        <v>14070</v>
      </c>
      <c r="C22" s="569">
        <v>19862</v>
      </c>
      <c r="D22" s="455">
        <f t="shared" si="0"/>
        <v>0.41165600568585642</v>
      </c>
      <c r="E22" s="689"/>
      <c r="F22" s="568">
        <v>37792</v>
      </c>
      <c r="G22" s="569">
        <v>47433</v>
      </c>
      <c r="H22" s="689">
        <f>(G22-F22)/F22</f>
        <v>0.25510690093141408</v>
      </c>
      <c r="I22" s="455">
        <f t="shared" si="4"/>
        <v>0.14045632953525103</v>
      </c>
    </row>
    <row r="23" spans="1:9">
      <c r="A23" s="454" t="s">
        <v>285</v>
      </c>
      <c r="B23" s="568">
        <v>2730</v>
      </c>
      <c r="C23" s="569">
        <v>15400</v>
      </c>
      <c r="D23" s="455">
        <f t="shared" si="0"/>
        <v>4.6410256410256414</v>
      </c>
      <c r="E23" s="689"/>
      <c r="F23" s="568">
        <v>8993</v>
      </c>
      <c r="G23" s="569">
        <v>30250</v>
      </c>
      <c r="H23" s="689">
        <f>(G23-F23)/F23</f>
        <v>2.3637273434893808</v>
      </c>
      <c r="I23" s="455">
        <f t="shared" si="4"/>
        <v>8.9574852285146278E-2</v>
      </c>
    </row>
    <row r="24" spans="1:9">
      <c r="A24" s="454" t="s">
        <v>36</v>
      </c>
      <c r="B24" s="568">
        <v>1020</v>
      </c>
      <c r="C24" s="569">
        <v>3596</v>
      </c>
      <c r="D24" s="455">
        <f t="shared" si="0"/>
        <v>2.5254901960784313</v>
      </c>
      <c r="E24" s="689"/>
      <c r="F24" s="568">
        <v>1020</v>
      </c>
      <c r="G24" s="569">
        <v>16903</v>
      </c>
      <c r="H24" s="689" t="s">
        <v>64</v>
      </c>
      <c r="I24" s="455">
        <f t="shared" si="4"/>
        <v>5.0052354650440577E-2</v>
      </c>
    </row>
    <row r="25" spans="1:9">
      <c r="A25" s="454" t="s">
        <v>284</v>
      </c>
      <c r="B25" s="568">
        <v>6927.09</v>
      </c>
      <c r="C25" s="569">
        <v>6053.38</v>
      </c>
      <c r="D25" s="455">
        <f t="shared" si="0"/>
        <v>-0.12612944252204028</v>
      </c>
      <c r="E25" s="689"/>
      <c r="F25" s="568">
        <v>12069.59</v>
      </c>
      <c r="G25" s="569">
        <v>14753.78</v>
      </c>
      <c r="H25" s="689">
        <f>(G25-F25)/F25</f>
        <v>0.22239280704646971</v>
      </c>
      <c r="I25" s="455">
        <f t="shared" si="4"/>
        <v>4.3688187244546955E-2</v>
      </c>
    </row>
    <row r="26" spans="1:9">
      <c r="A26" s="454" t="s">
        <v>432</v>
      </c>
      <c r="B26" s="568">
        <v>2234</v>
      </c>
      <c r="C26" s="569">
        <v>5143</v>
      </c>
      <c r="D26" s="455">
        <f t="shared" si="0"/>
        <v>1.302148612354521</v>
      </c>
      <c r="E26" s="689"/>
      <c r="F26" s="568">
        <v>5139</v>
      </c>
      <c r="G26" s="569">
        <v>9868</v>
      </c>
      <c r="H26" s="689">
        <f>(G26-F26)/F26</f>
        <v>0.92021794123370304</v>
      </c>
      <c r="I26" s="455">
        <f t="shared" si="4"/>
        <v>2.9220649333878461E-2</v>
      </c>
    </row>
    <row r="27" spans="1:9">
      <c r="A27" s="454" t="s">
        <v>26</v>
      </c>
      <c r="B27" s="568">
        <v>4629.5500000000029</v>
      </c>
      <c r="C27" s="569">
        <v>2413.5</v>
      </c>
      <c r="D27" s="455">
        <f t="shared" si="0"/>
        <v>-0.47867503321057153</v>
      </c>
      <c r="E27" s="689"/>
      <c r="F27" s="568">
        <v>13342.050000000017</v>
      </c>
      <c r="G27" s="569">
        <v>4685.25</v>
      </c>
      <c r="H27" s="689">
        <f>(G27-F27)/F27</f>
        <v>-0.64883582358033487</v>
      </c>
      <c r="I27" s="455">
        <f t="shared" si="4"/>
        <v>1.387373807170187E-2</v>
      </c>
    </row>
    <row r="28" spans="1:9">
      <c r="A28" s="632" t="s">
        <v>446</v>
      </c>
      <c r="B28" s="451">
        <f>SUM(B29:B35)</f>
        <v>88370.39</v>
      </c>
      <c r="C28" s="452">
        <f>SUM(C29:C35)</f>
        <v>144000.17199999999</v>
      </c>
      <c r="D28" s="453">
        <f t="shared" si="0"/>
        <v>0.62950703284210918</v>
      </c>
      <c r="E28" s="686"/>
      <c r="F28" s="451">
        <f>SUM(F29:F35)</f>
        <v>197890.81499999997</v>
      </c>
      <c r="G28" s="452">
        <f>SUM(G29:G35)</f>
        <v>313934.06199999998</v>
      </c>
      <c r="H28" s="686">
        <f t="shared" ref="H28:H67" si="5">(G28-F28)/F28</f>
        <v>0.58640036931476591</v>
      </c>
      <c r="I28" s="687">
        <f>SUM(I29:I35)</f>
        <v>1</v>
      </c>
    </row>
    <row r="29" spans="1:9">
      <c r="A29" s="454" t="s">
        <v>41</v>
      </c>
      <c r="B29" s="568">
        <v>56341.179999999993</v>
      </c>
      <c r="C29" s="569">
        <v>104089.87199999999</v>
      </c>
      <c r="D29" s="455">
        <f t="shared" si="0"/>
        <v>0.84749187006732907</v>
      </c>
      <c r="E29" s="689"/>
      <c r="F29" s="568">
        <v>121527.2</v>
      </c>
      <c r="G29" s="569">
        <v>229724.88199999998</v>
      </c>
      <c r="H29" s="689">
        <f t="shared" si="5"/>
        <v>0.89031658756229048</v>
      </c>
      <c r="I29" s="455">
        <f t="shared" ref="I29:I35" si="6">G29/$G$28</f>
        <v>0.73176156972733974</v>
      </c>
    </row>
    <row r="30" spans="1:9">
      <c r="A30" s="454" t="s">
        <v>44</v>
      </c>
      <c r="B30" s="568">
        <v>10107</v>
      </c>
      <c r="C30" s="569">
        <v>13895</v>
      </c>
      <c r="D30" s="455">
        <f t="shared" si="0"/>
        <v>0.3747897496784407</v>
      </c>
      <c r="E30" s="689"/>
      <c r="F30" s="568">
        <v>24572.16</v>
      </c>
      <c r="G30" s="569">
        <v>27996.6</v>
      </c>
      <c r="H30" s="689">
        <f t="shared" si="5"/>
        <v>0.13936259571808091</v>
      </c>
      <c r="I30" s="455">
        <f t="shared" si="6"/>
        <v>8.9179873702268098E-2</v>
      </c>
    </row>
    <row r="31" spans="1:9">
      <c r="A31" s="454" t="s">
        <v>39</v>
      </c>
      <c r="B31" s="568">
        <v>5524</v>
      </c>
      <c r="C31" s="569">
        <v>7524</v>
      </c>
      <c r="D31" s="455">
        <f t="shared" si="0"/>
        <v>0.3620564808110065</v>
      </c>
      <c r="E31" s="689"/>
      <c r="F31" s="568">
        <v>9800.49</v>
      </c>
      <c r="G31" s="569">
        <v>21354</v>
      </c>
      <c r="H31" s="689">
        <f t="shared" si="5"/>
        <v>1.1788706483043194</v>
      </c>
      <c r="I31" s="455">
        <f t="shared" si="6"/>
        <v>6.8020653330698469E-2</v>
      </c>
    </row>
    <row r="32" spans="1:9">
      <c r="A32" s="454" t="s">
        <v>284</v>
      </c>
      <c r="B32" s="568">
        <v>365.6</v>
      </c>
      <c r="C32" s="569">
        <v>4877.7</v>
      </c>
      <c r="D32" s="455" t="s">
        <v>64</v>
      </c>
      <c r="E32" s="689"/>
      <c r="F32" s="568">
        <v>531.6</v>
      </c>
      <c r="G32" s="569">
        <v>10242.299999999999</v>
      </c>
      <c r="H32" s="689" t="s">
        <v>64</v>
      </c>
      <c r="I32" s="455">
        <f t="shared" si="6"/>
        <v>3.2625640985717567E-2</v>
      </c>
    </row>
    <row r="33" spans="1:9">
      <c r="A33" s="454" t="s">
        <v>35</v>
      </c>
      <c r="B33" s="568">
        <v>7662.66</v>
      </c>
      <c r="C33" s="569">
        <v>3677</v>
      </c>
      <c r="D33" s="455">
        <f t="shared" si="0"/>
        <v>-0.52014052561382074</v>
      </c>
      <c r="E33" s="689"/>
      <c r="F33" s="568">
        <v>13275.52</v>
      </c>
      <c r="G33" s="569">
        <v>8091</v>
      </c>
      <c r="H33" s="689">
        <f t="shared" si="5"/>
        <v>-0.39053234826206434</v>
      </c>
      <c r="I33" s="455">
        <f t="shared" si="6"/>
        <v>2.5772928074303706E-2</v>
      </c>
    </row>
    <row r="34" spans="1:9">
      <c r="A34" s="454" t="s">
        <v>34</v>
      </c>
      <c r="B34" s="568">
        <v>4545</v>
      </c>
      <c r="C34" s="569">
        <v>4719</v>
      </c>
      <c r="D34" s="455">
        <f t="shared" si="0"/>
        <v>3.8283828382838281E-2</v>
      </c>
      <c r="E34" s="689"/>
      <c r="F34" s="568">
        <v>5935.125</v>
      </c>
      <c r="G34" s="569">
        <v>7959</v>
      </c>
      <c r="H34" s="689">
        <f t="shared" si="5"/>
        <v>0.34099955771782398</v>
      </c>
      <c r="I34" s="455">
        <f t="shared" si="6"/>
        <v>2.5352457612579805E-2</v>
      </c>
    </row>
    <row r="35" spans="1:9">
      <c r="A35" s="454" t="s">
        <v>26</v>
      </c>
      <c r="B35" s="568">
        <v>3824.9499999999971</v>
      </c>
      <c r="C35" s="569">
        <v>5217.6000000000058</v>
      </c>
      <c r="D35" s="455">
        <f t="shared" si="0"/>
        <v>0.36409626269624695</v>
      </c>
      <c r="E35" s="689"/>
      <c r="F35" s="568">
        <v>22248.720000000001</v>
      </c>
      <c r="G35" s="569">
        <v>8566.2800000000279</v>
      </c>
      <c r="H35" s="689">
        <f t="shared" si="5"/>
        <v>-0.61497650201899134</v>
      </c>
      <c r="I35" s="455">
        <f t="shared" si="6"/>
        <v>2.7286876567092704E-2</v>
      </c>
    </row>
    <row r="36" spans="1:9">
      <c r="A36" s="632" t="s">
        <v>445</v>
      </c>
      <c r="B36" s="451">
        <f>SUM(B37:B38)</f>
        <v>23637</v>
      </c>
      <c r="C36" s="452">
        <f>SUM(C37:C38)</f>
        <v>83955</v>
      </c>
      <c r="D36" s="453">
        <f t="shared" si="0"/>
        <v>2.5518466810508946</v>
      </c>
      <c r="E36" s="686"/>
      <c r="F36" s="451">
        <f>SUM(F37:F38)</f>
        <v>136236</v>
      </c>
      <c r="G36" s="452">
        <f>SUM(G37:G38)</f>
        <v>228861</v>
      </c>
      <c r="H36" s="686">
        <f t="shared" si="5"/>
        <v>0.67988637364573246</v>
      </c>
      <c r="I36" s="687">
        <f>SUM(I37:I38)</f>
        <v>1</v>
      </c>
    </row>
    <row r="37" spans="1:9">
      <c r="A37" s="454" t="s">
        <v>162</v>
      </c>
      <c r="B37" s="568">
        <v>21992</v>
      </c>
      <c r="C37" s="569">
        <v>82655</v>
      </c>
      <c r="D37" s="455">
        <f t="shared" si="0"/>
        <v>2.7584121498726808</v>
      </c>
      <c r="E37" s="689"/>
      <c r="F37" s="568">
        <v>132756</v>
      </c>
      <c r="G37" s="569">
        <v>226331</v>
      </c>
      <c r="H37" s="689">
        <f t="shared" si="5"/>
        <v>0.70486456356021576</v>
      </c>
      <c r="I37" s="455">
        <f>G37/$G$36</f>
        <v>0.98894525498009711</v>
      </c>
    </row>
    <row r="38" spans="1:9" ht="14.25" customHeight="1">
      <c r="A38" s="454" t="s">
        <v>34</v>
      </c>
      <c r="B38" s="568">
        <v>1645</v>
      </c>
      <c r="C38" s="569">
        <v>1300</v>
      </c>
      <c r="D38" s="455">
        <f t="shared" si="0"/>
        <v>-0.20972644376899696</v>
      </c>
      <c r="E38" s="689"/>
      <c r="F38" s="568">
        <v>3480</v>
      </c>
      <c r="G38" s="569">
        <v>2530</v>
      </c>
      <c r="H38" s="689">
        <f t="shared" si="5"/>
        <v>-0.27298850574712646</v>
      </c>
      <c r="I38" s="455">
        <f>G38/$G$36</f>
        <v>1.105474501990291E-2</v>
      </c>
    </row>
    <row r="39" spans="1:9" ht="14.25" customHeight="1">
      <c r="A39" s="632" t="s">
        <v>444</v>
      </c>
      <c r="B39" s="451">
        <f>SUM(B40:B43)</f>
        <v>124090</v>
      </c>
      <c r="C39" s="452">
        <f>SUM(C40:C43)</f>
        <v>96210</v>
      </c>
      <c r="D39" s="453">
        <f t="shared" si="0"/>
        <v>-0.2246756386493674</v>
      </c>
      <c r="E39" s="686"/>
      <c r="F39" s="451">
        <f>SUM(F40:F43)</f>
        <v>245792</v>
      </c>
      <c r="G39" s="452">
        <f>SUM(G40:G43)</f>
        <v>207216</v>
      </c>
      <c r="H39" s="686">
        <f t="shared" si="5"/>
        <v>-0.15694571019398515</v>
      </c>
      <c r="I39" s="687">
        <f>SUM(I40:I43)</f>
        <v>1</v>
      </c>
    </row>
    <row r="40" spans="1:9" ht="14.25" customHeight="1">
      <c r="A40" s="454" t="s">
        <v>39</v>
      </c>
      <c r="B40" s="568">
        <v>69200</v>
      </c>
      <c r="C40" s="569">
        <v>46358</v>
      </c>
      <c r="D40" s="455">
        <f t="shared" si="0"/>
        <v>-0.33008670520231215</v>
      </c>
      <c r="E40" s="689"/>
      <c r="F40" s="568">
        <v>141340</v>
      </c>
      <c r="G40" s="569">
        <v>104784</v>
      </c>
      <c r="H40" s="689">
        <f t="shared" si="5"/>
        <v>-0.25863874345549737</v>
      </c>
      <c r="I40" s="455">
        <f>G40/$G$39</f>
        <v>0.50567523743340281</v>
      </c>
    </row>
    <row r="41" spans="1:9" ht="14.25" customHeight="1">
      <c r="A41" s="454" t="s">
        <v>41</v>
      </c>
      <c r="B41" s="568">
        <v>48030</v>
      </c>
      <c r="C41" s="569">
        <v>46492</v>
      </c>
      <c r="D41" s="455">
        <f t="shared" si="0"/>
        <v>-3.2021653133458255E-2</v>
      </c>
      <c r="E41" s="689"/>
      <c r="F41" s="568">
        <v>91232</v>
      </c>
      <c r="G41" s="569">
        <v>94972</v>
      </c>
      <c r="H41" s="689">
        <f t="shared" si="5"/>
        <v>4.0994387934058227E-2</v>
      </c>
      <c r="I41" s="455">
        <f>G41/$G$39</f>
        <v>0.45832368156899084</v>
      </c>
    </row>
    <row r="42" spans="1:9" ht="14.25" customHeight="1">
      <c r="A42" s="454" t="s">
        <v>44</v>
      </c>
      <c r="B42" s="568">
        <v>6000</v>
      </c>
      <c r="C42" s="569">
        <v>2500</v>
      </c>
      <c r="D42" s="455">
        <f t="shared" si="0"/>
        <v>-0.58333333333333337</v>
      </c>
      <c r="E42" s="689"/>
      <c r="F42" s="568">
        <v>11500</v>
      </c>
      <c r="G42" s="569">
        <v>5740</v>
      </c>
      <c r="H42" s="689">
        <f t="shared" si="5"/>
        <v>-0.50086956521739134</v>
      </c>
      <c r="I42" s="455">
        <f>G42/$G$39</f>
        <v>2.7700563663037605E-2</v>
      </c>
    </row>
    <row r="43" spans="1:9" ht="14.25" customHeight="1">
      <c r="A43" s="454" t="s">
        <v>437</v>
      </c>
      <c r="B43" s="568">
        <v>860</v>
      </c>
      <c r="C43" s="569">
        <v>860</v>
      </c>
      <c r="D43" s="455">
        <f t="shared" si="0"/>
        <v>0</v>
      </c>
      <c r="E43" s="689"/>
      <c r="F43" s="568">
        <v>1720</v>
      </c>
      <c r="G43" s="569">
        <v>1720</v>
      </c>
      <c r="H43" s="689">
        <f t="shared" si="5"/>
        <v>0</v>
      </c>
      <c r="I43" s="455">
        <f>G43/$G$39</f>
        <v>8.3005173345687584E-3</v>
      </c>
    </row>
    <row r="44" spans="1:9" ht="14.25" customHeight="1">
      <c r="A44" s="632" t="s">
        <v>448</v>
      </c>
      <c r="B44" s="451">
        <f>SUM(B45:B51)</f>
        <v>82972.27</v>
      </c>
      <c r="C44" s="452">
        <f>SUM(C45:C51)</f>
        <v>98105.21</v>
      </c>
      <c r="D44" s="453">
        <f>(C44-B44)/B44</f>
        <v>0.18238551265380593</v>
      </c>
      <c r="E44" s="686"/>
      <c r="F44" s="451">
        <f>SUM(F45:F51)</f>
        <v>193406.24000000002</v>
      </c>
      <c r="G44" s="452">
        <f>SUM(G45:G51)</f>
        <v>206435.85</v>
      </c>
      <c r="H44" s="686">
        <f t="shared" si="5"/>
        <v>6.7369129351772639E-2</v>
      </c>
      <c r="I44" s="687">
        <f>SUM(I45:I51)</f>
        <v>0.99999999999999989</v>
      </c>
    </row>
    <row r="45" spans="1:9" ht="14.25" customHeight="1">
      <c r="A45" s="454" t="s">
        <v>41</v>
      </c>
      <c r="B45" s="568">
        <v>50666.82</v>
      </c>
      <c r="C45" s="569">
        <v>57369.41</v>
      </c>
      <c r="D45" s="455">
        <f>(C45-B45)/B45</f>
        <v>0.13228756018238375</v>
      </c>
      <c r="E45" s="689"/>
      <c r="F45" s="568">
        <v>117745.39000000001</v>
      </c>
      <c r="G45" s="569">
        <v>124013.98</v>
      </c>
      <c r="H45" s="689">
        <f t="shared" si="5"/>
        <v>5.3238517448538587E-2</v>
      </c>
      <c r="I45" s="455">
        <f t="shared" ref="I45:I51" si="7">G45/$G$44</f>
        <v>0.60073858295446259</v>
      </c>
    </row>
    <row r="46" spans="1:9" ht="14.25" customHeight="1">
      <c r="A46" s="454" t="s">
        <v>434</v>
      </c>
      <c r="B46" s="570">
        <v>13796.52</v>
      </c>
      <c r="C46" s="569">
        <v>10129.060000000001</v>
      </c>
      <c r="D46" s="455">
        <f>(C46-B46)/B46</f>
        <v>-0.2658250051462252</v>
      </c>
      <c r="E46" s="689"/>
      <c r="F46" s="568">
        <v>26852.39</v>
      </c>
      <c r="G46" s="569">
        <v>23700.229999999996</v>
      </c>
      <c r="H46" s="689">
        <f t="shared" si="5"/>
        <v>-0.11738843358077264</v>
      </c>
      <c r="I46" s="455">
        <f t="shared" si="7"/>
        <v>0.11480675473760975</v>
      </c>
    </row>
    <row r="47" spans="1:9" ht="14.25" customHeight="1">
      <c r="A47" s="454" t="s">
        <v>284</v>
      </c>
      <c r="B47" s="568">
        <v>0</v>
      </c>
      <c r="C47" s="569">
        <v>13067.5</v>
      </c>
      <c r="D47" s="455" t="s">
        <v>64</v>
      </c>
      <c r="E47" s="689"/>
      <c r="F47" s="568">
        <v>2280.5</v>
      </c>
      <c r="G47" s="569">
        <v>21861.200000000001</v>
      </c>
      <c r="H47" s="689">
        <f t="shared" si="5"/>
        <v>8.5861433896075425</v>
      </c>
      <c r="I47" s="455">
        <f t="shared" si="7"/>
        <v>0.1058982729986095</v>
      </c>
    </row>
    <row r="48" spans="1:9" ht="14.25" customHeight="1">
      <c r="A48" s="454" t="s">
        <v>37</v>
      </c>
      <c r="B48" s="568">
        <v>9064.25</v>
      </c>
      <c r="C48" s="569">
        <v>6230</v>
      </c>
      <c r="D48" s="455">
        <f>(C48-B48)/B48</f>
        <v>-0.31268444714124172</v>
      </c>
      <c r="E48" s="689"/>
      <c r="F48" s="568">
        <v>17440.66</v>
      </c>
      <c r="G48" s="569">
        <v>14059</v>
      </c>
      <c r="H48" s="689">
        <f t="shared" si="5"/>
        <v>-0.19389518515927723</v>
      </c>
      <c r="I48" s="455">
        <f t="shared" si="7"/>
        <v>6.8103481057190399E-2</v>
      </c>
    </row>
    <row r="49" spans="1:9" ht="14.25" customHeight="1">
      <c r="A49" s="454" t="s">
        <v>437</v>
      </c>
      <c r="B49" s="568">
        <v>6889.58</v>
      </c>
      <c r="C49" s="569">
        <v>7283.05</v>
      </c>
      <c r="D49" s="455">
        <f>(C49-B49)/B49</f>
        <v>5.7110883392021035E-2</v>
      </c>
      <c r="E49" s="689"/>
      <c r="F49" s="568">
        <v>13641.68</v>
      </c>
      <c r="G49" s="569">
        <v>11870.29</v>
      </c>
      <c r="H49" s="689">
        <f t="shared" si="5"/>
        <v>-0.12985130863647287</v>
      </c>
      <c r="I49" s="455">
        <f t="shared" si="7"/>
        <v>5.7501107486902105E-2</v>
      </c>
    </row>
    <row r="50" spans="1:9" ht="14.25" customHeight="1">
      <c r="A50" s="454" t="s">
        <v>42</v>
      </c>
      <c r="B50" s="568">
        <v>0</v>
      </c>
      <c r="C50" s="569">
        <v>3668.19</v>
      </c>
      <c r="D50" s="455" t="s">
        <v>64</v>
      </c>
      <c r="E50" s="689"/>
      <c r="F50" s="568">
        <v>0</v>
      </c>
      <c r="G50" s="569">
        <v>8634.15</v>
      </c>
      <c r="H50" s="689" t="s">
        <v>64</v>
      </c>
      <c r="I50" s="455">
        <f t="shared" si="7"/>
        <v>4.1824857455718081E-2</v>
      </c>
    </row>
    <row r="51" spans="1:9" ht="14.25" customHeight="1">
      <c r="A51" s="454" t="s">
        <v>26</v>
      </c>
      <c r="B51" s="568">
        <v>2555.1000000000058</v>
      </c>
      <c r="C51" s="569">
        <v>358</v>
      </c>
      <c r="D51" s="455">
        <f t="shared" ref="D51:D59" si="8">(C51-B51)/B51</f>
        <v>-0.85988806700324871</v>
      </c>
      <c r="E51" s="569"/>
      <c r="F51" s="568">
        <v>15445.619999999995</v>
      </c>
      <c r="G51" s="569">
        <v>2297</v>
      </c>
      <c r="H51" s="689">
        <f t="shared" si="5"/>
        <v>-0.85128470077601281</v>
      </c>
      <c r="I51" s="455">
        <f t="shared" si="7"/>
        <v>1.1126943309507529E-2</v>
      </c>
    </row>
    <row r="52" spans="1:9">
      <c r="A52" s="632" t="s">
        <v>443</v>
      </c>
      <c r="B52" s="451">
        <f>SUM(B53:B55)</f>
        <v>99728.7</v>
      </c>
      <c r="C52" s="452">
        <f>SUM(C53:C55)</f>
        <v>94718.514999999999</v>
      </c>
      <c r="D52" s="453">
        <f t="shared" si="8"/>
        <v>-5.0238146090343078E-2</v>
      </c>
      <c r="E52" s="686"/>
      <c r="F52" s="451">
        <f>SUM(F53:F55)</f>
        <v>194588.83499999999</v>
      </c>
      <c r="G52" s="452">
        <f>SUM(G53:G55)</f>
        <v>189286.97500000001</v>
      </c>
      <c r="H52" s="686">
        <f t="shared" si="5"/>
        <v>-2.7246475883367031E-2</v>
      </c>
      <c r="I52" s="687">
        <f>SUM(I53:I55)</f>
        <v>1</v>
      </c>
    </row>
    <row r="53" spans="1:9">
      <c r="A53" s="454" t="s">
        <v>43</v>
      </c>
      <c r="B53" s="568">
        <v>97550.7</v>
      </c>
      <c r="C53" s="569">
        <v>93230</v>
      </c>
      <c r="D53" s="455">
        <f t="shared" si="8"/>
        <v>-4.4291840038051977E-2</v>
      </c>
      <c r="E53" s="689"/>
      <c r="F53" s="568">
        <v>190286.09</v>
      </c>
      <c r="G53" s="569">
        <v>185769.59</v>
      </c>
      <c r="H53" s="689">
        <f t="shared" si="5"/>
        <v>-2.373531349558972E-2</v>
      </c>
      <c r="I53" s="455">
        <f>G53/$G$52</f>
        <v>0.98141771244429254</v>
      </c>
    </row>
    <row r="54" spans="1:9">
      <c r="A54" s="454" t="s">
        <v>432</v>
      </c>
      <c r="B54" s="568">
        <v>1555</v>
      </c>
      <c r="C54" s="569">
        <v>870</v>
      </c>
      <c r="D54" s="455">
        <f t="shared" si="8"/>
        <v>-0.44051446945337619</v>
      </c>
      <c r="E54" s="689"/>
      <c r="F54" s="568">
        <v>2955</v>
      </c>
      <c r="G54" s="569">
        <v>2430</v>
      </c>
      <c r="H54" s="689">
        <f t="shared" si="5"/>
        <v>-0.17766497461928935</v>
      </c>
      <c r="I54" s="455">
        <f>G54/$G$52</f>
        <v>1.2837650345460905E-2</v>
      </c>
    </row>
    <row r="55" spans="1:9">
      <c r="A55" s="454" t="s">
        <v>434</v>
      </c>
      <c r="B55" s="568">
        <v>623</v>
      </c>
      <c r="C55" s="569">
        <v>618.51499999999999</v>
      </c>
      <c r="D55" s="455">
        <f t="shared" si="8"/>
        <v>-7.1990369181380636E-3</v>
      </c>
      <c r="E55" s="689"/>
      <c r="F55" s="568">
        <v>1347.7449999999999</v>
      </c>
      <c r="G55" s="569">
        <v>1087.385</v>
      </c>
      <c r="H55" s="689">
        <f t="shared" si="5"/>
        <v>-0.19318194465570263</v>
      </c>
      <c r="I55" s="455">
        <f>G55/$G$52</f>
        <v>5.7446372102465055E-3</v>
      </c>
    </row>
    <row r="56" spans="1:9">
      <c r="A56" s="632" t="s">
        <v>449</v>
      </c>
      <c r="B56" s="451">
        <f>SUM(B57:B61)</f>
        <v>84652.62</v>
      </c>
      <c r="C56" s="452">
        <f>SUM(C57:C61)</f>
        <v>84280.86</v>
      </c>
      <c r="D56" s="453">
        <f t="shared" si="8"/>
        <v>-4.3915947315038189E-3</v>
      </c>
      <c r="E56" s="686"/>
      <c r="F56" s="451">
        <f>SUM(F57:F61)</f>
        <v>184253.99</v>
      </c>
      <c r="G56" s="452">
        <f>SUM(G57:G61)</f>
        <v>186783.59999999998</v>
      </c>
      <c r="H56" s="686">
        <f t="shared" si="5"/>
        <v>1.3728929289400931E-2</v>
      </c>
      <c r="I56" s="687">
        <f>SUM(I57:I61)</f>
        <v>1.0000000000000002</v>
      </c>
    </row>
    <row r="57" spans="1:9">
      <c r="A57" s="454" t="s">
        <v>34</v>
      </c>
      <c r="B57" s="568">
        <v>76500</v>
      </c>
      <c r="C57" s="569">
        <v>60000</v>
      </c>
      <c r="D57" s="455">
        <f t="shared" si="8"/>
        <v>-0.21568627450980393</v>
      </c>
      <c r="E57" s="689"/>
      <c r="F57" s="568">
        <v>166500</v>
      </c>
      <c r="G57" s="569">
        <v>133500</v>
      </c>
      <c r="H57" s="689">
        <f t="shared" si="5"/>
        <v>-0.1981981981981982</v>
      </c>
      <c r="I57" s="455">
        <f>G57/$G$56</f>
        <v>0.7147308436072547</v>
      </c>
    </row>
    <row r="58" spans="1:9">
      <c r="A58" s="454" t="s">
        <v>40</v>
      </c>
      <c r="B58" s="568">
        <v>0</v>
      </c>
      <c r="C58" s="569">
        <v>22006.12</v>
      </c>
      <c r="D58" s="455" t="s">
        <v>64</v>
      </c>
      <c r="E58" s="689"/>
      <c r="F58" s="568">
        <v>0</v>
      </c>
      <c r="G58" s="569">
        <v>51007.86</v>
      </c>
      <c r="H58" s="689" t="s">
        <v>64</v>
      </c>
      <c r="I58" s="455">
        <f>G58/$G$56</f>
        <v>0.27308532440749622</v>
      </c>
    </row>
    <row r="59" spans="1:9">
      <c r="A59" s="454" t="s">
        <v>434</v>
      </c>
      <c r="B59" s="568">
        <v>3407.44</v>
      </c>
      <c r="C59" s="569">
        <v>2274.7399999999998</v>
      </c>
      <c r="D59" s="455">
        <f t="shared" si="8"/>
        <v>-0.33241964642077343</v>
      </c>
      <c r="E59" s="689"/>
      <c r="F59" s="568">
        <v>6122.72</v>
      </c>
      <c r="G59" s="569">
        <v>2275.7399999999998</v>
      </c>
      <c r="H59" s="689">
        <f t="shared" si="5"/>
        <v>-0.6283122533775839</v>
      </c>
      <c r="I59" s="455">
        <f t="shared" ref="I59:I61" si="9">G59/$G$56</f>
        <v>1.2183831985249241E-2</v>
      </c>
    </row>
    <row r="60" spans="1:9">
      <c r="A60" s="454" t="s">
        <v>45</v>
      </c>
      <c r="B60" s="568">
        <v>4745.18</v>
      </c>
      <c r="C60" s="569">
        <v>0</v>
      </c>
      <c r="D60" s="455" t="s">
        <v>54</v>
      </c>
      <c r="E60" s="689"/>
      <c r="F60" s="568">
        <v>11631.27</v>
      </c>
      <c r="G60" s="569">
        <v>0</v>
      </c>
      <c r="H60" s="689" t="s">
        <v>54</v>
      </c>
      <c r="I60" s="455">
        <f t="shared" si="9"/>
        <v>0</v>
      </c>
    </row>
    <row r="61" spans="1:9">
      <c r="A61" s="454" t="s">
        <v>41</v>
      </c>
      <c r="B61" s="568">
        <v>0</v>
      </c>
      <c r="C61" s="569">
        <v>0</v>
      </c>
      <c r="D61" s="455" t="s">
        <v>64</v>
      </c>
      <c r="E61" s="689"/>
      <c r="F61" s="568">
        <v>0</v>
      </c>
      <c r="G61" s="569">
        <v>0</v>
      </c>
      <c r="H61" s="689" t="s">
        <v>64</v>
      </c>
      <c r="I61" s="455">
        <f t="shared" si="9"/>
        <v>0</v>
      </c>
    </row>
    <row r="62" spans="1:9">
      <c r="A62" s="632" t="s">
        <v>450</v>
      </c>
      <c r="B62" s="451">
        <f>SUM(B63)</f>
        <v>69495.649999999994</v>
      </c>
      <c r="C62" s="452">
        <f>SUM(C63)</f>
        <v>43837.43</v>
      </c>
      <c r="D62" s="453">
        <f t="shared" ref="D62:D67" si="10">(C62-B62)/B62</f>
        <v>-0.36920613016785936</v>
      </c>
      <c r="E62" s="686"/>
      <c r="F62" s="451">
        <f>SUM(F63)</f>
        <v>136360.49</v>
      </c>
      <c r="G62" s="452">
        <f>SUM(G63)</f>
        <v>129351.01999999999</v>
      </c>
      <c r="H62" s="686">
        <f t="shared" si="5"/>
        <v>-5.1403966060843589E-2</v>
      </c>
      <c r="I62" s="687">
        <f>SUM(I63)</f>
        <v>1</v>
      </c>
    </row>
    <row r="63" spans="1:9">
      <c r="A63" s="454" t="s">
        <v>162</v>
      </c>
      <c r="B63" s="568">
        <v>69495.649999999994</v>
      </c>
      <c r="C63" s="569">
        <v>43837.43</v>
      </c>
      <c r="D63" s="455">
        <f t="shared" si="10"/>
        <v>-0.36920613016785936</v>
      </c>
      <c r="E63" s="689"/>
      <c r="F63" s="568">
        <v>136360.49</v>
      </c>
      <c r="G63" s="569">
        <v>129351.01999999999</v>
      </c>
      <c r="H63" s="689">
        <f t="shared" si="5"/>
        <v>-5.1403966060843589E-2</v>
      </c>
      <c r="I63" s="691">
        <f>G63/$G$62</f>
        <v>1</v>
      </c>
    </row>
    <row r="64" spans="1:9">
      <c r="A64" s="632" t="s">
        <v>451</v>
      </c>
      <c r="B64" s="451">
        <f>SUM(B65:B67)</f>
        <v>42370.9</v>
      </c>
      <c r="C64" s="452">
        <f>SUM(C65:C67)</f>
        <v>37193.199999999997</v>
      </c>
      <c r="D64" s="453">
        <f t="shared" si="10"/>
        <v>-0.12219943404553607</v>
      </c>
      <c r="E64" s="686"/>
      <c r="F64" s="451">
        <f>SUM(F65:F67)</f>
        <v>71596.5</v>
      </c>
      <c r="G64" s="452">
        <f>SUM(G65:G67)</f>
        <v>69577.450000000012</v>
      </c>
      <c r="H64" s="686">
        <f t="shared" si="5"/>
        <v>-2.8200400857583657E-2</v>
      </c>
      <c r="I64" s="687">
        <f>SUM(I65:I67)</f>
        <v>0.99999999999999989</v>
      </c>
    </row>
    <row r="65" spans="1:9">
      <c r="A65" s="454" t="s">
        <v>434</v>
      </c>
      <c r="B65" s="568">
        <v>31242.27</v>
      </c>
      <c r="C65" s="569">
        <v>29037.1</v>
      </c>
      <c r="D65" s="455">
        <f t="shared" si="10"/>
        <v>-7.0582899385992173E-2</v>
      </c>
      <c r="E65" s="689"/>
      <c r="F65" s="568">
        <v>49794.520000000004</v>
      </c>
      <c r="G65" s="569">
        <v>51237.41</v>
      </c>
      <c r="H65" s="689">
        <f t="shared" si="5"/>
        <v>2.8976883400020709E-2</v>
      </c>
      <c r="I65" s="455">
        <f>G65/$G$64</f>
        <v>0.73640827595722458</v>
      </c>
    </row>
    <row r="66" spans="1:9">
      <c r="A66" s="454" t="s">
        <v>34</v>
      </c>
      <c r="B66" s="568">
        <v>8296.6299999999992</v>
      </c>
      <c r="C66" s="569">
        <v>7084.1</v>
      </c>
      <c r="D66" s="455">
        <f t="shared" si="10"/>
        <v>-0.14614729112904865</v>
      </c>
      <c r="E66" s="689"/>
      <c r="F66" s="568">
        <v>15849.98</v>
      </c>
      <c r="G66" s="569">
        <v>14652.04</v>
      </c>
      <c r="H66" s="689">
        <f t="shared" si="5"/>
        <v>-7.5579906094518645E-2</v>
      </c>
      <c r="I66" s="455">
        <f>G66/$G$64</f>
        <v>0.21058604476019169</v>
      </c>
    </row>
    <row r="67" spans="1:9">
      <c r="A67" s="454" t="s">
        <v>37</v>
      </c>
      <c r="B67" s="568">
        <v>2832</v>
      </c>
      <c r="C67" s="569">
        <v>1072</v>
      </c>
      <c r="D67" s="455">
        <f t="shared" si="10"/>
        <v>-0.62146892655367236</v>
      </c>
      <c r="E67" s="689"/>
      <c r="F67" s="568">
        <v>5952</v>
      </c>
      <c r="G67" s="569">
        <v>3688</v>
      </c>
      <c r="H67" s="689">
        <f t="shared" si="5"/>
        <v>-0.3803763440860215</v>
      </c>
      <c r="I67" s="455">
        <f>G67/$G$64</f>
        <v>5.3005679282583644E-2</v>
      </c>
    </row>
    <row r="68" spans="1:9">
      <c r="A68" s="632" t="s">
        <v>529</v>
      </c>
      <c r="B68" s="451">
        <f>SUM(B69:B70)</f>
        <v>105</v>
      </c>
      <c r="C68" s="452">
        <f>SUM(C69:C70)</f>
        <v>1243</v>
      </c>
      <c r="D68" s="453" t="s">
        <v>64</v>
      </c>
      <c r="E68" s="686"/>
      <c r="F68" s="451">
        <f>SUM(F69:F70)</f>
        <v>210</v>
      </c>
      <c r="G68" s="452">
        <f>SUM(G69:G70)</f>
        <v>22894.22</v>
      </c>
      <c r="H68" s="686" t="s">
        <v>64</v>
      </c>
      <c r="I68" s="687">
        <f>SUM(I69:I70)</f>
        <v>0.99999999999999989</v>
      </c>
    </row>
    <row r="69" spans="1:9">
      <c r="A69" s="573" t="s">
        <v>41</v>
      </c>
      <c r="B69" s="585">
        <v>0</v>
      </c>
      <c r="C69" s="586">
        <v>0</v>
      </c>
      <c r="D69" s="587" t="s">
        <v>54</v>
      </c>
      <c r="E69" s="692"/>
      <c r="F69" s="585">
        <v>0</v>
      </c>
      <c r="G69" s="586">
        <v>20000</v>
      </c>
      <c r="H69" s="692" t="s">
        <v>64</v>
      </c>
      <c r="I69" s="587">
        <f>(G69/$G$68)</f>
        <v>0.87358293927462904</v>
      </c>
    </row>
    <row r="70" spans="1:9">
      <c r="A70" s="573" t="s">
        <v>434</v>
      </c>
      <c r="B70" s="585">
        <v>105</v>
      </c>
      <c r="C70" s="586">
        <v>1243</v>
      </c>
      <c r="D70" s="587" t="s">
        <v>64</v>
      </c>
      <c r="E70" s="692"/>
      <c r="F70" s="585">
        <v>210</v>
      </c>
      <c r="G70" s="586">
        <v>2894.2200000000003</v>
      </c>
      <c r="H70" s="692" t="s">
        <v>64</v>
      </c>
      <c r="I70" s="587">
        <f>(G70/$G$68)</f>
        <v>0.12641706072537087</v>
      </c>
    </row>
    <row r="71" spans="1:9">
      <c r="A71" s="631" t="s">
        <v>453</v>
      </c>
      <c r="B71" s="475">
        <f>SUM(B72:B73)</f>
        <v>16074.199999999999</v>
      </c>
      <c r="C71" s="477">
        <f>SUM(C72:C73)</f>
        <v>8283.8300999999992</v>
      </c>
      <c r="D71" s="476">
        <f>(C71-B71)/B71</f>
        <v>-0.48465055181595351</v>
      </c>
      <c r="E71" s="693"/>
      <c r="F71" s="475">
        <f>SUM(F72:F73)</f>
        <v>26082.620000000003</v>
      </c>
      <c r="G71" s="477">
        <f>SUM(G72:G73)</f>
        <v>15031.370900000002</v>
      </c>
      <c r="H71" s="693">
        <f>(G71-F71)/F71</f>
        <v>-0.42370164883742506</v>
      </c>
      <c r="I71" s="694">
        <f>SUM(I72:I73)</f>
        <v>0.99999999999999989</v>
      </c>
    </row>
    <row r="72" spans="1:9">
      <c r="A72" s="573" t="s">
        <v>434</v>
      </c>
      <c r="B72" s="585">
        <v>15545.199999999999</v>
      </c>
      <c r="C72" s="586">
        <v>7838.4300999999996</v>
      </c>
      <c r="D72" s="587">
        <f>(C72-B72)/B72</f>
        <v>-0.49576524586367493</v>
      </c>
      <c r="E72" s="692"/>
      <c r="F72" s="585">
        <v>25553.620000000003</v>
      </c>
      <c r="G72" s="586">
        <v>13996.170900000001</v>
      </c>
      <c r="H72" s="692">
        <f>(G72-F72)/F72</f>
        <v>-0.45228226372623526</v>
      </c>
      <c r="I72" s="587">
        <f>G72/$G$71</f>
        <v>0.93113069946268168</v>
      </c>
    </row>
    <row r="73" spans="1:9">
      <c r="A73" s="573" t="s">
        <v>34</v>
      </c>
      <c r="B73" s="585">
        <v>529</v>
      </c>
      <c r="C73" s="586">
        <v>445.40000000000003</v>
      </c>
      <c r="D73" s="587">
        <f>(C73-B73)/B73</f>
        <v>-0.15803402646502829</v>
      </c>
      <c r="E73" s="692"/>
      <c r="F73" s="695">
        <v>529</v>
      </c>
      <c r="G73" s="586">
        <v>1035.2</v>
      </c>
      <c r="H73" s="692">
        <f>(G73-F73)/F73</f>
        <v>0.95689981096408327</v>
      </c>
      <c r="I73" s="587">
        <f>G73/$G$71</f>
        <v>6.8869300537318254E-2</v>
      </c>
    </row>
    <row r="74" spans="1:9">
      <c r="A74" s="631" t="s">
        <v>456</v>
      </c>
      <c r="B74" s="475">
        <f>SUM(B75:B76)</f>
        <v>528</v>
      </c>
      <c r="C74" s="477">
        <f>SUM(C75:C76)</f>
        <v>4013</v>
      </c>
      <c r="D74" s="476">
        <f>(C74-B74)/B74</f>
        <v>6.6003787878787881</v>
      </c>
      <c r="E74" s="693"/>
      <c r="F74" s="475">
        <f>SUM(F75:F76)</f>
        <v>957</v>
      </c>
      <c r="G74" s="477">
        <f>SUM(G75:G76)</f>
        <v>10513</v>
      </c>
      <c r="H74" s="693">
        <f>(G74-F74)/F74</f>
        <v>9.9853709508881927</v>
      </c>
      <c r="I74" s="694">
        <f>SUM(I75:I76)</f>
        <v>1</v>
      </c>
    </row>
    <row r="75" spans="1:9">
      <c r="A75" s="573" t="s">
        <v>34</v>
      </c>
      <c r="B75" s="585">
        <v>8</v>
      </c>
      <c r="C75" s="586">
        <v>4013</v>
      </c>
      <c r="D75" s="587" t="s">
        <v>64</v>
      </c>
      <c r="E75" s="692"/>
      <c r="F75" s="585">
        <v>17</v>
      </c>
      <c r="G75" s="586">
        <v>10513</v>
      </c>
      <c r="H75" s="692" t="s">
        <v>64</v>
      </c>
      <c r="I75" s="696">
        <f>G75/$G$74</f>
        <v>1</v>
      </c>
    </row>
    <row r="76" spans="1:9">
      <c r="A76" s="573" t="s">
        <v>432</v>
      </c>
      <c r="B76" s="585">
        <v>520</v>
      </c>
      <c r="C76" s="586">
        <v>0</v>
      </c>
      <c r="D76" s="587" t="s">
        <v>54</v>
      </c>
      <c r="E76" s="692"/>
      <c r="F76" s="585">
        <v>940</v>
      </c>
      <c r="G76" s="586">
        <v>0</v>
      </c>
      <c r="H76" s="692" t="s">
        <v>54</v>
      </c>
      <c r="I76" s="696">
        <f>G76/$G$74</f>
        <v>0</v>
      </c>
    </row>
    <row r="77" spans="1:9">
      <c r="A77" s="631" t="s">
        <v>452</v>
      </c>
      <c r="B77" s="475">
        <f>SUM(B78:B82)</f>
        <v>13925.51</v>
      </c>
      <c r="C77" s="477">
        <f>SUM(C78:C82)</f>
        <v>5803.9750000000004</v>
      </c>
      <c r="D77" s="476">
        <f>(C77-B77)/B77</f>
        <v>-0.5832127512744596</v>
      </c>
      <c r="E77" s="693"/>
      <c r="F77" s="475">
        <f>SUM(F78:F82)</f>
        <v>39288.32</v>
      </c>
      <c r="G77" s="477">
        <f>SUM(G78:G82)</f>
        <v>9127.6700000000019</v>
      </c>
      <c r="H77" s="693">
        <f>(G77-F77)/F77</f>
        <v>-0.76767471859321035</v>
      </c>
      <c r="I77" s="694">
        <f>SUM(I78:I82)</f>
        <v>0.99999999999999989</v>
      </c>
    </row>
    <row r="78" spans="1:9">
      <c r="A78" s="573" t="s">
        <v>434</v>
      </c>
      <c r="B78" s="695">
        <v>1327.51</v>
      </c>
      <c r="C78" s="697">
        <v>3567.9749999999999</v>
      </c>
      <c r="D78" s="587">
        <f>(C78-B78)/B78</f>
        <v>1.6877198665170132</v>
      </c>
      <c r="E78" s="692"/>
      <c r="F78" s="585">
        <v>3137.52</v>
      </c>
      <c r="G78" s="586">
        <v>4878.170000000001</v>
      </c>
      <c r="H78" s="692">
        <f t="shared" ref="H78:H89" si="11">(G78-F78)/F78</f>
        <v>0.55478530814146232</v>
      </c>
      <c r="I78" s="587">
        <f t="shared" ref="I78:I82" si="12">G78/$G$77</f>
        <v>0.53443759469831842</v>
      </c>
    </row>
    <row r="79" spans="1:9">
      <c r="A79" s="573" t="s">
        <v>494</v>
      </c>
      <c r="B79" s="585">
        <v>1938</v>
      </c>
      <c r="C79" s="586">
        <v>1366</v>
      </c>
      <c r="D79" s="587">
        <f t="shared" ref="D79:D82" si="13">(C79-B79)/B79</f>
        <v>-0.29514963880288958</v>
      </c>
      <c r="E79" s="692"/>
      <c r="F79" s="585">
        <v>5226</v>
      </c>
      <c r="G79" s="586">
        <v>2730</v>
      </c>
      <c r="H79" s="692">
        <f t="shared" si="11"/>
        <v>-0.47761194029850745</v>
      </c>
      <c r="I79" s="587">
        <f t="shared" si="12"/>
        <v>0.29909056747231216</v>
      </c>
    </row>
    <row r="80" spans="1:9">
      <c r="A80" s="573" t="s">
        <v>432</v>
      </c>
      <c r="B80" s="585">
        <v>300</v>
      </c>
      <c r="C80" s="586">
        <v>300</v>
      </c>
      <c r="D80" s="587">
        <f t="shared" si="13"/>
        <v>0</v>
      </c>
      <c r="E80" s="692"/>
      <c r="F80" s="585">
        <v>600</v>
      </c>
      <c r="G80" s="586">
        <v>600</v>
      </c>
      <c r="H80" s="692">
        <f t="shared" si="11"/>
        <v>0</v>
      </c>
      <c r="I80" s="587">
        <f t="shared" si="12"/>
        <v>6.573419065325542E-2</v>
      </c>
    </row>
    <row r="81" spans="1:9">
      <c r="A81" s="573" t="s">
        <v>39</v>
      </c>
      <c r="B81" s="585">
        <v>1321</v>
      </c>
      <c r="C81" s="586">
        <v>393</v>
      </c>
      <c r="D81" s="587">
        <f t="shared" si="13"/>
        <v>-0.70249810749432251</v>
      </c>
      <c r="E81" s="692"/>
      <c r="F81" s="585">
        <v>1411</v>
      </c>
      <c r="G81" s="586">
        <v>466</v>
      </c>
      <c r="H81" s="692">
        <f t="shared" si="11"/>
        <v>-0.6697377746279235</v>
      </c>
      <c r="I81" s="587">
        <f t="shared" si="12"/>
        <v>5.1053554740695041E-2</v>
      </c>
    </row>
    <row r="82" spans="1:9">
      <c r="A82" s="454" t="s">
        <v>26</v>
      </c>
      <c r="B82" s="568">
        <v>9039</v>
      </c>
      <c r="C82" s="569">
        <v>177</v>
      </c>
      <c r="D82" s="455">
        <f t="shared" si="13"/>
        <v>-0.98041818785263857</v>
      </c>
      <c r="E82" s="689"/>
      <c r="F82" s="568">
        <v>28913.8</v>
      </c>
      <c r="G82" s="569">
        <v>453.5</v>
      </c>
      <c r="H82" s="689">
        <f t="shared" si="11"/>
        <v>-0.98431544798677451</v>
      </c>
      <c r="I82" s="455">
        <f t="shared" si="12"/>
        <v>4.9684092435418888E-2</v>
      </c>
    </row>
    <row r="83" spans="1:9">
      <c r="A83" s="632" t="s">
        <v>493</v>
      </c>
      <c r="B83" s="451">
        <f>SUM(B84:B86)</f>
        <v>1500</v>
      </c>
      <c r="C83" s="452">
        <f>SUM(C84:C86)</f>
        <v>4131.4337999999998</v>
      </c>
      <c r="D83" s="453">
        <f>(C83-B83)/B83</f>
        <v>1.7542891999999999</v>
      </c>
      <c r="E83" s="686"/>
      <c r="F83" s="451">
        <f>SUM(F84:F86)</f>
        <v>3348</v>
      </c>
      <c r="G83" s="452">
        <f>SUM(G84:G86)</f>
        <v>8208.4337999999989</v>
      </c>
      <c r="H83" s="686">
        <f t="shared" si="11"/>
        <v>1.4517424731182793</v>
      </c>
      <c r="I83" s="687">
        <f>SUM(I84:I86)</f>
        <v>1</v>
      </c>
    </row>
    <row r="84" spans="1:9">
      <c r="A84" s="454" t="s">
        <v>285</v>
      </c>
      <c r="B84" s="568">
        <v>500</v>
      </c>
      <c r="C84" s="569">
        <v>3000</v>
      </c>
      <c r="D84" s="455">
        <f>(C84-B84)/B84</f>
        <v>5</v>
      </c>
      <c r="E84" s="689"/>
      <c r="F84" s="568">
        <v>1000</v>
      </c>
      <c r="G84" s="569">
        <v>6000</v>
      </c>
      <c r="H84" s="689">
        <f t="shared" si="11"/>
        <v>5</v>
      </c>
      <c r="I84" s="455">
        <f>G84/$G$83</f>
        <v>0.73095552040634115</v>
      </c>
    </row>
    <row r="85" spans="1:9">
      <c r="A85" s="454" t="s">
        <v>36</v>
      </c>
      <c r="B85" s="568">
        <v>980</v>
      </c>
      <c r="C85" s="569">
        <v>1097.4338</v>
      </c>
      <c r="D85" s="455">
        <f t="shared" ref="D85:D96" si="14">(C85-B85)/B85</f>
        <v>0.11983040816326533</v>
      </c>
      <c r="E85" s="689"/>
      <c r="F85" s="568">
        <v>2285</v>
      </c>
      <c r="G85" s="569">
        <v>2139.4337999999998</v>
      </c>
      <c r="H85" s="689">
        <f t="shared" si="11"/>
        <v>-6.3705120350109501E-2</v>
      </c>
      <c r="I85" s="455">
        <f>G85/$G$83</f>
        <v>0.26063849110898601</v>
      </c>
    </row>
    <row r="86" spans="1:9">
      <c r="A86" s="454" t="s">
        <v>26</v>
      </c>
      <c r="B86" s="571">
        <v>20</v>
      </c>
      <c r="C86" s="569">
        <v>34</v>
      </c>
      <c r="D86" s="455">
        <f t="shared" si="14"/>
        <v>0.7</v>
      </c>
      <c r="E86" s="689"/>
      <c r="F86" s="568">
        <v>63</v>
      </c>
      <c r="G86" s="569">
        <v>68.999999999999091</v>
      </c>
      <c r="H86" s="689">
        <f t="shared" si="11"/>
        <v>9.52380952380808E-2</v>
      </c>
      <c r="I86" s="455">
        <f>G86/$G$83</f>
        <v>8.4059884846728137E-3</v>
      </c>
    </row>
    <row r="87" spans="1:9">
      <c r="A87" s="632" t="s">
        <v>454</v>
      </c>
      <c r="B87" s="451">
        <f>SUM(B88:B90)</f>
        <v>4885.08</v>
      </c>
      <c r="C87" s="452">
        <f>SUM(C88:C90)</f>
        <v>4844.55</v>
      </c>
      <c r="D87" s="453">
        <f t="shared" si="14"/>
        <v>-8.2966911493772364E-3</v>
      </c>
      <c r="E87" s="686"/>
      <c r="F87" s="451">
        <f>SUM(F88:F90)</f>
        <v>9900.64</v>
      </c>
      <c r="G87" s="452">
        <f>SUM(G88:G90)</f>
        <v>6641.55</v>
      </c>
      <c r="H87" s="686">
        <f t="shared" si="11"/>
        <v>-0.32917972979524551</v>
      </c>
      <c r="I87" s="687">
        <f>SUM(I88:I90)</f>
        <v>1</v>
      </c>
    </row>
    <row r="88" spans="1:9">
      <c r="A88" s="454" t="s">
        <v>37</v>
      </c>
      <c r="B88" s="568">
        <v>4772.08</v>
      </c>
      <c r="C88" s="569">
        <v>4805.55</v>
      </c>
      <c r="D88" s="455">
        <f t="shared" si="14"/>
        <v>7.0137130978525624E-3</v>
      </c>
      <c r="E88" s="689"/>
      <c r="F88" s="568">
        <v>9672.64</v>
      </c>
      <c r="G88" s="569">
        <v>6490.55</v>
      </c>
      <c r="H88" s="689">
        <f t="shared" si="11"/>
        <v>-0.32897843815132161</v>
      </c>
      <c r="I88" s="455">
        <f>G88/$G$87</f>
        <v>0.97726434341381152</v>
      </c>
    </row>
    <row r="89" spans="1:9">
      <c r="A89" s="454" t="s">
        <v>34</v>
      </c>
      <c r="B89" s="568">
        <v>88</v>
      </c>
      <c r="C89" s="569">
        <v>39</v>
      </c>
      <c r="D89" s="455">
        <f t="shared" si="14"/>
        <v>-0.55681818181818177</v>
      </c>
      <c r="E89" s="689"/>
      <c r="F89" s="568">
        <v>178</v>
      </c>
      <c r="G89" s="569">
        <v>151</v>
      </c>
      <c r="H89" s="689">
        <f t="shared" si="11"/>
        <v>-0.15168539325842698</v>
      </c>
      <c r="I89" s="455">
        <f t="shared" ref="I89:I90" si="15">G89/$G$87</f>
        <v>2.2735656586188466E-2</v>
      </c>
    </row>
    <row r="90" spans="1:9">
      <c r="A90" s="454" t="s">
        <v>44</v>
      </c>
      <c r="B90" s="568">
        <v>25</v>
      </c>
      <c r="C90" s="569">
        <v>0</v>
      </c>
      <c r="D90" s="455" t="s">
        <v>54</v>
      </c>
      <c r="E90" s="689"/>
      <c r="F90" s="568">
        <v>50</v>
      </c>
      <c r="G90" s="569">
        <v>0</v>
      </c>
      <c r="H90" s="689" t="s">
        <v>54</v>
      </c>
      <c r="I90" s="691">
        <f t="shared" si="15"/>
        <v>0</v>
      </c>
    </row>
    <row r="91" spans="1:9">
      <c r="A91" s="631" t="s">
        <v>457</v>
      </c>
      <c r="B91" s="475">
        <f>SUM(B92)</f>
        <v>1288.77</v>
      </c>
      <c r="C91" s="477">
        <f>SUM(C92)</f>
        <v>2000.51</v>
      </c>
      <c r="D91" s="476">
        <f t="shared" si="14"/>
        <v>0.55226301046734483</v>
      </c>
      <c r="E91" s="693"/>
      <c r="F91" s="475">
        <f>SUM(F92)</f>
        <v>4306.4139999999998</v>
      </c>
      <c r="G91" s="477">
        <f>SUM(G92)</f>
        <v>3746.7</v>
      </c>
      <c r="H91" s="693">
        <f t="shared" ref="H91:H103" si="16">(G91-F91)/F91</f>
        <v>-0.12997217638619973</v>
      </c>
      <c r="I91" s="694">
        <f>SUM(I92)</f>
        <v>1</v>
      </c>
    </row>
    <row r="92" spans="1:9">
      <c r="A92" s="573" t="s">
        <v>434</v>
      </c>
      <c r="B92" s="585">
        <v>1288.77</v>
      </c>
      <c r="C92" s="586">
        <v>2000.51</v>
      </c>
      <c r="D92" s="587">
        <f t="shared" si="14"/>
        <v>0.55226301046734483</v>
      </c>
      <c r="E92" s="692"/>
      <c r="F92" s="585">
        <v>4306.4139999999998</v>
      </c>
      <c r="G92" s="586">
        <v>3746.7</v>
      </c>
      <c r="H92" s="692">
        <f t="shared" si="16"/>
        <v>-0.12997217638619973</v>
      </c>
      <c r="I92" s="696">
        <v>1</v>
      </c>
    </row>
    <row r="93" spans="1:9">
      <c r="A93" s="631" t="s">
        <v>460</v>
      </c>
      <c r="B93" s="475">
        <f>SUM(B94)</f>
        <v>1372.13</v>
      </c>
      <c r="C93" s="477">
        <f>SUM(C94)</f>
        <v>1258.905</v>
      </c>
      <c r="D93" s="476">
        <f t="shared" si="14"/>
        <v>-8.2517691472382443E-2</v>
      </c>
      <c r="E93" s="693"/>
      <c r="F93" s="475">
        <f>SUM(F94)</f>
        <v>3462.07</v>
      </c>
      <c r="G93" s="477">
        <f>SUM(G94)</f>
        <v>3479.4250000000002</v>
      </c>
      <c r="H93" s="693">
        <f t="shared" si="16"/>
        <v>5.0128969084969445E-3</v>
      </c>
      <c r="I93" s="694">
        <f>SUM(I94)</f>
        <v>1</v>
      </c>
    </row>
    <row r="94" spans="1:9">
      <c r="A94" s="573" t="s">
        <v>434</v>
      </c>
      <c r="B94" s="585">
        <v>1372.13</v>
      </c>
      <c r="C94" s="586">
        <v>1258.905</v>
      </c>
      <c r="D94" s="587">
        <f t="shared" si="14"/>
        <v>-8.2517691472382443E-2</v>
      </c>
      <c r="E94" s="692"/>
      <c r="F94" s="585">
        <v>3462.07</v>
      </c>
      <c r="G94" s="586">
        <v>3479.4250000000002</v>
      </c>
      <c r="H94" s="692">
        <f t="shared" si="16"/>
        <v>5.0128969084969445E-3</v>
      </c>
      <c r="I94" s="696">
        <v>1</v>
      </c>
    </row>
    <row r="95" spans="1:9">
      <c r="A95" s="631" t="s">
        <v>530</v>
      </c>
      <c r="B95" s="475">
        <f>SUM(B96:B97)</f>
        <v>1895.675</v>
      </c>
      <c r="C95" s="477">
        <f>SUM(C96:C97)</f>
        <v>1337.99</v>
      </c>
      <c r="D95" s="476">
        <f t="shared" si="14"/>
        <v>-0.29418808603795482</v>
      </c>
      <c r="E95" s="693"/>
      <c r="F95" s="475">
        <f>SUM(F96:F97)</f>
        <v>3167.846</v>
      </c>
      <c r="G95" s="477">
        <f>SUM(G96:G97)</f>
        <v>3328.7549999999997</v>
      </c>
      <c r="H95" s="693">
        <f t="shared" si="16"/>
        <v>5.0794451497957811E-2</v>
      </c>
      <c r="I95" s="694">
        <f>SUM(I96:I97)</f>
        <v>1</v>
      </c>
    </row>
    <row r="96" spans="1:9">
      <c r="A96" s="573" t="s">
        <v>434</v>
      </c>
      <c r="B96" s="585">
        <v>1894.675</v>
      </c>
      <c r="C96" s="586">
        <v>1337.99</v>
      </c>
      <c r="D96" s="587">
        <f t="shared" si="14"/>
        <v>-0.2938155620357053</v>
      </c>
      <c r="E96" s="692"/>
      <c r="F96" s="585">
        <v>3064.83</v>
      </c>
      <c r="G96" s="586">
        <v>3328.7549999999997</v>
      </c>
      <c r="H96" s="692">
        <f t="shared" si="16"/>
        <v>8.611407484265024E-2</v>
      </c>
      <c r="I96" s="696">
        <f>(G96/$G$95)</f>
        <v>1</v>
      </c>
    </row>
    <row r="97" spans="1:9">
      <c r="A97" s="573" t="s">
        <v>42</v>
      </c>
      <c r="B97" s="585">
        <v>1</v>
      </c>
      <c r="C97" s="586">
        <v>0</v>
      </c>
      <c r="D97" s="587" t="s">
        <v>54</v>
      </c>
      <c r="E97" s="692"/>
      <c r="F97" s="585">
        <v>103.01600000000001</v>
      </c>
      <c r="G97" s="586">
        <v>0</v>
      </c>
      <c r="H97" s="692" t="s">
        <v>54</v>
      </c>
      <c r="I97" s="696">
        <f>(G97/$G$95)</f>
        <v>0</v>
      </c>
    </row>
    <row r="98" spans="1:9">
      <c r="A98" s="631" t="s">
        <v>459</v>
      </c>
      <c r="B98" s="475">
        <f>SUM(B99:B100)</f>
        <v>1581.2150000000001</v>
      </c>
      <c r="C98" s="477">
        <f>SUM(C99:C100)</f>
        <v>940.7650000000001</v>
      </c>
      <c r="D98" s="476">
        <f t="shared" ref="D98:D100" si="17">(C98-B98)/B98</f>
        <v>-0.40503663322192113</v>
      </c>
      <c r="E98" s="693"/>
      <c r="F98" s="475">
        <f>SUM(F99:F100)</f>
        <v>3321.395</v>
      </c>
      <c r="G98" s="477">
        <f>SUM(G99:G100)</f>
        <v>2429.3249999999998</v>
      </c>
      <c r="H98" s="693">
        <f t="shared" si="16"/>
        <v>-0.26858292976294607</v>
      </c>
      <c r="I98" s="694">
        <f>SUM(I99:I100)</f>
        <v>1.0000000000000002</v>
      </c>
    </row>
    <row r="99" spans="1:9">
      <c r="A99" s="698" t="s">
        <v>38</v>
      </c>
      <c r="B99" s="585">
        <v>947.58</v>
      </c>
      <c r="C99" s="586">
        <v>535.6</v>
      </c>
      <c r="D99" s="587">
        <f t="shared" si="17"/>
        <v>-0.43477067899280269</v>
      </c>
      <c r="E99" s="692"/>
      <c r="F99" s="585">
        <v>1993.75</v>
      </c>
      <c r="G99" s="586">
        <v>1587.43</v>
      </c>
      <c r="H99" s="692">
        <f t="shared" si="16"/>
        <v>-0.20379686520376172</v>
      </c>
      <c r="I99" s="587">
        <f>G99/$G$98</f>
        <v>0.65344488695419523</v>
      </c>
    </row>
    <row r="100" spans="1:9">
      <c r="A100" s="572" t="s">
        <v>432</v>
      </c>
      <c r="B100" s="568">
        <v>633.63499999999999</v>
      </c>
      <c r="C100" s="569">
        <v>405.16500000000002</v>
      </c>
      <c r="D100" s="455">
        <f t="shared" si="17"/>
        <v>-0.36057035990751768</v>
      </c>
      <c r="E100" s="689"/>
      <c r="F100" s="568">
        <v>1327.645</v>
      </c>
      <c r="G100" s="569">
        <v>841.89499999999998</v>
      </c>
      <c r="H100" s="689">
        <f t="shared" si="16"/>
        <v>-0.36587340742442448</v>
      </c>
      <c r="I100" s="455">
        <f>G100/$G$98</f>
        <v>0.34655511304580494</v>
      </c>
    </row>
    <row r="101" spans="1:9">
      <c r="A101" s="632" t="s">
        <v>458</v>
      </c>
      <c r="B101" s="452">
        <f>SUM(B102:B103)</f>
        <v>961.77</v>
      </c>
      <c r="C101" s="452">
        <f>SUM(C102:C103)</f>
        <v>485.22</v>
      </c>
      <c r="D101" s="453">
        <f>(C101-B101)/B101</f>
        <v>-0.49549268536136493</v>
      </c>
      <c r="E101" s="686"/>
      <c r="F101" s="475">
        <f>SUM(F102:F103)</f>
        <v>1799.221</v>
      </c>
      <c r="G101" s="452">
        <f>SUM(G102:G103)</f>
        <v>1062.0050000000001</v>
      </c>
      <c r="H101" s="686">
        <f t="shared" si="16"/>
        <v>-0.40974177157781055</v>
      </c>
      <c r="I101" s="699">
        <f>SUM(I102:I103)</f>
        <v>1</v>
      </c>
    </row>
    <row r="102" spans="1:9">
      <c r="A102" s="454" t="s">
        <v>34</v>
      </c>
      <c r="B102" s="568">
        <v>331.69</v>
      </c>
      <c r="C102" s="569">
        <v>455.22</v>
      </c>
      <c r="D102" s="455">
        <f>(C102-B102)/B102</f>
        <v>0.37242606047815741</v>
      </c>
      <c r="E102" s="689"/>
      <c r="F102" s="568">
        <v>625.44100000000003</v>
      </c>
      <c r="G102" s="569">
        <v>881.00500000000011</v>
      </c>
      <c r="H102" s="689">
        <f t="shared" si="16"/>
        <v>0.40861408190380877</v>
      </c>
      <c r="I102" s="455">
        <f>G102/$G$101</f>
        <v>0.82956765740274296</v>
      </c>
    </row>
    <row r="103" spans="1:9">
      <c r="A103" s="454" t="s">
        <v>42</v>
      </c>
      <c r="B103" s="571">
        <v>630.08000000000004</v>
      </c>
      <c r="C103" s="569">
        <v>30</v>
      </c>
      <c r="D103" s="455">
        <f>(C103-B103)/B103</f>
        <v>-0.95238699847638397</v>
      </c>
      <c r="E103" s="689"/>
      <c r="F103" s="571">
        <v>1173.78</v>
      </c>
      <c r="G103" s="569">
        <v>181</v>
      </c>
      <c r="H103" s="689">
        <f t="shared" si="16"/>
        <v>-0.84579733851317962</v>
      </c>
      <c r="I103" s="455">
        <f>G103/$G$101</f>
        <v>0.17043234259725706</v>
      </c>
    </row>
    <row r="104" spans="1:9">
      <c r="A104" s="632" t="s">
        <v>455</v>
      </c>
      <c r="B104" s="451">
        <f>SUM(B105:B105)</f>
        <v>2</v>
      </c>
      <c r="C104" s="452">
        <f>SUM(C105:C105)</f>
        <v>764.67499999999995</v>
      </c>
      <c r="D104" s="453" t="s">
        <v>64</v>
      </c>
      <c r="E104" s="686"/>
      <c r="F104" s="451">
        <f>SUM(F105:F105)</f>
        <v>7</v>
      </c>
      <c r="G104" s="452">
        <f>SUM(G105:G105)</f>
        <v>1051.675</v>
      </c>
      <c r="H104" s="686" t="s">
        <v>64</v>
      </c>
      <c r="I104" s="687">
        <f>SUM(I105)</f>
        <v>1</v>
      </c>
    </row>
    <row r="105" spans="1:9">
      <c r="A105" s="575" t="s">
        <v>39</v>
      </c>
      <c r="B105" s="700">
        <v>2</v>
      </c>
      <c r="C105" s="701">
        <v>764.67499999999995</v>
      </c>
      <c r="D105" s="702" t="s">
        <v>64</v>
      </c>
      <c r="E105" s="703"/>
      <c r="F105" s="700">
        <v>7</v>
      </c>
      <c r="G105" s="701">
        <v>1051.675</v>
      </c>
      <c r="H105" s="703" t="s">
        <v>64</v>
      </c>
      <c r="I105" s="704">
        <f>G105/$G$104</f>
        <v>1</v>
      </c>
    </row>
    <row r="107" spans="1:9">
      <c r="A107" s="779" t="s">
        <v>590</v>
      </c>
      <c r="B107" s="779"/>
      <c r="C107" s="779"/>
      <c r="D107" s="779"/>
      <c r="E107" s="779"/>
      <c r="F107" s="779"/>
      <c r="G107" s="779"/>
      <c r="H107" s="779"/>
      <c r="I107" s="779"/>
    </row>
    <row r="108" spans="1:9">
      <c r="A108" s="780" t="s">
        <v>557</v>
      </c>
      <c r="B108" s="780"/>
      <c r="C108" s="780"/>
      <c r="D108" s="780"/>
      <c r="E108" s="780"/>
      <c r="F108" s="780"/>
      <c r="G108" s="780"/>
      <c r="H108" s="780"/>
      <c r="I108" s="780"/>
    </row>
    <row r="118" ht="15" customHeight="1"/>
    <row r="119" ht="15" customHeight="1"/>
  </sheetData>
  <mergeCells count="4">
    <mergeCell ref="A107:I107"/>
    <mergeCell ref="A108:I108"/>
    <mergeCell ref="B4:D4"/>
    <mergeCell ref="F4:I4"/>
  </mergeCell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showGridLines="0" view="pageBreakPreview" zoomScale="85" zoomScaleNormal="100" zoomScaleSheetLayoutView="85" workbookViewId="0">
      <selection activeCell="P31" sqref="P31"/>
    </sheetView>
  </sheetViews>
  <sheetFormatPr baseColWidth="10" defaultRowHeight="15"/>
  <cols>
    <col min="1" max="1" width="24.28515625" style="512" customWidth="1"/>
    <col min="2" max="2" width="6.28515625" style="512" bestFit="1" customWidth="1"/>
    <col min="3" max="4" width="7.28515625" style="512" bestFit="1" customWidth="1"/>
    <col min="5" max="5" width="11.42578125" style="512"/>
    <col min="6" max="8" width="7.28515625" style="512" bestFit="1" customWidth="1"/>
    <col min="9" max="9" width="7.140625" style="512" bestFit="1" customWidth="1"/>
    <col min="10" max="16384" width="11.42578125" style="512"/>
  </cols>
  <sheetData>
    <row r="1" spans="1:9">
      <c r="A1" s="209" t="s">
        <v>465</v>
      </c>
    </row>
    <row r="2" spans="1:9" ht="15.75" customHeight="1">
      <c r="A2" s="213" t="s">
        <v>466</v>
      </c>
      <c r="B2" s="462"/>
      <c r="C2" s="462"/>
      <c r="D2" s="462"/>
      <c r="E2" s="462"/>
      <c r="F2" s="462"/>
      <c r="G2" s="462"/>
      <c r="H2" s="462"/>
    </row>
    <row r="3" spans="1:9" ht="15" customHeight="1">
      <c r="A3" s="461"/>
      <c r="B3" s="462"/>
      <c r="C3" s="462"/>
      <c r="D3" s="462"/>
      <c r="E3" s="462"/>
      <c r="F3" s="462"/>
      <c r="G3" s="462"/>
      <c r="H3" s="462"/>
    </row>
    <row r="5" spans="1:9">
      <c r="B5" s="785" t="s">
        <v>569</v>
      </c>
      <c r="C5" s="786"/>
      <c r="D5" s="787"/>
      <c r="E5" s="705"/>
      <c r="F5" s="785" t="s">
        <v>581</v>
      </c>
      <c r="G5" s="786"/>
      <c r="H5" s="786"/>
      <c r="I5" s="787"/>
    </row>
    <row r="6" spans="1:9" ht="24.75" customHeight="1">
      <c r="A6" s="634" t="s">
        <v>213</v>
      </c>
      <c r="B6" s="456">
        <v>2018</v>
      </c>
      <c r="C6" s="336">
        <v>2019</v>
      </c>
      <c r="D6" s="706" t="s">
        <v>558</v>
      </c>
      <c r="E6" s="336"/>
      <c r="F6" s="456">
        <v>2018</v>
      </c>
      <c r="G6" s="336">
        <v>2019</v>
      </c>
      <c r="H6" s="336" t="s">
        <v>558</v>
      </c>
      <c r="I6" s="706" t="s">
        <v>556</v>
      </c>
    </row>
    <row r="7" spans="1:9" ht="24.75" customHeight="1">
      <c r="A7" s="635" t="s">
        <v>461</v>
      </c>
      <c r="B7" s="536">
        <f>SUM(B8:B11)</f>
        <v>9770.0499999999993</v>
      </c>
      <c r="C7" s="480">
        <f>SUM(C8:C11)</f>
        <v>11511.76</v>
      </c>
      <c r="D7" s="476">
        <f t="shared" ref="D7:D11" si="0">(C7-B7)/B7</f>
        <v>0.17827032614981511</v>
      </c>
      <c r="E7" s="693"/>
      <c r="F7" s="536">
        <f>SUM(F8:F11)</f>
        <v>20282.870000000003</v>
      </c>
      <c r="G7" s="480">
        <f>SUM(G8:G11)</f>
        <v>19532.7</v>
      </c>
      <c r="H7" s="693">
        <f t="shared" ref="H7" si="1">(G7-F7)/F7</f>
        <v>-3.6985397037007178E-2</v>
      </c>
      <c r="I7" s="694">
        <f>SUM(I8:I11)</f>
        <v>0.99999999999999989</v>
      </c>
    </row>
    <row r="8" spans="1:9" ht="18.75" customHeight="1">
      <c r="A8" s="481" t="s">
        <v>44</v>
      </c>
      <c r="B8" s="482">
        <v>204.5</v>
      </c>
      <c r="C8" s="483">
        <v>5509</v>
      </c>
      <c r="D8" s="484" t="s">
        <v>64</v>
      </c>
      <c r="E8" s="707"/>
      <c r="F8" s="482">
        <v>438.5</v>
      </c>
      <c r="G8" s="483">
        <v>8516</v>
      </c>
      <c r="H8" s="692" t="s">
        <v>64</v>
      </c>
      <c r="I8" s="587">
        <f>G8/$G$7</f>
        <v>0.43598683233756724</v>
      </c>
    </row>
    <row r="9" spans="1:9" ht="18.75" customHeight="1">
      <c r="A9" s="457" t="s">
        <v>432</v>
      </c>
      <c r="B9" s="482">
        <v>5819.01</v>
      </c>
      <c r="C9" s="483">
        <v>4357.95</v>
      </c>
      <c r="D9" s="484">
        <f t="shared" si="0"/>
        <v>-0.25108394726938094</v>
      </c>
      <c r="E9" s="707"/>
      <c r="F9" s="482">
        <v>12859.560000000001</v>
      </c>
      <c r="G9" s="483">
        <v>7990.36</v>
      </c>
      <c r="H9" s="692">
        <f t="shared" ref="H9:H11" si="2">(G9-F9)/F9</f>
        <v>-0.37864437041391785</v>
      </c>
      <c r="I9" s="587">
        <f t="shared" ref="I9:I11" si="3">G9/$G$7</f>
        <v>0.40907606219314274</v>
      </c>
    </row>
    <row r="10" spans="1:9" ht="18.75" customHeight="1">
      <c r="A10" s="457" t="s">
        <v>41</v>
      </c>
      <c r="B10" s="482">
        <v>2435.54</v>
      </c>
      <c r="C10" s="483">
        <v>1577.31</v>
      </c>
      <c r="D10" s="484">
        <f t="shared" si="0"/>
        <v>-0.35237770679192293</v>
      </c>
      <c r="E10" s="707"/>
      <c r="F10" s="482">
        <v>4186.8099999999995</v>
      </c>
      <c r="G10" s="483">
        <v>2805.73</v>
      </c>
      <c r="H10" s="692">
        <f t="shared" si="2"/>
        <v>-0.32986450304647202</v>
      </c>
      <c r="I10" s="587">
        <f t="shared" si="3"/>
        <v>0.1436427119650637</v>
      </c>
    </row>
    <row r="11" spans="1:9" ht="18.75" customHeight="1">
      <c r="A11" s="457" t="s">
        <v>40</v>
      </c>
      <c r="B11" s="482">
        <v>1311</v>
      </c>
      <c r="C11" s="483">
        <v>67.5</v>
      </c>
      <c r="D11" s="484">
        <f t="shared" si="0"/>
        <v>-0.94851258581235698</v>
      </c>
      <c r="E11" s="707"/>
      <c r="F11" s="482">
        <v>2798</v>
      </c>
      <c r="G11" s="483">
        <v>220.61</v>
      </c>
      <c r="H11" s="692">
        <f t="shared" si="2"/>
        <v>-0.92115439599714077</v>
      </c>
      <c r="I11" s="587">
        <f t="shared" si="3"/>
        <v>1.1294393504226247E-2</v>
      </c>
    </row>
    <row r="12" spans="1:9" ht="24.75" customHeight="1">
      <c r="A12" s="708" t="s">
        <v>462</v>
      </c>
      <c r="B12" s="515">
        <f>SUM(B13:B14)</f>
        <v>9159.8700000000008</v>
      </c>
      <c r="C12" s="478">
        <f>SUM(C13:C13)</f>
        <v>994.7</v>
      </c>
      <c r="D12" s="453">
        <f>(C12-B12)/B12</f>
        <v>-0.89140675577273476</v>
      </c>
      <c r="E12" s="686"/>
      <c r="F12" s="515">
        <f>SUM(F13:F14)</f>
        <v>18597.96</v>
      </c>
      <c r="G12" s="478">
        <f>SUM(G13:G13)</f>
        <v>10066.040000000001</v>
      </c>
      <c r="H12" s="686">
        <f>(G12-F12)/F12</f>
        <v>-0.45875569148444229</v>
      </c>
      <c r="I12" s="687">
        <f>SUM(I13)</f>
        <v>1</v>
      </c>
    </row>
    <row r="13" spans="1:9" ht="17.25" customHeight="1">
      <c r="A13" s="457" t="s">
        <v>41</v>
      </c>
      <c r="B13" s="479">
        <v>8997.8700000000008</v>
      </c>
      <c r="C13" s="574">
        <v>994.7</v>
      </c>
      <c r="D13" s="455">
        <f>(C13-B13)/B13</f>
        <v>-0.88945161465991396</v>
      </c>
      <c r="E13" s="689"/>
      <c r="F13" s="479">
        <v>18273.96</v>
      </c>
      <c r="G13" s="574">
        <v>10066.040000000001</v>
      </c>
      <c r="H13" s="689">
        <f>(G13-F13)/F13</f>
        <v>-0.44915935024482917</v>
      </c>
      <c r="I13" s="691">
        <f>G13/$G$12</f>
        <v>1</v>
      </c>
    </row>
    <row r="14" spans="1:9" ht="17.25" customHeight="1">
      <c r="A14" s="457" t="s">
        <v>44</v>
      </c>
      <c r="B14" s="479">
        <v>162</v>
      </c>
      <c r="C14" s="574">
        <v>0</v>
      </c>
      <c r="D14" s="455" t="s">
        <v>54</v>
      </c>
      <c r="E14" s="689"/>
      <c r="F14" s="479">
        <v>324</v>
      </c>
      <c r="G14" s="574">
        <v>0</v>
      </c>
      <c r="H14" s="689" t="s">
        <v>54</v>
      </c>
      <c r="I14" s="691">
        <f>G14/$G$12</f>
        <v>0</v>
      </c>
    </row>
    <row r="15" spans="1:9" ht="24.75" customHeight="1">
      <c r="A15" s="636" t="s">
        <v>463</v>
      </c>
      <c r="B15" s="537">
        <f>SUM(B16)</f>
        <v>0.01</v>
      </c>
      <c r="C15" s="485">
        <f>SUM(C16)</f>
        <v>1</v>
      </c>
      <c r="D15" s="458" t="s">
        <v>64</v>
      </c>
      <c r="E15" s="686"/>
      <c r="F15" s="537">
        <f>SUM(F16)</f>
        <v>0.02</v>
      </c>
      <c r="G15" s="485">
        <f>SUM(G16)</f>
        <v>2</v>
      </c>
      <c r="H15" s="709" t="s">
        <v>64</v>
      </c>
      <c r="I15" s="710">
        <v>1</v>
      </c>
    </row>
    <row r="16" spans="1:9" ht="21" customHeight="1">
      <c r="A16" s="459" t="s">
        <v>432</v>
      </c>
      <c r="B16" s="486">
        <v>0.01</v>
      </c>
      <c r="C16" s="576">
        <v>1</v>
      </c>
      <c r="D16" s="460" t="s">
        <v>64</v>
      </c>
      <c r="E16" s="711"/>
      <c r="F16" s="486">
        <v>0.02</v>
      </c>
      <c r="G16" s="576">
        <v>2</v>
      </c>
      <c r="H16" s="712" t="s">
        <v>64</v>
      </c>
      <c r="I16" s="713">
        <v>1</v>
      </c>
    </row>
    <row r="17" spans="1:9" ht="13.5" customHeight="1"/>
    <row r="18" spans="1:9" ht="17.25" customHeight="1">
      <c r="A18" s="784" t="s">
        <v>590</v>
      </c>
      <c r="B18" s="784"/>
      <c r="C18" s="784"/>
      <c r="D18" s="784"/>
      <c r="E18" s="784"/>
      <c r="F18" s="784"/>
      <c r="G18" s="784"/>
      <c r="H18" s="784"/>
      <c r="I18" s="784"/>
    </row>
    <row r="19" spans="1:9">
      <c r="A19" s="714" t="s">
        <v>557</v>
      </c>
      <c r="B19" s="714"/>
      <c r="C19" s="714"/>
      <c r="D19" s="714"/>
      <c r="E19" s="714"/>
      <c r="F19" s="715"/>
      <c r="G19" s="716"/>
      <c r="H19" s="716"/>
      <c r="I19" s="716"/>
    </row>
  </sheetData>
  <mergeCells count="3">
    <mergeCell ref="A18:I18"/>
    <mergeCell ref="B5:D5"/>
    <mergeCell ref="F5:I5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7" tint="0.39997558519241921"/>
  </sheetPr>
  <dimension ref="A1:L63"/>
  <sheetViews>
    <sheetView showGridLines="0" view="pageBreakPreview" zoomScaleNormal="110" zoomScaleSheetLayoutView="100" workbookViewId="0">
      <selection activeCell="J63" sqref="J63"/>
    </sheetView>
  </sheetViews>
  <sheetFormatPr baseColWidth="10" defaultColWidth="11.5703125" defaultRowHeight="12.75"/>
  <cols>
    <col min="1" max="1" width="13" style="201" customWidth="1"/>
    <col min="2" max="2" width="16" style="201" customWidth="1"/>
    <col min="3" max="7" width="16" style="218" customWidth="1"/>
    <col min="8" max="8" width="17" style="218" customWidth="1"/>
    <col min="9" max="9" width="25.7109375" style="218" customWidth="1"/>
    <col min="10" max="10" width="10.28515625" style="190" customWidth="1"/>
    <col min="11" max="256" width="11.5703125" style="190"/>
    <col min="257" max="257" width="13" style="190" customWidth="1"/>
    <col min="258" max="263" width="16" style="190" customWidth="1"/>
    <col min="264" max="264" width="17" style="190" customWidth="1"/>
    <col min="265" max="265" width="25.7109375" style="190" customWidth="1"/>
    <col min="266" max="266" width="10.28515625" style="190" customWidth="1"/>
    <col min="267" max="512" width="11.5703125" style="190"/>
    <col min="513" max="513" width="13" style="190" customWidth="1"/>
    <col min="514" max="519" width="16" style="190" customWidth="1"/>
    <col min="520" max="520" width="17" style="190" customWidth="1"/>
    <col min="521" max="521" width="25.7109375" style="190" customWidth="1"/>
    <col min="522" max="522" width="10.28515625" style="190" customWidth="1"/>
    <col min="523" max="768" width="11.5703125" style="190"/>
    <col min="769" max="769" width="13" style="190" customWidth="1"/>
    <col min="770" max="775" width="16" style="190" customWidth="1"/>
    <col min="776" max="776" width="17" style="190" customWidth="1"/>
    <col min="777" max="777" width="25.7109375" style="190" customWidth="1"/>
    <col min="778" max="778" width="10.28515625" style="190" customWidth="1"/>
    <col min="779" max="1024" width="11.5703125" style="190"/>
    <col min="1025" max="1025" width="13" style="190" customWidth="1"/>
    <col min="1026" max="1031" width="16" style="190" customWidth="1"/>
    <col min="1032" max="1032" width="17" style="190" customWidth="1"/>
    <col min="1033" max="1033" width="25.7109375" style="190" customWidth="1"/>
    <col min="1034" max="1034" width="10.28515625" style="190" customWidth="1"/>
    <col min="1035" max="1280" width="11.5703125" style="190"/>
    <col min="1281" max="1281" width="13" style="190" customWidth="1"/>
    <col min="1282" max="1287" width="16" style="190" customWidth="1"/>
    <col min="1288" max="1288" width="17" style="190" customWidth="1"/>
    <col min="1289" max="1289" width="25.7109375" style="190" customWidth="1"/>
    <col min="1290" max="1290" width="10.28515625" style="190" customWidth="1"/>
    <col min="1291" max="1536" width="11.5703125" style="190"/>
    <col min="1537" max="1537" width="13" style="190" customWidth="1"/>
    <col min="1538" max="1543" width="16" style="190" customWidth="1"/>
    <col min="1544" max="1544" width="17" style="190" customWidth="1"/>
    <col min="1545" max="1545" width="25.7109375" style="190" customWidth="1"/>
    <col min="1546" max="1546" width="10.28515625" style="190" customWidth="1"/>
    <col min="1547" max="1792" width="11.5703125" style="190"/>
    <col min="1793" max="1793" width="13" style="190" customWidth="1"/>
    <col min="1794" max="1799" width="16" style="190" customWidth="1"/>
    <col min="1800" max="1800" width="17" style="190" customWidth="1"/>
    <col min="1801" max="1801" width="25.7109375" style="190" customWidth="1"/>
    <col min="1802" max="1802" width="10.28515625" style="190" customWidth="1"/>
    <col min="1803" max="2048" width="11.5703125" style="190"/>
    <col min="2049" max="2049" width="13" style="190" customWidth="1"/>
    <col min="2050" max="2055" width="16" style="190" customWidth="1"/>
    <col min="2056" max="2056" width="17" style="190" customWidth="1"/>
    <col min="2057" max="2057" width="25.7109375" style="190" customWidth="1"/>
    <col min="2058" max="2058" width="10.28515625" style="190" customWidth="1"/>
    <col min="2059" max="2304" width="11.5703125" style="190"/>
    <col min="2305" max="2305" width="13" style="190" customWidth="1"/>
    <col min="2306" max="2311" width="16" style="190" customWidth="1"/>
    <col min="2312" max="2312" width="17" style="190" customWidth="1"/>
    <col min="2313" max="2313" width="25.7109375" style="190" customWidth="1"/>
    <col min="2314" max="2314" width="10.28515625" style="190" customWidth="1"/>
    <col min="2315" max="2560" width="11.5703125" style="190"/>
    <col min="2561" max="2561" width="13" style="190" customWidth="1"/>
    <col min="2562" max="2567" width="16" style="190" customWidth="1"/>
    <col min="2568" max="2568" width="17" style="190" customWidth="1"/>
    <col min="2569" max="2569" width="25.7109375" style="190" customWidth="1"/>
    <col min="2570" max="2570" width="10.28515625" style="190" customWidth="1"/>
    <col min="2571" max="2816" width="11.5703125" style="190"/>
    <col min="2817" max="2817" width="13" style="190" customWidth="1"/>
    <col min="2818" max="2823" width="16" style="190" customWidth="1"/>
    <col min="2824" max="2824" width="17" style="190" customWidth="1"/>
    <col min="2825" max="2825" width="25.7109375" style="190" customWidth="1"/>
    <col min="2826" max="2826" width="10.28515625" style="190" customWidth="1"/>
    <col min="2827" max="3072" width="11.5703125" style="190"/>
    <col min="3073" max="3073" width="13" style="190" customWidth="1"/>
    <col min="3074" max="3079" width="16" style="190" customWidth="1"/>
    <col min="3080" max="3080" width="17" style="190" customWidth="1"/>
    <col min="3081" max="3081" width="25.7109375" style="190" customWidth="1"/>
    <col min="3082" max="3082" width="10.28515625" style="190" customWidth="1"/>
    <col min="3083" max="3328" width="11.5703125" style="190"/>
    <col min="3329" max="3329" width="13" style="190" customWidth="1"/>
    <col min="3330" max="3335" width="16" style="190" customWidth="1"/>
    <col min="3336" max="3336" width="17" style="190" customWidth="1"/>
    <col min="3337" max="3337" width="25.7109375" style="190" customWidth="1"/>
    <col min="3338" max="3338" width="10.28515625" style="190" customWidth="1"/>
    <col min="3339" max="3584" width="11.5703125" style="190"/>
    <col min="3585" max="3585" width="13" style="190" customWidth="1"/>
    <col min="3586" max="3591" width="16" style="190" customWidth="1"/>
    <col min="3592" max="3592" width="17" style="190" customWidth="1"/>
    <col min="3593" max="3593" width="25.7109375" style="190" customWidth="1"/>
    <col min="3594" max="3594" width="10.28515625" style="190" customWidth="1"/>
    <col min="3595" max="3840" width="11.5703125" style="190"/>
    <col min="3841" max="3841" width="13" style="190" customWidth="1"/>
    <col min="3842" max="3847" width="16" style="190" customWidth="1"/>
    <col min="3848" max="3848" width="17" style="190" customWidth="1"/>
    <col min="3849" max="3849" width="25.7109375" style="190" customWidth="1"/>
    <col min="3850" max="3850" width="10.28515625" style="190" customWidth="1"/>
    <col min="3851" max="4096" width="11.5703125" style="190"/>
    <col min="4097" max="4097" width="13" style="190" customWidth="1"/>
    <col min="4098" max="4103" width="16" style="190" customWidth="1"/>
    <col min="4104" max="4104" width="17" style="190" customWidth="1"/>
    <col min="4105" max="4105" width="25.7109375" style="190" customWidth="1"/>
    <col min="4106" max="4106" width="10.28515625" style="190" customWidth="1"/>
    <col min="4107" max="4352" width="11.5703125" style="190"/>
    <col min="4353" max="4353" width="13" style="190" customWidth="1"/>
    <col min="4354" max="4359" width="16" style="190" customWidth="1"/>
    <col min="4360" max="4360" width="17" style="190" customWidth="1"/>
    <col min="4361" max="4361" width="25.7109375" style="190" customWidth="1"/>
    <col min="4362" max="4362" width="10.28515625" style="190" customWidth="1"/>
    <col min="4363" max="4608" width="11.5703125" style="190"/>
    <col min="4609" max="4609" width="13" style="190" customWidth="1"/>
    <col min="4610" max="4615" width="16" style="190" customWidth="1"/>
    <col min="4616" max="4616" width="17" style="190" customWidth="1"/>
    <col min="4617" max="4617" width="25.7109375" style="190" customWidth="1"/>
    <col min="4618" max="4618" width="10.28515625" style="190" customWidth="1"/>
    <col min="4619" max="4864" width="11.5703125" style="190"/>
    <col min="4865" max="4865" width="13" style="190" customWidth="1"/>
    <col min="4866" max="4871" width="16" style="190" customWidth="1"/>
    <col min="4872" max="4872" width="17" style="190" customWidth="1"/>
    <col min="4873" max="4873" width="25.7109375" style="190" customWidth="1"/>
    <col min="4874" max="4874" width="10.28515625" style="190" customWidth="1"/>
    <col min="4875" max="5120" width="11.5703125" style="190"/>
    <col min="5121" max="5121" width="13" style="190" customWidth="1"/>
    <col min="5122" max="5127" width="16" style="190" customWidth="1"/>
    <col min="5128" max="5128" width="17" style="190" customWidth="1"/>
    <col min="5129" max="5129" width="25.7109375" style="190" customWidth="1"/>
    <col min="5130" max="5130" width="10.28515625" style="190" customWidth="1"/>
    <col min="5131" max="5376" width="11.5703125" style="190"/>
    <col min="5377" max="5377" width="13" style="190" customWidth="1"/>
    <col min="5378" max="5383" width="16" style="190" customWidth="1"/>
    <col min="5384" max="5384" width="17" style="190" customWidth="1"/>
    <col min="5385" max="5385" width="25.7109375" style="190" customWidth="1"/>
    <col min="5386" max="5386" width="10.28515625" style="190" customWidth="1"/>
    <col min="5387" max="5632" width="11.5703125" style="190"/>
    <col min="5633" max="5633" width="13" style="190" customWidth="1"/>
    <col min="5634" max="5639" width="16" style="190" customWidth="1"/>
    <col min="5640" max="5640" width="17" style="190" customWidth="1"/>
    <col min="5641" max="5641" width="25.7109375" style="190" customWidth="1"/>
    <col min="5642" max="5642" width="10.28515625" style="190" customWidth="1"/>
    <col min="5643" max="5888" width="11.5703125" style="190"/>
    <col min="5889" max="5889" width="13" style="190" customWidth="1"/>
    <col min="5890" max="5895" width="16" style="190" customWidth="1"/>
    <col min="5896" max="5896" width="17" style="190" customWidth="1"/>
    <col min="5897" max="5897" width="25.7109375" style="190" customWidth="1"/>
    <col min="5898" max="5898" width="10.28515625" style="190" customWidth="1"/>
    <col min="5899" max="6144" width="11.5703125" style="190"/>
    <col min="6145" max="6145" width="13" style="190" customWidth="1"/>
    <col min="6146" max="6151" width="16" style="190" customWidth="1"/>
    <col min="6152" max="6152" width="17" style="190" customWidth="1"/>
    <col min="6153" max="6153" width="25.7109375" style="190" customWidth="1"/>
    <col min="6154" max="6154" width="10.28515625" style="190" customWidth="1"/>
    <col min="6155" max="6400" width="11.5703125" style="190"/>
    <col min="6401" max="6401" width="13" style="190" customWidth="1"/>
    <col min="6402" max="6407" width="16" style="190" customWidth="1"/>
    <col min="6408" max="6408" width="17" style="190" customWidth="1"/>
    <col min="6409" max="6409" width="25.7109375" style="190" customWidth="1"/>
    <col min="6410" max="6410" width="10.28515625" style="190" customWidth="1"/>
    <col min="6411" max="6656" width="11.5703125" style="190"/>
    <col min="6657" max="6657" width="13" style="190" customWidth="1"/>
    <col min="6658" max="6663" width="16" style="190" customWidth="1"/>
    <col min="6664" max="6664" width="17" style="190" customWidth="1"/>
    <col min="6665" max="6665" width="25.7109375" style="190" customWidth="1"/>
    <col min="6666" max="6666" width="10.28515625" style="190" customWidth="1"/>
    <col min="6667" max="6912" width="11.5703125" style="190"/>
    <col min="6913" max="6913" width="13" style="190" customWidth="1"/>
    <col min="6914" max="6919" width="16" style="190" customWidth="1"/>
    <col min="6920" max="6920" width="17" style="190" customWidth="1"/>
    <col min="6921" max="6921" width="25.7109375" style="190" customWidth="1"/>
    <col min="6922" max="6922" width="10.28515625" style="190" customWidth="1"/>
    <col min="6923" max="7168" width="11.5703125" style="190"/>
    <col min="7169" max="7169" width="13" style="190" customWidth="1"/>
    <col min="7170" max="7175" width="16" style="190" customWidth="1"/>
    <col min="7176" max="7176" width="17" style="190" customWidth="1"/>
    <col min="7177" max="7177" width="25.7109375" style="190" customWidth="1"/>
    <col min="7178" max="7178" width="10.28515625" style="190" customWidth="1"/>
    <col min="7179" max="7424" width="11.5703125" style="190"/>
    <col min="7425" max="7425" width="13" style="190" customWidth="1"/>
    <col min="7426" max="7431" width="16" style="190" customWidth="1"/>
    <col min="7432" max="7432" width="17" style="190" customWidth="1"/>
    <col min="7433" max="7433" width="25.7109375" style="190" customWidth="1"/>
    <col min="7434" max="7434" width="10.28515625" style="190" customWidth="1"/>
    <col min="7435" max="7680" width="11.5703125" style="190"/>
    <col min="7681" max="7681" width="13" style="190" customWidth="1"/>
    <col min="7682" max="7687" width="16" style="190" customWidth="1"/>
    <col min="7688" max="7688" width="17" style="190" customWidth="1"/>
    <col min="7689" max="7689" width="25.7109375" style="190" customWidth="1"/>
    <col min="7690" max="7690" width="10.28515625" style="190" customWidth="1"/>
    <col min="7691" max="7936" width="11.5703125" style="190"/>
    <col min="7937" max="7937" width="13" style="190" customWidth="1"/>
    <col min="7938" max="7943" width="16" style="190" customWidth="1"/>
    <col min="7944" max="7944" width="17" style="190" customWidth="1"/>
    <col min="7945" max="7945" width="25.7109375" style="190" customWidth="1"/>
    <col min="7946" max="7946" width="10.28515625" style="190" customWidth="1"/>
    <col min="7947" max="8192" width="11.5703125" style="190"/>
    <col min="8193" max="8193" width="13" style="190" customWidth="1"/>
    <col min="8194" max="8199" width="16" style="190" customWidth="1"/>
    <col min="8200" max="8200" width="17" style="190" customWidth="1"/>
    <col min="8201" max="8201" width="25.7109375" style="190" customWidth="1"/>
    <col min="8202" max="8202" width="10.28515625" style="190" customWidth="1"/>
    <col min="8203" max="8448" width="11.5703125" style="190"/>
    <col min="8449" max="8449" width="13" style="190" customWidth="1"/>
    <col min="8450" max="8455" width="16" style="190" customWidth="1"/>
    <col min="8456" max="8456" width="17" style="190" customWidth="1"/>
    <col min="8457" max="8457" width="25.7109375" style="190" customWidth="1"/>
    <col min="8458" max="8458" width="10.28515625" style="190" customWidth="1"/>
    <col min="8459" max="8704" width="11.5703125" style="190"/>
    <col min="8705" max="8705" width="13" style="190" customWidth="1"/>
    <col min="8706" max="8711" width="16" style="190" customWidth="1"/>
    <col min="8712" max="8712" width="17" style="190" customWidth="1"/>
    <col min="8713" max="8713" width="25.7109375" style="190" customWidth="1"/>
    <col min="8714" max="8714" width="10.28515625" style="190" customWidth="1"/>
    <col min="8715" max="8960" width="11.5703125" style="190"/>
    <col min="8961" max="8961" width="13" style="190" customWidth="1"/>
    <col min="8962" max="8967" width="16" style="190" customWidth="1"/>
    <col min="8968" max="8968" width="17" style="190" customWidth="1"/>
    <col min="8969" max="8969" width="25.7109375" style="190" customWidth="1"/>
    <col min="8970" max="8970" width="10.28515625" style="190" customWidth="1"/>
    <col min="8971" max="9216" width="11.5703125" style="190"/>
    <col min="9217" max="9217" width="13" style="190" customWidth="1"/>
    <col min="9218" max="9223" width="16" style="190" customWidth="1"/>
    <col min="9224" max="9224" width="17" style="190" customWidth="1"/>
    <col min="9225" max="9225" width="25.7109375" style="190" customWidth="1"/>
    <col min="9226" max="9226" width="10.28515625" style="190" customWidth="1"/>
    <col min="9227" max="9472" width="11.5703125" style="190"/>
    <col min="9473" max="9473" width="13" style="190" customWidth="1"/>
    <col min="9474" max="9479" width="16" style="190" customWidth="1"/>
    <col min="9480" max="9480" width="17" style="190" customWidth="1"/>
    <col min="9481" max="9481" width="25.7109375" style="190" customWidth="1"/>
    <col min="9482" max="9482" width="10.28515625" style="190" customWidth="1"/>
    <col min="9483" max="9728" width="11.5703125" style="190"/>
    <col min="9729" max="9729" width="13" style="190" customWidth="1"/>
    <col min="9730" max="9735" width="16" style="190" customWidth="1"/>
    <col min="9736" max="9736" width="17" style="190" customWidth="1"/>
    <col min="9737" max="9737" width="25.7109375" style="190" customWidth="1"/>
    <col min="9738" max="9738" width="10.28515625" style="190" customWidth="1"/>
    <col min="9739" max="9984" width="11.5703125" style="190"/>
    <col min="9985" max="9985" width="13" style="190" customWidth="1"/>
    <col min="9986" max="9991" width="16" style="190" customWidth="1"/>
    <col min="9992" max="9992" width="17" style="190" customWidth="1"/>
    <col min="9993" max="9993" width="25.7109375" style="190" customWidth="1"/>
    <col min="9994" max="9994" width="10.28515625" style="190" customWidth="1"/>
    <col min="9995" max="10240" width="11.5703125" style="190"/>
    <col min="10241" max="10241" width="13" style="190" customWidth="1"/>
    <col min="10242" max="10247" width="16" style="190" customWidth="1"/>
    <col min="10248" max="10248" width="17" style="190" customWidth="1"/>
    <col min="10249" max="10249" width="25.7109375" style="190" customWidth="1"/>
    <col min="10250" max="10250" width="10.28515625" style="190" customWidth="1"/>
    <col min="10251" max="10496" width="11.5703125" style="190"/>
    <col min="10497" max="10497" width="13" style="190" customWidth="1"/>
    <col min="10498" max="10503" width="16" style="190" customWidth="1"/>
    <col min="10504" max="10504" width="17" style="190" customWidth="1"/>
    <col min="10505" max="10505" width="25.7109375" style="190" customWidth="1"/>
    <col min="10506" max="10506" width="10.28515625" style="190" customWidth="1"/>
    <col min="10507" max="10752" width="11.5703125" style="190"/>
    <col min="10753" max="10753" width="13" style="190" customWidth="1"/>
    <col min="10754" max="10759" width="16" style="190" customWidth="1"/>
    <col min="10760" max="10760" width="17" style="190" customWidth="1"/>
    <col min="10761" max="10761" width="25.7109375" style="190" customWidth="1"/>
    <col min="10762" max="10762" width="10.28515625" style="190" customWidth="1"/>
    <col min="10763" max="11008" width="11.5703125" style="190"/>
    <col min="11009" max="11009" width="13" style="190" customWidth="1"/>
    <col min="11010" max="11015" width="16" style="190" customWidth="1"/>
    <col min="11016" max="11016" width="17" style="190" customWidth="1"/>
    <col min="11017" max="11017" width="25.7109375" style="190" customWidth="1"/>
    <col min="11018" max="11018" width="10.28515625" style="190" customWidth="1"/>
    <col min="11019" max="11264" width="11.5703125" style="190"/>
    <col min="11265" max="11265" width="13" style="190" customWidth="1"/>
    <col min="11266" max="11271" width="16" style="190" customWidth="1"/>
    <col min="11272" max="11272" width="17" style="190" customWidth="1"/>
    <col min="11273" max="11273" width="25.7109375" style="190" customWidth="1"/>
    <col min="11274" max="11274" width="10.28515625" style="190" customWidth="1"/>
    <col min="11275" max="11520" width="11.5703125" style="190"/>
    <col min="11521" max="11521" width="13" style="190" customWidth="1"/>
    <col min="11522" max="11527" width="16" style="190" customWidth="1"/>
    <col min="11528" max="11528" width="17" style="190" customWidth="1"/>
    <col min="11529" max="11529" width="25.7109375" style="190" customWidth="1"/>
    <col min="11530" max="11530" width="10.28515625" style="190" customWidth="1"/>
    <col min="11531" max="11776" width="11.5703125" style="190"/>
    <col min="11777" max="11777" width="13" style="190" customWidth="1"/>
    <col min="11778" max="11783" width="16" style="190" customWidth="1"/>
    <col min="11784" max="11784" width="17" style="190" customWidth="1"/>
    <col min="11785" max="11785" width="25.7109375" style="190" customWidth="1"/>
    <col min="11786" max="11786" width="10.28515625" style="190" customWidth="1"/>
    <col min="11787" max="12032" width="11.5703125" style="190"/>
    <col min="12033" max="12033" width="13" style="190" customWidth="1"/>
    <col min="12034" max="12039" width="16" style="190" customWidth="1"/>
    <col min="12040" max="12040" width="17" style="190" customWidth="1"/>
    <col min="12041" max="12041" width="25.7109375" style="190" customWidth="1"/>
    <col min="12042" max="12042" width="10.28515625" style="190" customWidth="1"/>
    <col min="12043" max="12288" width="11.5703125" style="190"/>
    <col min="12289" max="12289" width="13" style="190" customWidth="1"/>
    <col min="12290" max="12295" width="16" style="190" customWidth="1"/>
    <col min="12296" max="12296" width="17" style="190" customWidth="1"/>
    <col min="12297" max="12297" width="25.7109375" style="190" customWidth="1"/>
    <col min="12298" max="12298" width="10.28515625" style="190" customWidth="1"/>
    <col min="12299" max="12544" width="11.5703125" style="190"/>
    <col min="12545" max="12545" width="13" style="190" customWidth="1"/>
    <col min="12546" max="12551" width="16" style="190" customWidth="1"/>
    <col min="12552" max="12552" width="17" style="190" customWidth="1"/>
    <col min="12553" max="12553" width="25.7109375" style="190" customWidth="1"/>
    <col min="12554" max="12554" width="10.28515625" style="190" customWidth="1"/>
    <col min="12555" max="12800" width="11.5703125" style="190"/>
    <col min="12801" max="12801" width="13" style="190" customWidth="1"/>
    <col min="12802" max="12807" width="16" style="190" customWidth="1"/>
    <col min="12808" max="12808" width="17" style="190" customWidth="1"/>
    <col min="12809" max="12809" width="25.7109375" style="190" customWidth="1"/>
    <col min="12810" max="12810" width="10.28515625" style="190" customWidth="1"/>
    <col min="12811" max="13056" width="11.5703125" style="190"/>
    <col min="13057" max="13057" width="13" style="190" customWidth="1"/>
    <col min="13058" max="13063" width="16" style="190" customWidth="1"/>
    <col min="13064" max="13064" width="17" style="190" customWidth="1"/>
    <col min="13065" max="13065" width="25.7109375" style="190" customWidth="1"/>
    <col min="13066" max="13066" width="10.28515625" style="190" customWidth="1"/>
    <col min="13067" max="13312" width="11.5703125" style="190"/>
    <col min="13313" max="13313" width="13" style="190" customWidth="1"/>
    <col min="13314" max="13319" width="16" style="190" customWidth="1"/>
    <col min="13320" max="13320" width="17" style="190" customWidth="1"/>
    <col min="13321" max="13321" width="25.7109375" style="190" customWidth="1"/>
    <col min="13322" max="13322" width="10.28515625" style="190" customWidth="1"/>
    <col min="13323" max="13568" width="11.5703125" style="190"/>
    <col min="13569" max="13569" width="13" style="190" customWidth="1"/>
    <col min="13570" max="13575" width="16" style="190" customWidth="1"/>
    <col min="13576" max="13576" width="17" style="190" customWidth="1"/>
    <col min="13577" max="13577" width="25.7109375" style="190" customWidth="1"/>
    <col min="13578" max="13578" width="10.28515625" style="190" customWidth="1"/>
    <col min="13579" max="13824" width="11.5703125" style="190"/>
    <col min="13825" max="13825" width="13" style="190" customWidth="1"/>
    <col min="13826" max="13831" width="16" style="190" customWidth="1"/>
    <col min="13832" max="13832" width="17" style="190" customWidth="1"/>
    <col min="13833" max="13833" width="25.7109375" style="190" customWidth="1"/>
    <col min="13834" max="13834" width="10.28515625" style="190" customWidth="1"/>
    <col min="13835" max="14080" width="11.5703125" style="190"/>
    <col min="14081" max="14081" width="13" style="190" customWidth="1"/>
    <col min="14082" max="14087" width="16" style="190" customWidth="1"/>
    <col min="14088" max="14088" width="17" style="190" customWidth="1"/>
    <col min="14089" max="14089" width="25.7109375" style="190" customWidth="1"/>
    <col min="14090" max="14090" width="10.28515625" style="190" customWidth="1"/>
    <col min="14091" max="14336" width="11.5703125" style="190"/>
    <col min="14337" max="14337" width="13" style="190" customWidth="1"/>
    <col min="14338" max="14343" width="16" style="190" customWidth="1"/>
    <col min="14344" max="14344" width="17" style="190" customWidth="1"/>
    <col min="14345" max="14345" width="25.7109375" style="190" customWidth="1"/>
    <col min="14346" max="14346" width="10.28515625" style="190" customWidth="1"/>
    <col min="14347" max="14592" width="11.5703125" style="190"/>
    <col min="14593" max="14593" width="13" style="190" customWidth="1"/>
    <col min="14594" max="14599" width="16" style="190" customWidth="1"/>
    <col min="14600" max="14600" width="17" style="190" customWidth="1"/>
    <col min="14601" max="14601" width="25.7109375" style="190" customWidth="1"/>
    <col min="14602" max="14602" width="10.28515625" style="190" customWidth="1"/>
    <col min="14603" max="14848" width="11.5703125" style="190"/>
    <col min="14849" max="14849" width="13" style="190" customWidth="1"/>
    <col min="14850" max="14855" width="16" style="190" customWidth="1"/>
    <col min="14856" max="14856" width="17" style="190" customWidth="1"/>
    <col min="14857" max="14857" width="25.7109375" style="190" customWidth="1"/>
    <col min="14858" max="14858" width="10.28515625" style="190" customWidth="1"/>
    <col min="14859" max="15104" width="11.5703125" style="190"/>
    <col min="15105" max="15105" width="13" style="190" customWidth="1"/>
    <col min="15106" max="15111" width="16" style="190" customWidth="1"/>
    <col min="15112" max="15112" width="17" style="190" customWidth="1"/>
    <col min="15113" max="15113" width="25.7109375" style="190" customWidth="1"/>
    <col min="15114" max="15114" width="10.28515625" style="190" customWidth="1"/>
    <col min="15115" max="15360" width="11.5703125" style="190"/>
    <col min="15361" max="15361" width="13" style="190" customWidth="1"/>
    <col min="15362" max="15367" width="16" style="190" customWidth="1"/>
    <col min="15368" max="15368" width="17" style="190" customWidth="1"/>
    <col min="15369" max="15369" width="25.7109375" style="190" customWidth="1"/>
    <col min="15370" max="15370" width="10.28515625" style="190" customWidth="1"/>
    <col min="15371" max="15616" width="11.5703125" style="190"/>
    <col min="15617" max="15617" width="13" style="190" customWidth="1"/>
    <col min="15618" max="15623" width="16" style="190" customWidth="1"/>
    <col min="15624" max="15624" width="17" style="190" customWidth="1"/>
    <col min="15625" max="15625" width="25.7109375" style="190" customWidth="1"/>
    <col min="15626" max="15626" width="10.28515625" style="190" customWidth="1"/>
    <col min="15627" max="15872" width="11.5703125" style="190"/>
    <col min="15873" max="15873" width="13" style="190" customWidth="1"/>
    <col min="15874" max="15879" width="16" style="190" customWidth="1"/>
    <col min="15880" max="15880" width="17" style="190" customWidth="1"/>
    <col min="15881" max="15881" width="25.7109375" style="190" customWidth="1"/>
    <col min="15882" max="15882" width="10.28515625" style="190" customWidth="1"/>
    <col min="15883" max="16128" width="11.5703125" style="190"/>
    <col min="16129" max="16129" width="13" style="190" customWidth="1"/>
    <col min="16130" max="16135" width="16" style="190" customWidth="1"/>
    <col min="16136" max="16136" width="17" style="190" customWidth="1"/>
    <col min="16137" max="16137" width="25.7109375" style="190" customWidth="1"/>
    <col min="16138" max="16138" width="10.28515625" style="190" customWidth="1"/>
    <col min="16139" max="16384" width="11.5703125" style="190"/>
  </cols>
  <sheetData>
    <row r="1" spans="1:12">
      <c r="A1" s="216" t="s">
        <v>247</v>
      </c>
    </row>
    <row r="2" spans="1:12" ht="15.75">
      <c r="A2" s="213" t="s">
        <v>222</v>
      </c>
      <c r="G2" s="591"/>
    </row>
    <row r="3" spans="1:12">
      <c r="A3" s="191"/>
    </row>
    <row r="4" spans="1:12">
      <c r="A4" s="219" t="s">
        <v>248</v>
      </c>
      <c r="B4" s="220" t="s">
        <v>223</v>
      </c>
      <c r="C4" s="220" t="s">
        <v>224</v>
      </c>
      <c r="D4" s="220" t="s">
        <v>225</v>
      </c>
      <c r="E4" s="220" t="s">
        <v>226</v>
      </c>
      <c r="F4" s="220" t="s">
        <v>121</v>
      </c>
      <c r="G4" s="220" t="s">
        <v>407</v>
      </c>
      <c r="H4" s="220" t="s">
        <v>227</v>
      </c>
      <c r="I4" s="220" t="s">
        <v>228</v>
      </c>
    </row>
    <row r="5" spans="1:12" ht="13.5" thickBot="1">
      <c r="A5" s="221"/>
      <c r="B5" s="222" t="s">
        <v>402</v>
      </c>
      <c r="C5" s="222" t="s">
        <v>402</v>
      </c>
      <c r="D5" s="222" t="s">
        <v>402</v>
      </c>
      <c r="E5" s="222" t="s">
        <v>403</v>
      </c>
      <c r="F5" s="222" t="s">
        <v>229</v>
      </c>
      <c r="G5" s="222" t="s">
        <v>229</v>
      </c>
      <c r="H5" s="222" t="s">
        <v>229</v>
      </c>
      <c r="I5" s="222" t="s">
        <v>229</v>
      </c>
    </row>
    <row r="6" spans="1:12">
      <c r="A6" s="201">
        <v>2010</v>
      </c>
      <c r="B6" s="225">
        <v>8.450746875258601E-2</v>
      </c>
      <c r="C6" s="225">
        <v>-2.7200264214780799E-2</v>
      </c>
      <c r="D6" s="225">
        <v>1.52952730656656E-2</v>
      </c>
      <c r="E6" s="755">
        <v>2.8250957505877676</v>
      </c>
      <c r="F6" s="226">
        <v>35803.080814595101</v>
      </c>
      <c r="G6" s="226">
        <v>22154.513265768925</v>
      </c>
      <c r="H6" s="226">
        <v>28815.319466000004</v>
      </c>
      <c r="I6" s="224">
        <v>6987.7613485950496</v>
      </c>
    </row>
    <row r="7" spans="1:12">
      <c r="A7" s="201">
        <v>2011</v>
      </c>
      <c r="B7" s="225">
        <v>6.4522160023376504E-2</v>
      </c>
      <c r="C7" s="225">
        <v>-2.11936819637971E-2</v>
      </c>
      <c r="D7" s="225">
        <v>3.3696654863748704E-2</v>
      </c>
      <c r="E7" s="755">
        <v>2.7540112112709312</v>
      </c>
      <c r="F7" s="226">
        <v>46375.961566173602</v>
      </c>
      <c r="G7" s="226">
        <v>28017.642434212732</v>
      </c>
      <c r="H7" s="226">
        <v>37151.5216</v>
      </c>
      <c r="I7" s="224">
        <v>9224.4399661735497</v>
      </c>
    </row>
    <row r="8" spans="1:12">
      <c r="A8" s="201">
        <v>2012</v>
      </c>
      <c r="B8" s="225">
        <v>5.9503463404493695E-2</v>
      </c>
      <c r="C8" s="225">
        <v>2.5103842207752899E-2</v>
      </c>
      <c r="D8" s="225">
        <v>3.6554139094222504E-2</v>
      </c>
      <c r="E8" s="755">
        <v>2.6375267297979796</v>
      </c>
      <c r="F8" s="226">
        <v>47410.606678139004</v>
      </c>
      <c r="G8" s="226">
        <v>28188.938086776645</v>
      </c>
      <c r="H8" s="226">
        <v>41017.937140000002</v>
      </c>
      <c r="I8" s="224">
        <v>6392.66953813902</v>
      </c>
    </row>
    <row r="9" spans="1:12">
      <c r="A9" s="201">
        <v>2013</v>
      </c>
      <c r="B9" s="225">
        <v>5.8375397600710699E-2</v>
      </c>
      <c r="C9" s="225">
        <v>4.2606338594700199E-2</v>
      </c>
      <c r="D9" s="225">
        <v>2.80558676982447E-2</v>
      </c>
      <c r="E9" s="755">
        <v>2.7023295295055818</v>
      </c>
      <c r="F9" s="226">
        <v>42860.636578772901</v>
      </c>
      <c r="G9" s="224">
        <v>24511.389216193056</v>
      </c>
      <c r="H9" s="224">
        <v>42356.184714999996</v>
      </c>
      <c r="I9" s="224">
        <v>504.45186377284699</v>
      </c>
    </row>
    <row r="10" spans="1:12" ht="15">
      <c r="A10" s="201">
        <v>2014</v>
      </c>
      <c r="B10" s="597">
        <v>2.3940763627093398E-2</v>
      </c>
      <c r="C10" s="225">
        <v>-2.2330662964123501E-2</v>
      </c>
      <c r="D10" s="225">
        <v>3.2462027510329498E-2</v>
      </c>
      <c r="E10" s="756">
        <v>2.8387441197691197</v>
      </c>
      <c r="F10" s="226">
        <v>39532.682898636704</v>
      </c>
      <c r="G10" s="224">
        <v>21209.019628408008</v>
      </c>
      <c r="H10" s="224">
        <v>41042.150549999991</v>
      </c>
      <c r="I10" s="224">
        <v>-1509.4676513633401</v>
      </c>
      <c r="J10" s="202"/>
    </row>
    <row r="11" spans="1:12" ht="15">
      <c r="A11" s="201">
        <v>2015</v>
      </c>
      <c r="B11" s="597">
        <v>3.2735773188074802E-2</v>
      </c>
      <c r="C11" s="225">
        <v>0.15717476222631699</v>
      </c>
      <c r="D11" s="225">
        <v>3.5478487642527201E-2</v>
      </c>
      <c r="E11" s="756">
        <v>3.1853143181818182</v>
      </c>
      <c r="F11" s="226">
        <v>34414.354533501202</v>
      </c>
      <c r="G11" s="224">
        <v>19648.602319839254</v>
      </c>
      <c r="H11" s="224">
        <v>37331</v>
      </c>
      <c r="I11" s="224">
        <v>-2916.4355934988498</v>
      </c>
      <c r="J11" s="202"/>
    </row>
    <row r="12" spans="1:12" ht="15">
      <c r="A12" s="201">
        <v>2016</v>
      </c>
      <c r="B12" s="598">
        <v>4.0429163656696E-2</v>
      </c>
      <c r="C12" s="225">
        <v>0.21182563154513401</v>
      </c>
      <c r="D12" s="225">
        <v>3.5930838949936005E-2</v>
      </c>
      <c r="E12" s="756">
        <v>3.375425825928458</v>
      </c>
      <c r="F12" s="226">
        <v>37019.780710529703</v>
      </c>
      <c r="G12" s="224">
        <v>22416.963898768292</v>
      </c>
      <c r="H12" s="224">
        <v>35132</v>
      </c>
      <c r="I12" s="224">
        <v>1888.1616035297</v>
      </c>
      <c r="J12" s="202"/>
    </row>
    <row r="13" spans="1:12" ht="15">
      <c r="A13" s="201">
        <v>2017</v>
      </c>
      <c r="B13" s="597">
        <v>2.4746848802569998E-2</v>
      </c>
      <c r="C13" s="225">
        <v>4.4761089838456301E-2</v>
      </c>
      <c r="D13" s="223">
        <v>2.8038318234279401E-2</v>
      </c>
      <c r="E13" s="327">
        <v>3.2607222536055769</v>
      </c>
      <c r="F13" s="226">
        <v>44917.617153410691</v>
      </c>
      <c r="G13" s="226">
        <v>27744.675048278266</v>
      </c>
      <c r="H13" s="226">
        <v>38651.849475999996</v>
      </c>
      <c r="I13" s="226">
        <v>6265.7676774106949</v>
      </c>
      <c r="J13" s="202"/>
    </row>
    <row r="14" spans="1:12" ht="15">
      <c r="A14" s="201">
        <v>2018</v>
      </c>
      <c r="B14" s="597">
        <v>3.9938623215126201E-2</v>
      </c>
      <c r="C14" s="225">
        <v>-1.47745959175283E-2</v>
      </c>
      <c r="D14" s="223">
        <v>1.3175629611134098E-2</v>
      </c>
      <c r="E14" s="327">
        <v>3.2870557103174605</v>
      </c>
      <c r="F14" s="226">
        <v>48942.38653399999</v>
      </c>
      <c r="G14" s="226">
        <v>29451.300147754373</v>
      </c>
      <c r="H14" s="226">
        <v>41893.128000000004</v>
      </c>
      <c r="I14" s="226">
        <v>7049.2578999999996</v>
      </c>
      <c r="L14" s="190" t="s">
        <v>431</v>
      </c>
    </row>
    <row r="15" spans="1:12">
      <c r="A15" s="592">
        <v>2019</v>
      </c>
      <c r="B15" s="593"/>
      <c r="C15" s="593"/>
      <c r="D15" s="593">
        <f>AVERAGE(D16:D18)</f>
        <v>2.0650000000000002E-2</v>
      </c>
      <c r="E15" s="757">
        <f t="shared" ref="E15:I15" si="0">AVERAGE(E16:E20)</f>
        <v>3.3327070000000001</v>
      </c>
      <c r="F15" s="758">
        <f t="shared" si="0"/>
        <v>3835.0619630939223</v>
      </c>
      <c r="G15" s="758">
        <f t="shared" si="0"/>
        <v>2149.2724066323799</v>
      </c>
      <c r="H15" s="758">
        <f t="shared" si="0"/>
        <v>3460.9685290000002</v>
      </c>
      <c r="I15" s="758">
        <f t="shared" si="0"/>
        <v>374.09343409392397</v>
      </c>
      <c r="K15" s="420"/>
    </row>
    <row r="16" spans="1:12">
      <c r="A16" s="312" t="s">
        <v>137</v>
      </c>
      <c r="B16" s="225">
        <v>1.6E-2</v>
      </c>
      <c r="C16" s="225">
        <v>-1.4E-2</v>
      </c>
      <c r="D16" s="225">
        <v>2.1299999999999999E-2</v>
      </c>
      <c r="E16" s="418">
        <v>3.3438140000000001</v>
      </c>
      <c r="F16" s="759">
        <v>3835.0619630939223</v>
      </c>
      <c r="G16" s="759">
        <v>2149.2724066323799</v>
      </c>
      <c r="H16" s="759">
        <v>3460.9685290000002</v>
      </c>
      <c r="I16" s="759">
        <v>374.09343409392397</v>
      </c>
      <c r="K16" s="420"/>
    </row>
    <row r="17" spans="1:11">
      <c r="A17" s="312" t="s">
        <v>138</v>
      </c>
      <c r="B17" s="225" t="s">
        <v>426</v>
      </c>
      <c r="C17" s="225" t="s">
        <v>426</v>
      </c>
      <c r="D17" s="225">
        <v>0.02</v>
      </c>
      <c r="E17" s="418">
        <v>3.3216000000000001</v>
      </c>
      <c r="F17" s="759" t="s">
        <v>426</v>
      </c>
      <c r="G17" s="759" t="s">
        <v>426</v>
      </c>
      <c r="H17" s="759" t="s">
        <v>426</v>
      </c>
      <c r="I17" s="759" t="s">
        <v>426</v>
      </c>
      <c r="K17" s="420"/>
    </row>
    <row r="18" spans="1:11">
      <c r="A18" s="312"/>
      <c r="B18" s="225"/>
      <c r="C18" s="225"/>
      <c r="D18" s="225"/>
      <c r="E18" s="418"/>
      <c r="F18" s="225"/>
      <c r="G18" s="225"/>
      <c r="H18" s="225"/>
      <c r="I18" s="225"/>
      <c r="K18" s="420"/>
    </row>
    <row r="19" spans="1:11">
      <c r="A19" s="312"/>
      <c r="B19" s="225"/>
      <c r="C19" s="225"/>
      <c r="D19" s="225"/>
      <c r="E19" s="418"/>
      <c r="F19" s="225"/>
      <c r="G19" s="225"/>
      <c r="H19" s="225"/>
      <c r="I19" s="225"/>
      <c r="K19" s="420"/>
    </row>
    <row r="20" spans="1:11">
      <c r="A20" s="312"/>
      <c r="B20" s="223"/>
      <c r="C20" s="225"/>
      <c r="D20" s="419"/>
      <c r="E20" s="417"/>
      <c r="F20" s="226"/>
      <c r="G20" s="599"/>
      <c r="H20" s="420"/>
      <c r="I20" s="420"/>
      <c r="K20" s="420"/>
    </row>
    <row r="21" spans="1:11">
      <c r="A21" s="191" t="s">
        <v>404</v>
      </c>
      <c r="B21" s="218"/>
    </row>
    <row r="22" spans="1:11">
      <c r="B22" s="218"/>
    </row>
    <row r="23" spans="1:11">
      <c r="A23" s="219" t="s">
        <v>248</v>
      </c>
      <c r="B23" s="220" t="s">
        <v>231</v>
      </c>
      <c r="C23" s="220" t="s">
        <v>232</v>
      </c>
      <c r="D23" s="220" t="s">
        <v>233</v>
      </c>
      <c r="E23" s="220" t="s">
        <v>234</v>
      </c>
      <c r="F23" s="220" t="s">
        <v>235</v>
      </c>
      <c r="G23" s="220" t="s">
        <v>236</v>
      </c>
      <c r="H23" s="220" t="s">
        <v>203</v>
      </c>
      <c r="I23" s="220" t="s">
        <v>237</v>
      </c>
    </row>
    <row r="24" spans="1:11">
      <c r="A24" s="229"/>
      <c r="B24" s="230" t="s">
        <v>238</v>
      </c>
      <c r="C24" s="231" t="s">
        <v>239</v>
      </c>
      <c r="D24" s="230" t="s">
        <v>238</v>
      </c>
      <c r="E24" s="231" t="s">
        <v>239</v>
      </c>
      <c r="F24" s="230" t="s">
        <v>238</v>
      </c>
      <c r="G24" s="232" t="s">
        <v>238</v>
      </c>
      <c r="H24" s="230" t="s">
        <v>240</v>
      </c>
      <c r="I24" s="232" t="s">
        <v>241</v>
      </c>
    </row>
    <row r="25" spans="1:11">
      <c r="A25" s="229"/>
      <c r="B25" s="230" t="s">
        <v>242</v>
      </c>
      <c r="C25" s="231" t="s">
        <v>243</v>
      </c>
      <c r="D25" s="230" t="s">
        <v>242</v>
      </c>
      <c r="E25" s="232" t="s">
        <v>244</v>
      </c>
      <c r="F25" s="230" t="s">
        <v>242</v>
      </c>
      <c r="G25" s="232" t="s">
        <v>242</v>
      </c>
      <c r="H25" s="230" t="s">
        <v>245</v>
      </c>
      <c r="I25" s="232" t="s">
        <v>246</v>
      </c>
    </row>
    <row r="26" spans="1:11">
      <c r="A26" s="201">
        <v>1995</v>
      </c>
      <c r="B26" s="489">
        <v>133.19999999999999</v>
      </c>
      <c r="C26" s="489">
        <v>384.2</v>
      </c>
      <c r="D26" s="489">
        <v>46.8</v>
      </c>
      <c r="E26" s="489">
        <v>5.19</v>
      </c>
      <c r="F26" s="489">
        <v>28.6</v>
      </c>
      <c r="G26" s="489">
        <v>294.5</v>
      </c>
      <c r="H26" s="489">
        <v>16.5</v>
      </c>
      <c r="I26" s="489">
        <v>7.9</v>
      </c>
    </row>
    <row r="27" spans="1:11">
      <c r="A27" s="201">
        <v>1996</v>
      </c>
      <c r="B27" s="489">
        <v>103.89</v>
      </c>
      <c r="C27" s="489">
        <v>387.8</v>
      </c>
      <c r="D27" s="489">
        <v>46.5</v>
      </c>
      <c r="E27" s="489">
        <v>5.18</v>
      </c>
      <c r="F27" s="489">
        <v>35.1</v>
      </c>
      <c r="G27" s="489">
        <v>289</v>
      </c>
      <c r="H27" s="489">
        <v>20.5</v>
      </c>
      <c r="I27" s="489">
        <v>3.78</v>
      </c>
    </row>
    <row r="28" spans="1:11">
      <c r="A28" s="201">
        <v>1997</v>
      </c>
      <c r="B28" s="489">
        <v>103.22</v>
      </c>
      <c r="C28" s="489">
        <v>331.2</v>
      </c>
      <c r="D28" s="489">
        <v>59.7</v>
      </c>
      <c r="E28" s="489">
        <v>4.8899999999999997</v>
      </c>
      <c r="F28" s="489">
        <v>28</v>
      </c>
      <c r="G28" s="489">
        <v>264.39999999999998</v>
      </c>
      <c r="H28" s="489">
        <v>20.100000000000001</v>
      </c>
      <c r="I28" s="489">
        <v>4.3</v>
      </c>
    </row>
    <row r="29" spans="1:11">
      <c r="A29" s="201">
        <v>1998</v>
      </c>
      <c r="B29" s="489">
        <v>74.97</v>
      </c>
      <c r="C29" s="489">
        <v>294.10000000000002</v>
      </c>
      <c r="D29" s="489">
        <v>46.5</v>
      </c>
      <c r="E29" s="489">
        <v>5.53</v>
      </c>
      <c r="F29" s="489">
        <v>24</v>
      </c>
      <c r="G29" s="489">
        <v>261.39999999999998</v>
      </c>
      <c r="H29" s="489">
        <v>21</v>
      </c>
      <c r="I29" s="489">
        <v>3.41</v>
      </c>
    </row>
    <row r="30" spans="1:11">
      <c r="A30" s="201">
        <v>1999</v>
      </c>
      <c r="B30" s="489">
        <v>71.38</v>
      </c>
      <c r="C30" s="489">
        <v>278.8</v>
      </c>
      <c r="D30" s="489">
        <v>48.8</v>
      </c>
      <c r="E30" s="489">
        <v>5.25</v>
      </c>
      <c r="F30" s="489">
        <v>22.8</v>
      </c>
      <c r="G30" s="489">
        <v>254.4</v>
      </c>
      <c r="H30" s="489">
        <v>17.399999999999999</v>
      </c>
      <c r="I30" s="489">
        <v>2.65</v>
      </c>
    </row>
    <row r="31" spans="1:11">
      <c r="A31" s="201">
        <v>2000</v>
      </c>
      <c r="B31" s="489">
        <v>82.29</v>
      </c>
      <c r="C31" s="489">
        <v>279</v>
      </c>
      <c r="D31" s="489">
        <v>51.2</v>
      </c>
      <c r="E31" s="489">
        <v>5</v>
      </c>
      <c r="F31" s="489">
        <v>20.6</v>
      </c>
      <c r="G31" s="489">
        <v>253.4</v>
      </c>
      <c r="H31" s="489">
        <v>18.5</v>
      </c>
      <c r="I31" s="489">
        <v>2.5499999999999998</v>
      </c>
    </row>
    <row r="32" spans="1:11">
      <c r="A32" s="201">
        <v>2001</v>
      </c>
      <c r="B32" s="489">
        <v>71.569999999999993</v>
      </c>
      <c r="C32" s="489">
        <v>271.14</v>
      </c>
      <c r="D32" s="489">
        <v>40.200000000000003</v>
      </c>
      <c r="E32" s="489">
        <v>4.37</v>
      </c>
      <c r="F32" s="489">
        <v>21.59</v>
      </c>
      <c r="G32" s="489">
        <v>211.5</v>
      </c>
      <c r="H32" s="489">
        <v>19.399999999999999</v>
      </c>
      <c r="I32" s="489">
        <v>2.36</v>
      </c>
    </row>
    <row r="33" spans="1:9">
      <c r="A33" s="201">
        <v>2002</v>
      </c>
      <c r="B33" s="489">
        <v>70.650000000000006</v>
      </c>
      <c r="C33" s="489">
        <v>310.01</v>
      </c>
      <c r="D33" s="489">
        <v>35.31</v>
      </c>
      <c r="E33" s="489">
        <v>4.5999999999999996</v>
      </c>
      <c r="F33" s="489">
        <v>20.53</v>
      </c>
      <c r="G33" s="489">
        <v>194.7</v>
      </c>
      <c r="H33" s="489">
        <v>19</v>
      </c>
      <c r="I33" s="489">
        <v>3.77</v>
      </c>
    </row>
    <row r="34" spans="1:9">
      <c r="A34" s="201">
        <v>2003</v>
      </c>
      <c r="B34" s="489">
        <v>80.700699999999998</v>
      </c>
      <c r="C34" s="489">
        <v>363.62259999999998</v>
      </c>
      <c r="D34" s="489">
        <v>37.543599999999998</v>
      </c>
      <c r="E34" s="489">
        <v>4.9108999999999998</v>
      </c>
      <c r="F34" s="489">
        <v>23.3613</v>
      </c>
      <c r="G34" s="489">
        <v>232.4</v>
      </c>
      <c r="H34" s="489">
        <v>15.9</v>
      </c>
      <c r="I34" s="489">
        <v>5.32</v>
      </c>
    </row>
    <row r="35" spans="1:9">
      <c r="A35" s="201">
        <v>2004</v>
      </c>
      <c r="B35" s="489">
        <v>129.99430000000001</v>
      </c>
      <c r="C35" s="489">
        <v>409.84570000000002</v>
      </c>
      <c r="D35" s="489">
        <v>47.525300000000001</v>
      </c>
      <c r="E35" s="489">
        <v>6.6905999999999999</v>
      </c>
      <c r="F35" s="489">
        <v>40.213000000000001</v>
      </c>
      <c r="G35" s="489">
        <v>409.4</v>
      </c>
      <c r="H35" s="489">
        <v>21.5</v>
      </c>
      <c r="I35" s="489">
        <v>16.420000000000002</v>
      </c>
    </row>
    <row r="36" spans="1:9">
      <c r="A36" s="201">
        <v>2005</v>
      </c>
      <c r="B36" s="489">
        <v>166.871433</v>
      </c>
      <c r="C36" s="489">
        <v>445.46837499999998</v>
      </c>
      <c r="D36" s="489">
        <v>62.675924999999999</v>
      </c>
      <c r="E36" s="489">
        <v>7.3397420000000002</v>
      </c>
      <c r="F36" s="489">
        <v>44.294241999999997</v>
      </c>
      <c r="G36" s="489">
        <v>360.9</v>
      </c>
      <c r="H36" s="489">
        <v>32.700000000000003</v>
      </c>
      <c r="I36" s="489">
        <v>31.73</v>
      </c>
    </row>
    <row r="37" spans="1:9">
      <c r="A37" s="201">
        <v>2006</v>
      </c>
      <c r="B37" s="489">
        <v>304.91089199999999</v>
      </c>
      <c r="C37" s="489">
        <v>604.58096699999999</v>
      </c>
      <c r="D37" s="489">
        <v>148.56475800000001</v>
      </c>
      <c r="E37" s="489">
        <v>11.571033</v>
      </c>
      <c r="F37" s="489">
        <v>58.500807999999999</v>
      </c>
      <c r="G37" s="489">
        <v>419.5</v>
      </c>
      <c r="H37" s="489">
        <v>37.4</v>
      </c>
      <c r="I37" s="489">
        <v>24.75</v>
      </c>
    </row>
    <row r="38" spans="1:9">
      <c r="A38" s="201">
        <v>2007</v>
      </c>
      <c r="B38" s="489">
        <v>322.93022500000001</v>
      </c>
      <c r="C38" s="489">
        <v>697.40741666666702</v>
      </c>
      <c r="D38" s="489">
        <v>147.07377500000001</v>
      </c>
      <c r="E38" s="489">
        <v>13.415075</v>
      </c>
      <c r="F38" s="489">
        <v>117.02979166666699</v>
      </c>
      <c r="G38" s="489">
        <v>679.5</v>
      </c>
      <c r="H38" s="489">
        <v>39.840000000000003</v>
      </c>
      <c r="I38" s="489">
        <v>30.17</v>
      </c>
    </row>
    <row r="39" spans="1:9">
      <c r="A39" s="201">
        <v>2008</v>
      </c>
      <c r="B39" s="489">
        <v>315.51338598484898</v>
      </c>
      <c r="C39" s="489">
        <v>872.72382575757604</v>
      </c>
      <c r="D39" s="489">
        <v>85.035352272727295</v>
      </c>
      <c r="E39" s="489">
        <v>15.0084583333333</v>
      </c>
      <c r="F39" s="489">
        <v>94.830896212121203</v>
      </c>
      <c r="G39" s="489">
        <v>864.5</v>
      </c>
      <c r="H39" s="489">
        <v>57.5</v>
      </c>
      <c r="I39" s="489">
        <v>28.74</v>
      </c>
    </row>
    <row r="40" spans="1:9">
      <c r="A40" s="201">
        <v>2009</v>
      </c>
      <c r="B40" s="489">
        <v>233.51921666666701</v>
      </c>
      <c r="C40" s="489">
        <v>973.62464999999997</v>
      </c>
      <c r="D40" s="489">
        <v>75.050983333333306</v>
      </c>
      <c r="E40" s="489">
        <v>14.6805</v>
      </c>
      <c r="F40" s="489">
        <v>77.9119666666667</v>
      </c>
      <c r="G40" s="489">
        <v>641.5</v>
      </c>
      <c r="H40" s="489">
        <v>43.78</v>
      </c>
      <c r="I40" s="489">
        <v>11.12</v>
      </c>
    </row>
    <row r="41" spans="1:9">
      <c r="A41" s="201">
        <v>2010</v>
      </c>
      <c r="B41" s="489">
        <v>342.27576763580299</v>
      </c>
      <c r="C41" s="489">
        <v>1225.2931251505699</v>
      </c>
      <c r="D41" s="489">
        <v>98.176454197787606</v>
      </c>
      <c r="E41" s="489">
        <v>20.1852888904574</v>
      </c>
      <c r="F41" s="489">
        <v>97.605083373751796</v>
      </c>
      <c r="G41" s="489">
        <v>954.1</v>
      </c>
      <c r="H41" s="489">
        <v>68.17</v>
      </c>
      <c r="I41" s="489">
        <v>15.8</v>
      </c>
    </row>
    <row r="42" spans="1:9">
      <c r="A42" s="201">
        <v>2011</v>
      </c>
      <c r="B42" s="489">
        <v>400.19890165981298</v>
      </c>
      <c r="C42" s="489">
        <v>1569.5258464824201</v>
      </c>
      <c r="D42" s="489">
        <v>99.501389827389801</v>
      </c>
      <c r="E42" s="489">
        <v>35.173531472854798</v>
      </c>
      <c r="F42" s="489">
        <v>108.969893566984</v>
      </c>
      <c r="G42" s="489">
        <v>1215.9000000000001</v>
      </c>
      <c r="H42" s="489">
        <v>167.79</v>
      </c>
      <c r="I42" s="489">
        <v>15.45</v>
      </c>
    </row>
    <row r="43" spans="1:9">
      <c r="A43" s="201">
        <v>2012</v>
      </c>
      <c r="B43" s="489">
        <v>360.55123685861503</v>
      </c>
      <c r="C43" s="489">
        <v>1669.87083417247</v>
      </c>
      <c r="D43" s="489">
        <v>88.348348429788402</v>
      </c>
      <c r="E43" s="489">
        <v>31.169868475123899</v>
      </c>
      <c r="F43" s="489">
        <v>93.540209216646502</v>
      </c>
      <c r="G43" s="489">
        <v>989.601</v>
      </c>
      <c r="H43" s="489">
        <v>128.53</v>
      </c>
      <c r="I43" s="489">
        <v>12.74</v>
      </c>
    </row>
    <row r="44" spans="1:9">
      <c r="A44" s="201">
        <v>2013</v>
      </c>
      <c r="B44" s="489">
        <v>332.30927028406097</v>
      </c>
      <c r="C44" s="489">
        <v>1410.9997459219501</v>
      </c>
      <c r="D44" s="489">
        <v>86.651713510845497</v>
      </c>
      <c r="E44" s="489">
        <v>23.855391953822298</v>
      </c>
      <c r="F44" s="489">
        <v>97.171065933513304</v>
      </c>
      <c r="G44" s="489">
        <v>1041.434</v>
      </c>
      <c r="H44" s="489">
        <v>135.36000000000001</v>
      </c>
      <c r="I44" s="489">
        <v>10.32</v>
      </c>
    </row>
    <row r="45" spans="1:9">
      <c r="A45" s="201">
        <v>2014</v>
      </c>
      <c r="B45" s="489">
        <v>311.16214646800398</v>
      </c>
      <c r="C45" s="489">
        <v>1266.08843579428</v>
      </c>
      <c r="D45" s="489">
        <v>98.067869138849801</v>
      </c>
      <c r="E45" s="489">
        <v>19.076757975554798</v>
      </c>
      <c r="F45" s="489">
        <v>95.073908973203899</v>
      </c>
      <c r="G45" s="489">
        <v>1023.047</v>
      </c>
      <c r="H45" s="489">
        <v>96.84</v>
      </c>
      <c r="I45" s="489">
        <v>11.393000000000001</v>
      </c>
    </row>
    <row r="46" spans="1:9">
      <c r="A46" s="201">
        <v>2015</v>
      </c>
      <c r="B46" s="489">
        <v>249.43936106122101</v>
      </c>
      <c r="C46" s="489">
        <v>1161.0633374797301</v>
      </c>
      <c r="D46" s="489">
        <v>87.648225728083304</v>
      </c>
      <c r="E46" s="489">
        <v>15.7324473100644</v>
      </c>
      <c r="F46" s="489">
        <v>81.051744953555101</v>
      </c>
      <c r="G46" s="489">
        <v>756.43100000000004</v>
      </c>
      <c r="H46" s="489">
        <v>55.21</v>
      </c>
      <c r="I46" s="489">
        <v>6.6520000000000001</v>
      </c>
    </row>
    <row r="47" spans="1:9">
      <c r="A47" s="201">
        <v>2016</v>
      </c>
      <c r="B47" s="489">
        <v>220.56724303958799</v>
      </c>
      <c r="C47" s="489">
        <v>1247.99223226049</v>
      </c>
      <c r="D47" s="489">
        <v>94.799294404822803</v>
      </c>
      <c r="E47" s="489">
        <v>17.1393855205785</v>
      </c>
      <c r="F47" s="489">
        <v>84.8229560475732</v>
      </c>
      <c r="G47" s="489">
        <v>839.096</v>
      </c>
      <c r="H47" s="489">
        <v>57.705833333333345</v>
      </c>
      <c r="I47" s="489">
        <v>6.4840833333333334</v>
      </c>
    </row>
    <row r="48" spans="1:9">
      <c r="A48" s="201">
        <v>2017</v>
      </c>
      <c r="B48" s="489">
        <v>279.60636080616223</v>
      </c>
      <c r="C48" s="489">
        <v>1257.2305492630619</v>
      </c>
      <c r="D48" s="489">
        <v>131.16626237185116</v>
      </c>
      <c r="E48" s="489">
        <v>17.058771609730847</v>
      </c>
      <c r="F48" s="489">
        <v>105.12327966592601</v>
      </c>
      <c r="G48" s="489">
        <v>936.654</v>
      </c>
      <c r="H48" s="489">
        <v>71.760000000000005</v>
      </c>
      <c r="I48" s="489">
        <v>8.2059999999999995</v>
      </c>
    </row>
    <row r="49" spans="1:9">
      <c r="A49" s="201">
        <v>2018</v>
      </c>
      <c r="B49" s="489">
        <v>295.9016524000578</v>
      </c>
      <c r="C49" s="489">
        <v>1269.3421574456522</v>
      </c>
      <c r="D49" s="489">
        <v>132.69832549510869</v>
      </c>
      <c r="E49" s="489">
        <v>15.716692376521737</v>
      </c>
      <c r="F49" s="489">
        <v>101.77162544434782</v>
      </c>
      <c r="G49" s="489">
        <v>914.70032167499983</v>
      </c>
      <c r="H49" s="489">
        <v>69.747499999999988</v>
      </c>
      <c r="I49" s="489">
        <v>11.938250000000002</v>
      </c>
    </row>
    <row r="50" spans="1:9">
      <c r="A50" s="234">
        <v>2019</v>
      </c>
      <c r="B50" s="490"/>
      <c r="C50" s="490"/>
      <c r="D50" s="490"/>
      <c r="E50" s="490"/>
      <c r="F50" s="490"/>
      <c r="G50" s="490"/>
      <c r="H50" s="490"/>
      <c r="I50" s="490"/>
    </row>
    <row r="51" spans="1:9">
      <c r="A51" s="313" t="s">
        <v>137</v>
      </c>
      <c r="B51" s="489">
        <v>269.13706059999998</v>
      </c>
      <c r="C51" s="489">
        <v>1291.3065220000001</v>
      </c>
      <c r="D51" s="489">
        <v>115.884962</v>
      </c>
      <c r="E51" s="489">
        <v>15.62178261</v>
      </c>
      <c r="F51" s="489">
        <v>90.482803180000005</v>
      </c>
      <c r="G51" s="489">
        <v>927</v>
      </c>
      <c r="H51" s="489">
        <v>76.16</v>
      </c>
      <c r="I51" s="489">
        <v>11.176</v>
      </c>
    </row>
    <row r="52" spans="1:9">
      <c r="A52" s="313" t="s">
        <v>138</v>
      </c>
      <c r="B52" s="489">
        <v>284.77436172</v>
      </c>
      <c r="C52" s="489">
        <v>1320.0650000000001</v>
      </c>
      <c r="D52" s="489">
        <v>122.59921372499998</v>
      </c>
      <c r="E52" s="489">
        <v>15.809049999999996</v>
      </c>
      <c r="F52" s="489">
        <v>93.533999999999978</v>
      </c>
      <c r="G52" s="489">
        <v>965</v>
      </c>
      <c r="H52" s="489">
        <v>88.2</v>
      </c>
      <c r="I52" s="489">
        <v>11.805999999999999</v>
      </c>
    </row>
    <row r="53" spans="1:9">
      <c r="A53" s="788" t="s">
        <v>489</v>
      </c>
      <c r="B53" s="788"/>
      <c r="C53" s="788"/>
      <c r="D53" s="788"/>
      <c r="E53" s="788"/>
      <c r="F53" s="788"/>
      <c r="G53" s="788"/>
      <c r="H53" s="788"/>
      <c r="I53" s="788"/>
    </row>
    <row r="63" spans="1:9" ht="76.5" customHeight="1"/>
  </sheetData>
  <mergeCells count="1">
    <mergeCell ref="A53:I53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19</vt:i4>
      </vt:variant>
    </vt:vector>
  </HeadingPairs>
  <TitlesOfParts>
    <vt:vector size="42" baseType="lpstr">
      <vt:lpstr>1. PRODUCCIÓN METÁLICA</vt:lpstr>
      <vt:lpstr>2. PRODUCCIÓN EMPRESAS </vt:lpstr>
      <vt:lpstr>08.5 RECAUDACION TRIB</vt:lpstr>
      <vt:lpstr>SALDO IED por SECTOR</vt:lpstr>
      <vt:lpstr>3. PRODUCCIÓN REGIONES</vt:lpstr>
      <vt:lpstr>4. NO METÁLICA</vt:lpstr>
      <vt:lpstr>4.1 NO METÁLICA REGIONES</vt:lpstr>
      <vt:lpstr>4.2 PRODUCCIÓN CARBONÍFERA</vt:lpstr>
      <vt:lpstr>5. MACROECONÓMICAS</vt:lpstr>
      <vt:lpstr>03.1 EXPORTACIONES MINERAS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13.2 PETITORIOS</vt:lpstr>
      <vt:lpstr>14. RECAUDACIÓN</vt:lpstr>
      <vt:lpstr>'1. PRODUCCIÓN METÁLICA'!Área_de_impresión</vt:lpstr>
      <vt:lpstr>'10. EMPLEO'!Área_de_impresión</vt:lpstr>
      <vt:lpstr>'11. TRANSFERENCIAS'!Área_de_impresión</vt:lpstr>
      <vt:lpstr>'12. TRANSFERENCIAS 2'!Área_de_impresión</vt:lpstr>
      <vt:lpstr>'13. CATASTRO ACTIVIDAD'!Área_de_impresión</vt:lpstr>
      <vt:lpstr>'13.1 ACTIVIDAD MINERA'!Área_de_impresión</vt:lpstr>
      <vt:lpstr>'14. RECAUDACIÓN'!Área_de_impresión</vt:lpstr>
      <vt:lpstr>'2. PRODUCCIÓN EMPRESAS '!Área_de_impresión</vt:lpstr>
      <vt:lpstr>'3. PRODUCCIÓN REGIONES'!Área_de_impresión</vt:lpstr>
      <vt:lpstr>'4. NO METÁLICA'!Área_de_impresión</vt:lpstr>
      <vt:lpstr>'4.1 NO METÁLICA REGIONES'!Área_de_impresión</vt:lpstr>
      <vt:lpstr>'4.2 PRODUCCIÓN CARBONÍFERA'!Área_de_impresión</vt:lpstr>
      <vt:lpstr>'5. MACROECONÓMICAS'!Área_de_impresión</vt:lpstr>
      <vt:lpstr>'6. EXPORTACIONES'!Área_de_impresión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TEMP_DGPSM003</cp:lastModifiedBy>
  <cp:lastPrinted>2019-02-26T16:16:48Z</cp:lastPrinted>
  <dcterms:created xsi:type="dcterms:W3CDTF">2014-07-07T20:10:18Z</dcterms:created>
  <dcterms:modified xsi:type="dcterms:W3CDTF">2019-03-28T21:17:11Z</dcterms:modified>
</cp:coreProperties>
</file>