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05" yWindow="-105" windowWidth="23250" windowHeight="12570" tabRatio="901" activeTab="1"/>
  </bookViews>
  <sheets>
    <sheet name="1. PRODUCCIÓN METÁLICA" sheetId="51" r:id="rId1"/>
    <sheet name="2. PRODUCCIÓN EMPRESAS " sheetId="52" r:id="rId2"/>
    <sheet name="08.5 RECAUDACION TRIB" sheetId="33" state="hidden" r:id="rId3"/>
    <sheet name="SALDO IED por SECTOR" sheetId="32" state="hidden" r:id="rId4"/>
    <sheet name="3. PRODUCCIÓN REGIONES" sheetId="53" r:id="rId5"/>
    <sheet name="4. NO METÁLICA" sheetId="54" r:id="rId6"/>
    <sheet name="4.1 NO METÁLICA REGIONES" sheetId="56" r:id="rId7"/>
    <sheet name="4.2 PRODUCCIÓN CARBONÍFERA" sheetId="57" r:id="rId8"/>
    <sheet name="03.1 EXPORTACIONES MINERAS" sheetId="3" state="hidden" r:id="rId9"/>
    <sheet name="5. MACROECONÓMICAS" sheetId="64" r:id="rId10"/>
    <sheet name="6. EXPORTACIONES" sheetId="65" r:id="rId11"/>
    <sheet name="6.1 EXPORTACIONES PART" sheetId="66" r:id="rId12"/>
    <sheet name="6.2 EXPORT PRODUCTOS" sheetId="67" r:id="rId13"/>
    <sheet name="7. INVERSIONES" sheetId="40" r:id="rId14"/>
    <sheet name="8. INVERSIONES TIPO" sheetId="41" r:id="rId15"/>
    <sheet name="9. INVERSIONES RUBRO" sheetId="42" r:id="rId16"/>
    <sheet name="10. EMPLEO" sheetId="43" r:id="rId17"/>
    <sheet name="11. TRANSFERENCIAS" sheetId="44" r:id="rId18"/>
    <sheet name="12. TRANSFERENCIAS 2" sheetId="45" r:id="rId19"/>
    <sheet name="13. CATASTRO ACTIVIDAD" sheetId="46" r:id="rId20"/>
    <sheet name="13.1 ACTIVIDAD MINERA" sheetId="63" r:id="rId21"/>
    <sheet name="14. RECAUDACION" sheetId="62" r:id="rId22"/>
    <sheet name="14. RECAUDACIÓN" sheetId="48" state="hidden" r:id="rId23"/>
  </sheets>
  <externalReferences>
    <externalReference r:id="rId24"/>
    <externalReference r:id="rId25"/>
  </externalReferences>
  <definedNames>
    <definedName name="_xlnm.Print_Area" localSheetId="0">'1. PRODUCCIÓN METÁLICA'!$A$1:$I$41</definedName>
    <definedName name="_xlnm.Print_Area" localSheetId="16">'10. EMPLEO'!#REF!</definedName>
    <definedName name="_xlnm.Print_Area" localSheetId="17">'11. TRANSFERENCIAS'!$A$1:$K$33</definedName>
    <definedName name="_xlnm.Print_Area" localSheetId="18">'12. TRANSFERENCIAS 2'!$A$1:$K$87</definedName>
    <definedName name="_xlnm.Print_Area" localSheetId="19">'13. CATASTRO ACTIVIDAD'!#REF!</definedName>
    <definedName name="_xlnm.Print_Area" localSheetId="20">'13.1 ACTIVIDAD MINERA'!$A$1:$E$42</definedName>
    <definedName name="_xlnm.Print_Area" localSheetId="22">'14. RECAUDACIÓN'!$A$1:$F$21</definedName>
    <definedName name="_xlnm.Print_Area" localSheetId="1">'2. PRODUCCIÓN EMPRESAS '!$A$1:$H$79</definedName>
    <definedName name="_xlnm.Print_Area" localSheetId="4">'3. PRODUCCIÓN REGIONES'!#REF!</definedName>
    <definedName name="_xlnm.Print_Area" localSheetId="5">'4. NO METÁLICA'!#REF!</definedName>
    <definedName name="_xlnm.Print_Area" localSheetId="6">'4.1 NO METÁLICA REGIONES'!#REF!</definedName>
    <definedName name="_xlnm.Print_Area" localSheetId="7">'4.2 PRODUCCIÓN CARBONÍFERA'!$A$1:$I$19</definedName>
    <definedName name="_xlnm.Print_Area" localSheetId="9">'5. MACROECONÓMICAS'!$A$1:$I$63</definedName>
    <definedName name="_xlnm.Print_Area" localSheetId="10">'6. EXPORTACIONES'!$A$1:$L$112</definedName>
    <definedName name="_xlnm.Print_Area" localSheetId="11">'6.1 EXPORTACIONES PART'!$A$1:$S$25</definedName>
    <definedName name="_xlnm.Print_Area" localSheetId="12">'6.2 EXPORT PRODUCTOS'!$A$1:$C$42</definedName>
    <definedName name="_xlnm.Print_Area" localSheetId="13">'7. INVERSIONES'!$A$1:$H$47</definedName>
    <definedName name="_xlnm.Print_Area" localSheetId="14">'8. INVERSIONES TIPO'!$A$1:$I$89</definedName>
    <definedName name="_xlnm.Print_Area" localSheetId="15">'9. INVERSIONES RUBRO'!$A$1:$H$82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52" l="1"/>
  <c r="G26" i="52"/>
  <c r="L6" i="44" l="1"/>
  <c r="L7" i="44"/>
  <c r="L8" i="44"/>
  <c r="L9" i="44"/>
  <c r="L10" i="44"/>
  <c r="L11" i="44"/>
  <c r="L12" i="44"/>
  <c r="L13" i="44"/>
  <c r="L14" i="44"/>
  <c r="L15" i="44"/>
  <c r="L16" i="44"/>
  <c r="L17" i="44"/>
  <c r="L18" i="44"/>
  <c r="L19" i="44"/>
  <c r="L20" i="44"/>
  <c r="L21" i="44"/>
  <c r="L22" i="44"/>
  <c r="L23" i="44"/>
  <c r="L24" i="44"/>
  <c r="L25" i="44"/>
  <c r="L26" i="44"/>
  <c r="L27" i="44"/>
  <c r="L28" i="44"/>
  <c r="L29" i="44"/>
  <c r="L30" i="44"/>
  <c r="L31" i="44"/>
  <c r="L5" i="44"/>
  <c r="F14" i="62" l="1"/>
  <c r="F22" i="62"/>
  <c r="I90" i="65" l="1"/>
  <c r="I91" i="65" s="1"/>
  <c r="H90" i="65"/>
  <c r="H91" i="65" s="1"/>
  <c r="G90" i="65"/>
  <c r="G91" i="65" s="1"/>
  <c r="F90" i="65"/>
  <c r="F91" i="65" s="1"/>
  <c r="E90" i="65"/>
  <c r="D90" i="65"/>
  <c r="C90" i="65"/>
  <c r="C91" i="65" s="1"/>
  <c r="B90" i="65"/>
  <c r="B91" i="65" s="1"/>
  <c r="I89" i="65"/>
  <c r="H89" i="65"/>
  <c r="G89" i="65"/>
  <c r="F89" i="65"/>
  <c r="E89" i="65"/>
  <c r="E91" i="65" s="1"/>
  <c r="D89" i="65"/>
  <c r="D91" i="65" s="1"/>
  <c r="C89" i="65"/>
  <c r="B89" i="65"/>
  <c r="I81" i="65"/>
  <c r="H81" i="65"/>
  <c r="E81" i="65"/>
  <c r="D81" i="65"/>
  <c r="C81" i="65"/>
  <c r="B81" i="65"/>
  <c r="I80" i="65"/>
  <c r="H80" i="65"/>
  <c r="G80" i="65"/>
  <c r="G81" i="65" s="1"/>
  <c r="F80" i="65"/>
  <c r="F81" i="65" s="1"/>
  <c r="E80" i="65"/>
  <c r="D80" i="65"/>
  <c r="C80" i="65"/>
  <c r="B80" i="65"/>
  <c r="I69" i="65"/>
  <c r="I85" i="65" s="1"/>
  <c r="I86" i="65" s="1"/>
  <c r="H69" i="65"/>
  <c r="H85" i="65" s="1"/>
  <c r="H86" i="65" s="1"/>
  <c r="G69" i="65"/>
  <c r="G85" i="65" s="1"/>
  <c r="G86" i="65" s="1"/>
  <c r="F69" i="65"/>
  <c r="F85" i="65" s="1"/>
  <c r="F86" i="65" s="1"/>
  <c r="E69" i="65"/>
  <c r="E85" i="65" s="1"/>
  <c r="E86" i="65" s="1"/>
  <c r="D69" i="65"/>
  <c r="D85" i="65" s="1"/>
  <c r="D86" i="65" s="1"/>
  <c r="C69" i="65"/>
  <c r="C85" i="65" s="1"/>
  <c r="C86" i="65" s="1"/>
  <c r="B69" i="65"/>
  <c r="B85" i="65" s="1"/>
  <c r="B86" i="65" s="1"/>
  <c r="G37" i="65"/>
  <c r="F37" i="65"/>
  <c r="E37" i="65"/>
  <c r="J36" i="65"/>
  <c r="J37" i="65" s="1"/>
  <c r="I36" i="65"/>
  <c r="H36" i="65"/>
  <c r="G36" i="65"/>
  <c r="F36" i="65"/>
  <c r="E36" i="65"/>
  <c r="D36" i="65"/>
  <c r="D37" i="65" s="1"/>
  <c r="C36" i="65"/>
  <c r="C37" i="65" s="1"/>
  <c r="B36" i="65"/>
  <c r="B37" i="65" s="1"/>
  <c r="J35" i="65"/>
  <c r="I35" i="65"/>
  <c r="I37" i="65" s="1"/>
  <c r="H35" i="65"/>
  <c r="H37" i="65" s="1"/>
  <c r="G35" i="65"/>
  <c r="F35" i="65"/>
  <c r="E35" i="65"/>
  <c r="D35" i="65"/>
  <c r="C35" i="65"/>
  <c r="B35" i="65"/>
  <c r="K35" i="65" s="1"/>
  <c r="J31" i="65"/>
  <c r="J32" i="65" s="1"/>
  <c r="I31" i="65"/>
  <c r="I32" i="65" s="1"/>
  <c r="H31" i="65"/>
  <c r="H32" i="65" s="1"/>
  <c r="D31" i="65"/>
  <c r="D32" i="65" s="1"/>
  <c r="K30" i="65"/>
  <c r="J27" i="65"/>
  <c r="I27" i="65"/>
  <c r="H27" i="65"/>
  <c r="D27" i="65"/>
  <c r="C27" i="65"/>
  <c r="J26" i="65"/>
  <c r="I26" i="65"/>
  <c r="H26" i="65"/>
  <c r="G26" i="65"/>
  <c r="G27" i="65" s="1"/>
  <c r="F26" i="65"/>
  <c r="F27" i="65" s="1"/>
  <c r="E26" i="65"/>
  <c r="E27" i="65" s="1"/>
  <c r="D26" i="65"/>
  <c r="C26" i="65"/>
  <c r="B26" i="65"/>
  <c r="B27" i="65" s="1"/>
  <c r="K25" i="65"/>
  <c r="K22" i="65"/>
  <c r="K21" i="65"/>
  <c r="K20" i="65"/>
  <c r="K19" i="65"/>
  <c r="K18" i="65"/>
  <c r="K17" i="65"/>
  <c r="K16" i="65"/>
  <c r="K15" i="65" s="1"/>
  <c r="J15" i="65"/>
  <c r="I15" i="65"/>
  <c r="H15" i="65"/>
  <c r="G15" i="65"/>
  <c r="G31" i="65" s="1"/>
  <c r="G32" i="65" s="1"/>
  <c r="F15" i="65"/>
  <c r="F31" i="65" s="1"/>
  <c r="F32" i="65" s="1"/>
  <c r="E15" i="65"/>
  <c r="E31" i="65" s="1"/>
  <c r="E32" i="65" s="1"/>
  <c r="D15" i="65"/>
  <c r="C15" i="65"/>
  <c r="C31" i="65" s="1"/>
  <c r="C32" i="65" s="1"/>
  <c r="B15" i="65"/>
  <c r="B31" i="65" s="1"/>
  <c r="K14" i="65"/>
  <c r="K13" i="65"/>
  <c r="K12" i="65"/>
  <c r="K11" i="65"/>
  <c r="K10" i="65"/>
  <c r="K9" i="65"/>
  <c r="K8" i="65"/>
  <c r="K7" i="65"/>
  <c r="K6" i="65"/>
  <c r="B32" i="65" l="1"/>
  <c r="K31" i="65"/>
  <c r="K32" i="65" s="1"/>
  <c r="K26" i="65"/>
  <c r="K27" i="65" s="1"/>
  <c r="K36" i="65"/>
  <c r="K37" i="65" s="1"/>
  <c r="C10" i="63" l="1"/>
  <c r="D10" i="63" s="1"/>
  <c r="A10" i="63"/>
  <c r="D9" i="63"/>
  <c r="D8" i="63"/>
  <c r="D7" i="63"/>
  <c r="D6" i="63"/>
  <c r="D5" i="63"/>
  <c r="D4" i="63"/>
  <c r="J56" i="43" l="1"/>
  <c r="G30" i="43"/>
  <c r="H8" i="43" s="1"/>
  <c r="C30" i="43"/>
  <c r="C29" i="43"/>
  <c r="B29" i="43"/>
  <c r="B30" i="43" s="1"/>
  <c r="H28" i="43"/>
  <c r="H24" i="43"/>
  <c r="D24" i="43"/>
  <c r="H23" i="43"/>
  <c r="D23" i="43"/>
  <c r="D22" i="43"/>
  <c r="D21" i="43"/>
  <c r="H20" i="43"/>
  <c r="D20" i="43"/>
  <c r="D19" i="43"/>
  <c r="H18" i="43"/>
  <c r="D18" i="43"/>
  <c r="D16" i="43" s="1"/>
  <c r="H17" i="43"/>
  <c r="D17" i="43"/>
  <c r="C16" i="43"/>
  <c r="B16" i="43"/>
  <c r="H15" i="43"/>
  <c r="H11" i="43"/>
  <c r="H10" i="43"/>
  <c r="H9" i="43"/>
  <c r="H12" i="43" l="1"/>
  <c r="H25" i="43"/>
  <c r="H30" i="43"/>
  <c r="H13" i="43"/>
  <c r="H19" i="43"/>
  <c r="H26" i="43"/>
  <c r="H14" i="43"/>
  <c r="H27" i="43"/>
  <c r="H21" i="43"/>
  <c r="H6" i="43"/>
  <c r="D29" i="43"/>
  <c r="D30" i="43" s="1"/>
  <c r="H7" i="43"/>
  <c r="H16" i="43"/>
  <c r="H22" i="43"/>
  <c r="H29" i="43"/>
  <c r="F79" i="42" l="1"/>
  <c r="H79" i="42" s="1"/>
  <c r="G78" i="42"/>
  <c r="D78" i="42"/>
  <c r="H77" i="42"/>
  <c r="G77" i="42"/>
  <c r="D77" i="42"/>
  <c r="G76" i="42"/>
  <c r="D76" i="42"/>
  <c r="G75" i="42"/>
  <c r="D75" i="42"/>
  <c r="G74" i="42"/>
  <c r="G73" i="42"/>
  <c r="D73" i="42"/>
  <c r="G72" i="42"/>
  <c r="D72" i="42"/>
  <c r="G71" i="42"/>
  <c r="D71" i="42"/>
  <c r="G70" i="42"/>
  <c r="D70" i="42"/>
  <c r="G69" i="42"/>
  <c r="D69" i="42"/>
  <c r="G68" i="42"/>
  <c r="D68" i="42"/>
  <c r="F67" i="42"/>
  <c r="H71" i="42" s="1"/>
  <c r="E67" i="42"/>
  <c r="E79" i="42" s="1"/>
  <c r="C67" i="42"/>
  <c r="D67" i="42" s="1"/>
  <c r="B67" i="42"/>
  <c r="B79" i="42" s="1"/>
  <c r="H66" i="42"/>
  <c r="G66" i="42"/>
  <c r="D66" i="42"/>
  <c r="G65" i="42"/>
  <c r="D65" i="42"/>
  <c r="G64" i="42"/>
  <c r="D64" i="42"/>
  <c r="G63" i="42"/>
  <c r="D63" i="42"/>
  <c r="H62" i="42"/>
  <c r="G61" i="42"/>
  <c r="D61" i="42"/>
  <c r="H60" i="42"/>
  <c r="G60" i="42"/>
  <c r="D60" i="42"/>
  <c r="G59" i="42"/>
  <c r="D59" i="42"/>
  <c r="G58" i="42"/>
  <c r="D58" i="42"/>
  <c r="G57" i="42"/>
  <c r="D57" i="42"/>
  <c r="H56" i="42"/>
  <c r="F55" i="42"/>
  <c r="H55" i="42" s="1"/>
  <c r="E55" i="42"/>
  <c r="C55" i="42"/>
  <c r="D55" i="42" s="1"/>
  <c r="B55" i="42"/>
  <c r="H54" i="42"/>
  <c r="G54" i="42"/>
  <c r="D54" i="42"/>
  <c r="H53" i="42"/>
  <c r="G53" i="42"/>
  <c r="D53" i="42"/>
  <c r="G52" i="42"/>
  <c r="D52" i="42"/>
  <c r="G51" i="42"/>
  <c r="D51" i="42"/>
  <c r="H50" i="42"/>
  <c r="G50" i="42"/>
  <c r="G49" i="42"/>
  <c r="D49" i="42"/>
  <c r="G48" i="42"/>
  <c r="D48" i="42"/>
  <c r="G47" i="42"/>
  <c r="D47" i="42"/>
  <c r="H46" i="42"/>
  <c r="G46" i="42"/>
  <c r="D46" i="42"/>
  <c r="G45" i="42"/>
  <c r="D45" i="42"/>
  <c r="G44" i="42"/>
  <c r="D44" i="42"/>
  <c r="F43" i="42"/>
  <c r="H48" i="42" s="1"/>
  <c r="E43" i="42"/>
  <c r="D43" i="42"/>
  <c r="C43" i="42"/>
  <c r="B43" i="42"/>
  <c r="H42" i="42"/>
  <c r="G42" i="42"/>
  <c r="D42" i="42"/>
  <c r="H41" i="42"/>
  <c r="G41" i="42"/>
  <c r="D41" i="42"/>
  <c r="G40" i="42"/>
  <c r="D40" i="42"/>
  <c r="H39" i="42"/>
  <c r="G39" i="42"/>
  <c r="D39" i="42"/>
  <c r="H38" i="42"/>
  <c r="G38" i="42"/>
  <c r="D38" i="42"/>
  <c r="H37" i="42"/>
  <c r="G37" i="42"/>
  <c r="D37" i="42"/>
  <c r="G36" i="42"/>
  <c r="D36" i="42"/>
  <c r="H35" i="42"/>
  <c r="G35" i="42"/>
  <c r="H34" i="42"/>
  <c r="G34" i="42"/>
  <c r="D34" i="42"/>
  <c r="G33" i="42"/>
  <c r="D33" i="42"/>
  <c r="G32" i="42"/>
  <c r="D32" i="42"/>
  <c r="H31" i="42"/>
  <c r="G31" i="42"/>
  <c r="F31" i="42"/>
  <c r="H33" i="42" s="1"/>
  <c r="E31" i="42"/>
  <c r="C31" i="42"/>
  <c r="C79" i="42" s="1"/>
  <c r="D79" i="42" s="1"/>
  <c r="B31" i="42"/>
  <c r="H30" i="42"/>
  <c r="G30" i="42"/>
  <c r="D30" i="42"/>
  <c r="G29" i="42"/>
  <c r="D29" i="42"/>
  <c r="H28" i="42"/>
  <c r="G28" i="42"/>
  <c r="D28" i="42"/>
  <c r="H27" i="42"/>
  <c r="G27" i="42"/>
  <c r="D27" i="42"/>
  <c r="H26" i="42"/>
  <c r="G26" i="42"/>
  <c r="D26" i="42"/>
  <c r="G25" i="42"/>
  <c r="D25" i="42"/>
  <c r="H24" i="42"/>
  <c r="G24" i="42"/>
  <c r="D24" i="42"/>
  <c r="H23" i="42"/>
  <c r="G23" i="42"/>
  <c r="D23" i="42"/>
  <c r="H22" i="42"/>
  <c r="G22" i="42"/>
  <c r="D22" i="42"/>
  <c r="H20" i="42"/>
  <c r="H19" i="42"/>
  <c r="G19" i="42"/>
  <c r="F19" i="42"/>
  <c r="H29" i="42" s="1"/>
  <c r="E19" i="42"/>
  <c r="C19" i="42"/>
  <c r="D19" i="42" s="1"/>
  <c r="B19" i="42"/>
  <c r="G18" i="42"/>
  <c r="D18" i="42"/>
  <c r="G17" i="42"/>
  <c r="D17" i="42"/>
  <c r="H16" i="42"/>
  <c r="G16" i="42"/>
  <c r="D16" i="42"/>
  <c r="H15" i="42"/>
  <c r="G15" i="42"/>
  <c r="D15" i="42"/>
  <c r="G14" i="42"/>
  <c r="G13" i="42"/>
  <c r="D13" i="42"/>
  <c r="H12" i="42"/>
  <c r="H11" i="42"/>
  <c r="G11" i="42"/>
  <c r="D11" i="42"/>
  <c r="H10" i="42"/>
  <c r="G10" i="42"/>
  <c r="D10" i="42"/>
  <c r="G9" i="42"/>
  <c r="D9" i="42"/>
  <c r="G8" i="42"/>
  <c r="D8" i="42"/>
  <c r="H7" i="42"/>
  <c r="F7" i="42"/>
  <c r="H18" i="42" s="1"/>
  <c r="E7" i="42"/>
  <c r="D7" i="42"/>
  <c r="C7" i="42"/>
  <c r="B7" i="42"/>
  <c r="G87" i="41"/>
  <c r="I78" i="41" s="1"/>
  <c r="F87" i="41"/>
  <c r="E87" i="41"/>
  <c r="D87" i="41"/>
  <c r="C87" i="41"/>
  <c r="H86" i="41"/>
  <c r="E86" i="41"/>
  <c r="I85" i="41"/>
  <c r="H85" i="41"/>
  <c r="E85" i="41"/>
  <c r="H84" i="41"/>
  <c r="E84" i="41"/>
  <c r="I83" i="41"/>
  <c r="H83" i="41"/>
  <c r="E83" i="41"/>
  <c r="I81" i="41"/>
  <c r="H81" i="41"/>
  <c r="E81" i="41"/>
  <c r="H80" i="41"/>
  <c r="E80" i="41"/>
  <c r="I79" i="41"/>
  <c r="H79" i="41"/>
  <c r="E79" i="41"/>
  <c r="H78" i="41"/>
  <c r="E78" i="41"/>
  <c r="I77" i="41"/>
  <c r="H77" i="41"/>
  <c r="E77" i="41"/>
  <c r="H76" i="41"/>
  <c r="E76" i="41"/>
  <c r="I75" i="41"/>
  <c r="H75" i="41"/>
  <c r="E75" i="41"/>
  <c r="H73" i="41"/>
  <c r="E73" i="41"/>
  <c r="I72" i="41"/>
  <c r="H72" i="41"/>
  <c r="E72" i="41"/>
  <c r="H71" i="41"/>
  <c r="E71" i="41"/>
  <c r="I70" i="41"/>
  <c r="H70" i="41"/>
  <c r="E70" i="41"/>
  <c r="H69" i="41"/>
  <c r="E69" i="41"/>
  <c r="I68" i="41"/>
  <c r="H68" i="41"/>
  <c r="E68" i="41"/>
  <c r="H67" i="41"/>
  <c r="E67" i="41"/>
  <c r="I66" i="41"/>
  <c r="H66" i="41"/>
  <c r="E66" i="41"/>
  <c r="H65" i="41"/>
  <c r="E65" i="41"/>
  <c r="I64" i="41"/>
  <c r="H64" i="41"/>
  <c r="E64" i="41"/>
  <c r="H63" i="41"/>
  <c r="E63" i="41"/>
  <c r="I62" i="41"/>
  <c r="H62" i="41"/>
  <c r="E62" i="41"/>
  <c r="H61" i="41"/>
  <c r="E61" i="41"/>
  <c r="I60" i="41"/>
  <c r="H60" i="41"/>
  <c r="E60" i="41"/>
  <c r="H59" i="41"/>
  <c r="E59" i="41"/>
  <c r="I58" i="41"/>
  <c r="H58" i="41"/>
  <c r="E58" i="41"/>
  <c r="H57" i="41"/>
  <c r="E57" i="41"/>
  <c r="I56" i="41"/>
  <c r="H56" i="41"/>
  <c r="E56" i="41"/>
  <c r="H55" i="41"/>
  <c r="E55" i="41"/>
  <c r="I54" i="41"/>
  <c r="H54" i="41"/>
  <c r="E54" i="41"/>
  <c r="H53" i="41"/>
  <c r="E53" i="41"/>
  <c r="I52" i="41"/>
  <c r="H52" i="41"/>
  <c r="E52" i="41"/>
  <c r="H51" i="41"/>
  <c r="E51" i="41"/>
  <c r="I50" i="41"/>
  <c r="H50" i="41"/>
  <c r="E50" i="41"/>
  <c r="H49" i="41"/>
  <c r="E49" i="41"/>
  <c r="I48" i="41"/>
  <c r="H48" i="41"/>
  <c r="E48" i="41"/>
  <c r="H47" i="41"/>
  <c r="E47" i="41"/>
  <c r="I46" i="41"/>
  <c r="H46" i="41"/>
  <c r="E46" i="41"/>
  <c r="H45" i="41"/>
  <c r="E45" i="41"/>
  <c r="I44" i="41"/>
  <c r="H44" i="41"/>
  <c r="E44" i="41"/>
  <c r="H43" i="41"/>
  <c r="E43" i="41"/>
  <c r="I42" i="41"/>
  <c r="H42" i="41"/>
  <c r="E42" i="41"/>
  <c r="H41" i="41"/>
  <c r="E41" i="41"/>
  <c r="I40" i="41"/>
  <c r="H40" i="41"/>
  <c r="E40" i="41"/>
  <c r="H39" i="41"/>
  <c r="E39" i="41"/>
  <c r="I38" i="41"/>
  <c r="H38" i="41"/>
  <c r="E38" i="41"/>
  <c r="H37" i="41"/>
  <c r="E37" i="41"/>
  <c r="I36" i="41"/>
  <c r="H36" i="41"/>
  <c r="E36" i="41"/>
  <c r="G31" i="41"/>
  <c r="I24" i="41" s="1"/>
  <c r="F31" i="41"/>
  <c r="E31" i="41"/>
  <c r="D31" i="41"/>
  <c r="C31" i="41"/>
  <c r="I28" i="41"/>
  <c r="I27" i="41"/>
  <c r="H27" i="41"/>
  <c r="H26" i="41"/>
  <c r="E26" i="41"/>
  <c r="I25" i="41"/>
  <c r="H25" i="41"/>
  <c r="E25" i="41"/>
  <c r="H24" i="41"/>
  <c r="E24" i="41"/>
  <c r="I23" i="41"/>
  <c r="H23" i="41"/>
  <c r="E23" i="41"/>
  <c r="H22" i="41"/>
  <c r="E22" i="41"/>
  <c r="I21" i="41"/>
  <c r="H21" i="41"/>
  <c r="E21" i="41"/>
  <c r="H20" i="41"/>
  <c r="E20" i="41"/>
  <c r="I19" i="41"/>
  <c r="H19" i="41"/>
  <c r="E19" i="41"/>
  <c r="H18" i="41"/>
  <c r="E18" i="41"/>
  <c r="I17" i="41"/>
  <c r="H17" i="41"/>
  <c r="E17" i="41"/>
  <c r="H16" i="41"/>
  <c r="E16" i="41"/>
  <c r="I15" i="41"/>
  <c r="H15" i="41"/>
  <c r="E15" i="41"/>
  <c r="H14" i="41"/>
  <c r="E14" i="41"/>
  <c r="I13" i="41"/>
  <c r="H13" i="41"/>
  <c r="E13" i="41"/>
  <c r="H12" i="41"/>
  <c r="E12" i="41"/>
  <c r="I11" i="41"/>
  <c r="H11" i="41"/>
  <c r="E11" i="41"/>
  <c r="H10" i="41"/>
  <c r="E10" i="41"/>
  <c r="I9" i="41"/>
  <c r="H9" i="41"/>
  <c r="E9" i="41"/>
  <c r="H8" i="41"/>
  <c r="E8" i="41"/>
  <c r="I7" i="41"/>
  <c r="H7" i="41"/>
  <c r="E7" i="41"/>
  <c r="E37" i="40"/>
  <c r="D37" i="40"/>
  <c r="G36" i="40"/>
  <c r="F36" i="40"/>
  <c r="E36" i="40"/>
  <c r="D36" i="40"/>
  <c r="C36" i="40"/>
  <c r="C37" i="40" s="1"/>
  <c r="B36" i="40"/>
  <c r="B37" i="40" s="1"/>
  <c r="G35" i="40"/>
  <c r="G37" i="40" s="1"/>
  <c r="F35" i="40"/>
  <c r="F37" i="40" s="1"/>
  <c r="E35" i="40"/>
  <c r="D35" i="40"/>
  <c r="C35" i="40"/>
  <c r="B35" i="40"/>
  <c r="G32" i="40"/>
  <c r="E32" i="40"/>
  <c r="D32" i="40"/>
  <c r="C32" i="40"/>
  <c r="B32" i="40"/>
  <c r="H31" i="40"/>
  <c r="H32" i="40" s="1"/>
  <c r="G31" i="40"/>
  <c r="F31" i="40"/>
  <c r="F32" i="40" s="1"/>
  <c r="E31" i="40"/>
  <c r="D31" i="40"/>
  <c r="C31" i="40"/>
  <c r="B31" i="40"/>
  <c r="H30" i="40"/>
  <c r="C26" i="40"/>
  <c r="C27" i="40" s="1"/>
  <c r="B26" i="40"/>
  <c r="B27" i="40" s="1"/>
  <c r="H25" i="40"/>
  <c r="H23" i="40"/>
  <c r="H36" i="40" s="1"/>
  <c r="H22" i="40"/>
  <c r="H35" i="40" s="1"/>
  <c r="H21" i="40"/>
  <c r="H20" i="40"/>
  <c r="H19" i="40"/>
  <c r="H18" i="40"/>
  <c r="H17" i="40"/>
  <c r="H16" i="40"/>
  <c r="H15" i="40" s="1"/>
  <c r="I15" i="40" s="1"/>
  <c r="G15" i="40"/>
  <c r="G26" i="40" s="1"/>
  <c r="G27" i="40" s="1"/>
  <c r="F15" i="40"/>
  <c r="F26" i="40" s="1"/>
  <c r="F27" i="40" s="1"/>
  <c r="E15" i="40"/>
  <c r="E26" i="40" s="1"/>
  <c r="E27" i="40" s="1"/>
  <c r="D15" i="40"/>
  <c r="D26" i="40" s="1"/>
  <c r="D27" i="40" s="1"/>
  <c r="C15" i="40"/>
  <c r="B15" i="40"/>
  <c r="I14" i="40"/>
  <c r="I13" i="40"/>
  <c r="I12" i="40"/>
  <c r="I11" i="40"/>
  <c r="I10" i="40"/>
  <c r="I9" i="40"/>
  <c r="I8" i="40"/>
  <c r="I7" i="40"/>
  <c r="I6" i="40"/>
  <c r="I5" i="40"/>
  <c r="D31" i="42" l="1"/>
  <c r="H65" i="42"/>
  <c r="H76" i="42"/>
  <c r="G79" i="42"/>
  <c r="H45" i="42"/>
  <c r="H49" i="42"/>
  <c r="H68" i="42"/>
  <c r="H72" i="42"/>
  <c r="G7" i="42"/>
  <c r="H57" i="42"/>
  <c r="H61" i="42"/>
  <c r="H73" i="42"/>
  <c r="H8" i="42"/>
  <c r="H17" i="42"/>
  <c r="H21" i="42"/>
  <c r="H25" i="42"/>
  <c r="H36" i="42"/>
  <c r="H40" i="42"/>
  <c r="G43" i="42"/>
  <c r="H51" i="42"/>
  <c r="H63" i="42"/>
  <c r="H74" i="42"/>
  <c r="H78" i="42"/>
  <c r="H69" i="42"/>
  <c r="H58" i="42"/>
  <c r="H13" i="42"/>
  <c r="H32" i="42"/>
  <c r="H43" i="42"/>
  <c r="H47" i="42"/>
  <c r="H70" i="42"/>
  <c r="H59" i="42"/>
  <c r="H9" i="42"/>
  <c r="H14" i="42"/>
  <c r="H52" i="42"/>
  <c r="G55" i="42"/>
  <c r="H64" i="42"/>
  <c r="G67" i="42"/>
  <c r="H75" i="42"/>
  <c r="H44" i="42"/>
  <c r="H67" i="42"/>
  <c r="H31" i="41"/>
  <c r="I84" i="41"/>
  <c r="H87" i="41"/>
  <c r="I10" i="41"/>
  <c r="I14" i="41"/>
  <c r="I18" i="41"/>
  <c r="I22" i="41"/>
  <c r="I26" i="41"/>
  <c r="I31" i="41"/>
  <c r="I39" i="41"/>
  <c r="I43" i="41"/>
  <c r="I47" i="41"/>
  <c r="I51" i="41"/>
  <c r="I55" i="41"/>
  <c r="I59" i="41"/>
  <c r="I63" i="41"/>
  <c r="I67" i="41"/>
  <c r="I71" i="41"/>
  <c r="I87" i="41"/>
  <c r="I76" i="41"/>
  <c r="I80" i="41"/>
  <c r="I29" i="41"/>
  <c r="I30" i="41"/>
  <c r="I82" i="41"/>
  <c r="I86" i="41"/>
  <c r="I8" i="41"/>
  <c r="I12" i="41"/>
  <c r="I16" i="41"/>
  <c r="I20" i="41"/>
  <c r="I37" i="41"/>
  <c r="I41" i="41"/>
  <c r="I45" i="41"/>
  <c r="I49" i="41"/>
  <c r="I53" i="41"/>
  <c r="I57" i="41"/>
  <c r="I61" i="41"/>
  <c r="I65" i="41"/>
  <c r="I69" i="41"/>
  <c r="I73" i="41"/>
  <c r="I74" i="41"/>
  <c r="H37" i="40"/>
  <c r="H26" i="40"/>
  <c r="H27" i="40" s="1"/>
  <c r="H15" i="57" l="1"/>
  <c r="D15" i="57"/>
  <c r="G14" i="57"/>
  <c r="H14" i="57" s="1"/>
  <c r="F14" i="57"/>
  <c r="C14" i="57"/>
  <c r="D14" i="57" s="1"/>
  <c r="B14" i="57"/>
  <c r="I12" i="57"/>
  <c r="H12" i="57"/>
  <c r="D12" i="57"/>
  <c r="G11" i="57"/>
  <c r="I13" i="57" s="1"/>
  <c r="F11" i="57"/>
  <c r="D11" i="57"/>
  <c r="C11" i="57"/>
  <c r="B11" i="57"/>
  <c r="H10" i="57"/>
  <c r="D10" i="57"/>
  <c r="I9" i="57"/>
  <c r="H9" i="57"/>
  <c r="D9" i="57"/>
  <c r="H8" i="57"/>
  <c r="D8" i="57"/>
  <c r="I7" i="57"/>
  <c r="H7" i="57"/>
  <c r="D7" i="57"/>
  <c r="G6" i="57"/>
  <c r="H6" i="57" s="1"/>
  <c r="F6" i="57"/>
  <c r="C6" i="57"/>
  <c r="D6" i="57" s="1"/>
  <c r="B6" i="57"/>
  <c r="H117" i="56"/>
  <c r="I116" i="56"/>
  <c r="H116" i="56"/>
  <c r="I115" i="56"/>
  <c r="H115" i="56"/>
  <c r="G114" i="56"/>
  <c r="H114" i="56" s="1"/>
  <c r="F114" i="56"/>
  <c r="C114" i="56"/>
  <c r="B114" i="56"/>
  <c r="I112" i="56"/>
  <c r="H112" i="56"/>
  <c r="D112" i="56"/>
  <c r="G111" i="56"/>
  <c r="H111" i="56" s="1"/>
  <c r="F111" i="56"/>
  <c r="C111" i="56"/>
  <c r="D111" i="56" s="1"/>
  <c r="B111" i="56"/>
  <c r="H109" i="56"/>
  <c r="D109" i="56"/>
  <c r="I108" i="56"/>
  <c r="H108" i="56"/>
  <c r="G107" i="56"/>
  <c r="H107" i="56" s="1"/>
  <c r="F107" i="56"/>
  <c r="C107" i="56"/>
  <c r="D107" i="56" s="1"/>
  <c r="B107" i="56"/>
  <c r="H106" i="56"/>
  <c r="D106" i="56"/>
  <c r="I105" i="56"/>
  <c r="G105" i="56"/>
  <c r="H105" i="56" s="1"/>
  <c r="F105" i="56"/>
  <c r="C105" i="56"/>
  <c r="D105" i="56" s="1"/>
  <c r="B105" i="56"/>
  <c r="H103" i="56"/>
  <c r="H102" i="56"/>
  <c r="G101" i="56"/>
  <c r="I104" i="56" s="1"/>
  <c r="F101" i="56"/>
  <c r="C101" i="56"/>
  <c r="B101" i="56"/>
  <c r="H100" i="56"/>
  <c r="D100" i="56"/>
  <c r="I99" i="56"/>
  <c r="G99" i="56"/>
  <c r="H99" i="56" s="1"/>
  <c r="F99" i="56"/>
  <c r="C99" i="56"/>
  <c r="D99" i="56" s="1"/>
  <c r="B99" i="56"/>
  <c r="G97" i="56"/>
  <c r="I98" i="56" s="1"/>
  <c r="I97" i="56" s="1"/>
  <c r="F97" i="56"/>
  <c r="C97" i="56"/>
  <c r="B97" i="56"/>
  <c r="H93" i="56"/>
  <c r="D93" i="56"/>
  <c r="H91" i="56"/>
  <c r="H90" i="56"/>
  <c r="I89" i="56"/>
  <c r="H89" i="56"/>
  <c r="D89" i="56"/>
  <c r="G88" i="56"/>
  <c r="I92" i="56" s="1"/>
  <c r="F88" i="56"/>
  <c r="C88" i="56"/>
  <c r="D88" i="56" s="1"/>
  <c r="B88" i="56"/>
  <c r="I87" i="56"/>
  <c r="H87" i="56"/>
  <c r="D87" i="56"/>
  <c r="H86" i="56"/>
  <c r="D86" i="56"/>
  <c r="I85" i="56"/>
  <c r="H85" i="56"/>
  <c r="D85" i="56"/>
  <c r="G84" i="56"/>
  <c r="H84" i="56" s="1"/>
  <c r="F84" i="56"/>
  <c r="C84" i="56"/>
  <c r="D84" i="56" s="1"/>
  <c r="B84" i="56"/>
  <c r="I82" i="56"/>
  <c r="H82" i="56"/>
  <c r="D82" i="56"/>
  <c r="I81" i="56"/>
  <c r="G80" i="56"/>
  <c r="H80" i="56" s="1"/>
  <c r="F80" i="56"/>
  <c r="C80" i="56"/>
  <c r="D80" i="56" s="1"/>
  <c r="B80" i="56"/>
  <c r="H79" i="56"/>
  <c r="D79" i="56"/>
  <c r="I78" i="56"/>
  <c r="H78" i="56"/>
  <c r="D78" i="56"/>
  <c r="G77" i="56"/>
  <c r="H77" i="56" s="1"/>
  <c r="F77" i="56"/>
  <c r="D77" i="56"/>
  <c r="C77" i="56"/>
  <c r="B77" i="56"/>
  <c r="H76" i="56"/>
  <c r="D76" i="56"/>
  <c r="I75" i="56"/>
  <c r="H74" i="56"/>
  <c r="D74" i="56"/>
  <c r="H73" i="56"/>
  <c r="I72" i="56"/>
  <c r="H72" i="56"/>
  <c r="D72" i="56"/>
  <c r="G71" i="56"/>
  <c r="I74" i="56" s="1"/>
  <c r="F71" i="56"/>
  <c r="C71" i="56"/>
  <c r="D71" i="56" s="1"/>
  <c r="B71" i="56"/>
  <c r="I70" i="56"/>
  <c r="H70" i="56"/>
  <c r="D70" i="56"/>
  <c r="H69" i="56"/>
  <c r="D69" i="56"/>
  <c r="I68" i="56"/>
  <c r="H68" i="56"/>
  <c r="D68" i="56"/>
  <c r="G67" i="56"/>
  <c r="H67" i="56" s="1"/>
  <c r="F67" i="56"/>
  <c r="C67" i="56"/>
  <c r="D67" i="56" s="1"/>
  <c r="B67" i="56"/>
  <c r="I66" i="56"/>
  <c r="H66" i="56"/>
  <c r="D66" i="56"/>
  <c r="I65" i="56"/>
  <c r="H65" i="56"/>
  <c r="G65" i="56"/>
  <c r="F65" i="56"/>
  <c r="C65" i="56"/>
  <c r="D65" i="56" s="1"/>
  <c r="B65" i="56"/>
  <c r="I64" i="56"/>
  <c r="H64" i="56"/>
  <c r="I63" i="56"/>
  <c r="H63" i="56"/>
  <c r="D63" i="56"/>
  <c r="I62" i="56"/>
  <c r="I60" i="56" s="1"/>
  <c r="H62" i="56"/>
  <c r="D62" i="56"/>
  <c r="I61" i="56"/>
  <c r="H61" i="56"/>
  <c r="D61" i="56"/>
  <c r="H60" i="56"/>
  <c r="G60" i="56"/>
  <c r="F60" i="56"/>
  <c r="C60" i="56"/>
  <c r="D60" i="56" s="1"/>
  <c r="B60" i="56"/>
  <c r="I59" i="56"/>
  <c r="H58" i="56"/>
  <c r="D58" i="56"/>
  <c r="I57" i="56"/>
  <c r="H57" i="56"/>
  <c r="D57" i="56"/>
  <c r="I55" i="56"/>
  <c r="I54" i="56"/>
  <c r="H54" i="56"/>
  <c r="D54" i="56"/>
  <c r="G53" i="56"/>
  <c r="I58" i="56" s="1"/>
  <c r="F53" i="56"/>
  <c r="C53" i="56"/>
  <c r="D53" i="56" s="1"/>
  <c r="B53" i="56"/>
  <c r="H52" i="56"/>
  <c r="D52" i="56"/>
  <c r="I51" i="56"/>
  <c r="I50" i="56"/>
  <c r="H50" i="56"/>
  <c r="H49" i="56"/>
  <c r="D49" i="56"/>
  <c r="I48" i="56"/>
  <c r="H48" i="56"/>
  <c r="D48" i="56"/>
  <c r="H47" i="56"/>
  <c r="D47" i="56"/>
  <c r="I46" i="56"/>
  <c r="H46" i="56"/>
  <c r="D46" i="56"/>
  <c r="G45" i="56"/>
  <c r="I49" i="56" s="1"/>
  <c r="F45" i="56"/>
  <c r="C45" i="56"/>
  <c r="D45" i="56" s="1"/>
  <c r="B45" i="56"/>
  <c r="H44" i="56"/>
  <c r="D44" i="56"/>
  <c r="I43" i="56"/>
  <c r="H43" i="56"/>
  <c r="D43" i="56"/>
  <c r="G42" i="56"/>
  <c r="H42" i="56" s="1"/>
  <c r="F42" i="56"/>
  <c r="D42" i="56"/>
  <c r="C42" i="56"/>
  <c r="B42" i="56"/>
  <c r="I41" i="56"/>
  <c r="H41" i="56"/>
  <c r="D41" i="56"/>
  <c r="I40" i="56"/>
  <c r="H40" i="56"/>
  <c r="D40" i="56"/>
  <c r="I39" i="56"/>
  <c r="H39" i="56"/>
  <c r="D39" i="56"/>
  <c r="I38" i="56"/>
  <c r="H38" i="56"/>
  <c r="D38" i="56"/>
  <c r="I37" i="56"/>
  <c r="H37" i="56"/>
  <c r="D37" i="56"/>
  <c r="I36" i="56"/>
  <c r="I34" i="56" s="1"/>
  <c r="H36" i="56"/>
  <c r="D36" i="56"/>
  <c r="I35" i="56"/>
  <c r="H35" i="56"/>
  <c r="D35" i="56"/>
  <c r="G34" i="56"/>
  <c r="H34" i="56" s="1"/>
  <c r="F34" i="56"/>
  <c r="C34" i="56"/>
  <c r="D34" i="56" s="1"/>
  <c r="B34" i="56"/>
  <c r="H33" i="56"/>
  <c r="D33" i="56"/>
  <c r="H32" i="56"/>
  <c r="D32" i="56"/>
  <c r="H30" i="56"/>
  <c r="D30" i="56"/>
  <c r="I29" i="56"/>
  <c r="H29" i="56"/>
  <c r="D29" i="56"/>
  <c r="H28" i="56"/>
  <c r="D28" i="56"/>
  <c r="I27" i="56"/>
  <c r="H27" i="56"/>
  <c r="D27" i="56"/>
  <c r="G26" i="56"/>
  <c r="I33" i="56" s="1"/>
  <c r="F26" i="56"/>
  <c r="D26" i="56"/>
  <c r="C26" i="56"/>
  <c r="B26" i="56"/>
  <c r="H24" i="56"/>
  <c r="D24" i="56"/>
  <c r="H23" i="56"/>
  <c r="D23" i="56"/>
  <c r="I22" i="56"/>
  <c r="I21" i="56"/>
  <c r="H21" i="56"/>
  <c r="D21" i="56"/>
  <c r="G20" i="56"/>
  <c r="I25" i="56" s="1"/>
  <c r="F20" i="56"/>
  <c r="D20" i="56"/>
  <c r="C20" i="56"/>
  <c r="B20" i="56"/>
  <c r="I19" i="56"/>
  <c r="H19" i="56"/>
  <c r="D19" i="56"/>
  <c r="I18" i="56"/>
  <c r="I14" i="56" s="1"/>
  <c r="H18" i="56"/>
  <c r="D18" i="56"/>
  <c r="I17" i="56"/>
  <c r="H17" i="56"/>
  <c r="I16" i="56"/>
  <c r="H16" i="56"/>
  <c r="D16" i="56"/>
  <c r="I15" i="56"/>
  <c r="H15" i="56"/>
  <c r="D15" i="56"/>
  <c r="H14" i="56"/>
  <c r="G14" i="56"/>
  <c r="F14" i="56"/>
  <c r="C14" i="56"/>
  <c r="D14" i="56" s="1"/>
  <c r="B14" i="56"/>
  <c r="I13" i="56"/>
  <c r="I12" i="56" s="1"/>
  <c r="H13" i="56"/>
  <c r="D13" i="56"/>
  <c r="G12" i="56"/>
  <c r="H12" i="56" s="1"/>
  <c r="F12" i="56"/>
  <c r="C12" i="56"/>
  <c r="D12" i="56" s="1"/>
  <c r="B12" i="56"/>
  <c r="I11" i="56"/>
  <c r="H11" i="56"/>
  <c r="D11" i="56"/>
  <c r="H10" i="56"/>
  <c r="D10" i="56"/>
  <c r="I9" i="56"/>
  <c r="H9" i="56"/>
  <c r="D9" i="56"/>
  <c r="H8" i="56"/>
  <c r="D8" i="56"/>
  <c r="I7" i="56"/>
  <c r="H7" i="56"/>
  <c r="D7" i="56"/>
  <c r="G6" i="56"/>
  <c r="I8" i="56" s="1"/>
  <c r="F6" i="56"/>
  <c r="C6" i="56"/>
  <c r="D6" i="56" s="1"/>
  <c r="B6" i="56"/>
  <c r="I44" i="54"/>
  <c r="H44" i="54"/>
  <c r="D44" i="54"/>
  <c r="I43" i="54"/>
  <c r="H43" i="54"/>
  <c r="D43" i="54"/>
  <c r="I42" i="54"/>
  <c r="I41" i="54" s="1"/>
  <c r="H42" i="54"/>
  <c r="D42" i="54"/>
  <c r="G41" i="54"/>
  <c r="H41" i="54" s="1"/>
  <c r="F41" i="54"/>
  <c r="C41" i="54"/>
  <c r="D41" i="54" s="1"/>
  <c r="B41" i="54"/>
  <c r="H39" i="54"/>
  <c r="D39" i="54"/>
  <c r="H38" i="54"/>
  <c r="D38" i="54"/>
  <c r="H37" i="54"/>
  <c r="D37" i="54"/>
  <c r="H36" i="54"/>
  <c r="D36" i="54"/>
  <c r="H35" i="54"/>
  <c r="D35" i="54"/>
  <c r="H34" i="54"/>
  <c r="D34" i="54"/>
  <c r="H32" i="54"/>
  <c r="H31" i="54"/>
  <c r="D31" i="54"/>
  <c r="H30" i="54"/>
  <c r="H29" i="54"/>
  <c r="D29" i="54"/>
  <c r="H28" i="54"/>
  <c r="D28" i="54"/>
  <c r="H27" i="54"/>
  <c r="D27" i="54"/>
  <c r="H26" i="54"/>
  <c r="H25" i="54"/>
  <c r="D25" i="54"/>
  <c r="H23" i="54"/>
  <c r="D23" i="54"/>
  <c r="H22" i="54"/>
  <c r="D22" i="54"/>
  <c r="H21" i="54"/>
  <c r="D21" i="54"/>
  <c r="H20" i="54"/>
  <c r="D20" i="54"/>
  <c r="H19" i="54"/>
  <c r="D19" i="54"/>
  <c r="H18" i="54"/>
  <c r="D18" i="54"/>
  <c r="H17" i="54"/>
  <c r="D17" i="54"/>
  <c r="H16" i="54"/>
  <c r="D16" i="54"/>
  <c r="H15" i="54"/>
  <c r="D15" i="54"/>
  <c r="H14" i="54"/>
  <c r="D14" i="54"/>
  <c r="H13" i="54"/>
  <c r="D13" i="54"/>
  <c r="H12" i="54"/>
  <c r="D12" i="54"/>
  <c r="H11" i="54"/>
  <c r="D11" i="54"/>
  <c r="H10" i="54"/>
  <c r="D10" i="54"/>
  <c r="H9" i="54"/>
  <c r="D9" i="54"/>
  <c r="H8" i="54"/>
  <c r="D8" i="54"/>
  <c r="H7" i="54"/>
  <c r="D7" i="54"/>
  <c r="G6" i="54"/>
  <c r="I10" i="54" s="1"/>
  <c r="F6" i="54"/>
  <c r="C6" i="54"/>
  <c r="D6" i="54" s="1"/>
  <c r="B6" i="54"/>
  <c r="G92" i="53"/>
  <c r="D92" i="53"/>
  <c r="G91" i="53"/>
  <c r="D91" i="53"/>
  <c r="G90" i="53"/>
  <c r="D90" i="53"/>
  <c r="H89" i="53"/>
  <c r="G89" i="53"/>
  <c r="D89" i="53"/>
  <c r="G88" i="53"/>
  <c r="D88" i="53"/>
  <c r="G87" i="53"/>
  <c r="D87" i="53"/>
  <c r="G86" i="53"/>
  <c r="D86" i="53"/>
  <c r="G85" i="53"/>
  <c r="F85" i="53"/>
  <c r="H92" i="53" s="1"/>
  <c r="E85" i="53"/>
  <c r="D85" i="53"/>
  <c r="C85" i="53"/>
  <c r="B85" i="53"/>
  <c r="G84" i="53"/>
  <c r="D84" i="53"/>
  <c r="F83" i="53"/>
  <c r="H84" i="53" s="1"/>
  <c r="H83" i="53" s="1"/>
  <c r="E83" i="53"/>
  <c r="C83" i="53"/>
  <c r="B83" i="53"/>
  <c r="D83" i="53" s="1"/>
  <c r="H82" i="53"/>
  <c r="G82" i="53"/>
  <c r="D82" i="53"/>
  <c r="H81" i="53"/>
  <c r="F81" i="53"/>
  <c r="G81" i="53" s="1"/>
  <c r="E81" i="53"/>
  <c r="C81" i="53"/>
  <c r="D81" i="53" s="1"/>
  <c r="B81" i="53"/>
  <c r="G80" i="53"/>
  <c r="D80" i="53"/>
  <c r="G79" i="53"/>
  <c r="H78" i="53"/>
  <c r="G78" i="53"/>
  <c r="D78" i="53"/>
  <c r="G77" i="53"/>
  <c r="D77" i="53"/>
  <c r="G76" i="53"/>
  <c r="D76" i="53"/>
  <c r="G75" i="53"/>
  <c r="D75" i="53"/>
  <c r="H74" i="53"/>
  <c r="G74" i="53"/>
  <c r="D74" i="53"/>
  <c r="G73" i="53"/>
  <c r="D73" i="53"/>
  <c r="G72" i="53"/>
  <c r="D72" i="53"/>
  <c r="G71" i="53"/>
  <c r="D71" i="53"/>
  <c r="H70" i="53"/>
  <c r="G70" i="53"/>
  <c r="D70" i="53"/>
  <c r="G69" i="53"/>
  <c r="D69" i="53"/>
  <c r="G68" i="53"/>
  <c r="D68" i="53"/>
  <c r="G67" i="53"/>
  <c r="D67" i="53"/>
  <c r="H66" i="53"/>
  <c r="G66" i="53"/>
  <c r="D66" i="53"/>
  <c r="G65" i="53"/>
  <c r="D65" i="53"/>
  <c r="F64" i="53"/>
  <c r="H80" i="53" s="1"/>
  <c r="E64" i="53"/>
  <c r="C64" i="53"/>
  <c r="D64" i="53" s="1"/>
  <c r="B64" i="53"/>
  <c r="G63" i="53"/>
  <c r="G62" i="53"/>
  <c r="D62" i="53"/>
  <c r="H61" i="53"/>
  <c r="G61" i="53"/>
  <c r="D61" i="53"/>
  <c r="H60" i="53"/>
  <c r="G60" i="53"/>
  <c r="D60" i="53"/>
  <c r="H59" i="53"/>
  <c r="G59" i="53"/>
  <c r="D59" i="53"/>
  <c r="G58" i="53"/>
  <c r="D58" i="53"/>
  <c r="H57" i="53"/>
  <c r="G57" i="53"/>
  <c r="D57" i="53"/>
  <c r="H56" i="53"/>
  <c r="G56" i="53"/>
  <c r="D56" i="53"/>
  <c r="H55" i="53"/>
  <c r="G55" i="53"/>
  <c r="D55" i="53"/>
  <c r="H54" i="53"/>
  <c r="G54" i="53"/>
  <c r="D54" i="53"/>
  <c r="H53" i="53"/>
  <c r="G53" i="53"/>
  <c r="D53" i="53"/>
  <c r="F52" i="53"/>
  <c r="G52" i="53" s="1"/>
  <c r="E52" i="53"/>
  <c r="C52" i="53"/>
  <c r="D52" i="53" s="1"/>
  <c r="B52" i="53"/>
  <c r="H51" i="53"/>
  <c r="G51" i="53"/>
  <c r="H50" i="53"/>
  <c r="G50" i="53"/>
  <c r="D50" i="53"/>
  <c r="H49" i="53"/>
  <c r="G49" i="53"/>
  <c r="D49" i="53"/>
  <c r="H48" i="53"/>
  <c r="G48" i="53"/>
  <c r="D48" i="53"/>
  <c r="G47" i="53"/>
  <c r="D47" i="53"/>
  <c r="H46" i="53"/>
  <c r="G46" i="53"/>
  <c r="D46" i="53"/>
  <c r="H45" i="53"/>
  <c r="G45" i="53"/>
  <c r="D45" i="53"/>
  <c r="H44" i="53"/>
  <c r="G44" i="53"/>
  <c r="D44" i="53"/>
  <c r="G43" i="53"/>
  <c r="D43" i="53"/>
  <c r="H42" i="53"/>
  <c r="G42" i="53"/>
  <c r="D42" i="53"/>
  <c r="H41" i="53"/>
  <c r="G41" i="53"/>
  <c r="D41" i="53"/>
  <c r="F40" i="53"/>
  <c r="G40" i="53" s="1"/>
  <c r="E40" i="53"/>
  <c r="C40" i="53"/>
  <c r="D40" i="53" s="1"/>
  <c r="B40" i="53"/>
  <c r="G39" i="53"/>
  <c r="D39" i="53"/>
  <c r="G38" i="53"/>
  <c r="D38" i="53"/>
  <c r="G37" i="53"/>
  <c r="D37" i="53"/>
  <c r="G36" i="53"/>
  <c r="D36" i="53"/>
  <c r="G35" i="53"/>
  <c r="D35" i="53"/>
  <c r="G34" i="53"/>
  <c r="D34" i="53"/>
  <c r="G33" i="53"/>
  <c r="D33" i="53"/>
  <c r="G32" i="53"/>
  <c r="D32" i="53"/>
  <c r="G31" i="53"/>
  <c r="D31" i="53"/>
  <c r="G30" i="53"/>
  <c r="D30" i="53"/>
  <c r="G29" i="53"/>
  <c r="D29" i="53"/>
  <c r="G28" i="53"/>
  <c r="D28" i="53"/>
  <c r="G27" i="53"/>
  <c r="D27" i="53"/>
  <c r="G26" i="53"/>
  <c r="D26" i="53"/>
  <c r="G25" i="53"/>
  <c r="D25" i="53"/>
  <c r="G24" i="53"/>
  <c r="D24" i="53"/>
  <c r="G23" i="53"/>
  <c r="D23" i="53"/>
  <c r="F22" i="53"/>
  <c r="H39" i="53" s="1"/>
  <c r="E22" i="53"/>
  <c r="C22" i="53"/>
  <c r="D22" i="53" s="1"/>
  <c r="B22" i="53"/>
  <c r="H21" i="53"/>
  <c r="G21" i="53"/>
  <c r="D21" i="53"/>
  <c r="G20" i="53"/>
  <c r="D20" i="53"/>
  <c r="G19" i="53"/>
  <c r="D19" i="53"/>
  <c r="G18" i="53"/>
  <c r="D18" i="53"/>
  <c r="H17" i="53"/>
  <c r="G17" i="53"/>
  <c r="D17" i="53"/>
  <c r="G16" i="53"/>
  <c r="D16" i="53"/>
  <c r="G15" i="53"/>
  <c r="D15" i="53"/>
  <c r="G14" i="53"/>
  <c r="D14" i="53"/>
  <c r="H13" i="53"/>
  <c r="G13" i="53"/>
  <c r="D13" i="53"/>
  <c r="H12" i="53"/>
  <c r="G12" i="53"/>
  <c r="D12" i="53"/>
  <c r="G11" i="53"/>
  <c r="D11" i="53"/>
  <c r="G10" i="53"/>
  <c r="D10" i="53"/>
  <c r="H9" i="53"/>
  <c r="G9" i="53"/>
  <c r="D9" i="53"/>
  <c r="H8" i="53"/>
  <c r="G8" i="53"/>
  <c r="D8" i="53"/>
  <c r="G7" i="53"/>
  <c r="D7" i="53"/>
  <c r="F6" i="53"/>
  <c r="H20" i="53" s="1"/>
  <c r="E6" i="53"/>
  <c r="C6" i="53"/>
  <c r="D6" i="53" s="1"/>
  <c r="B6" i="53"/>
  <c r="G77" i="52"/>
  <c r="D77" i="52"/>
  <c r="G76" i="52"/>
  <c r="D76" i="52"/>
  <c r="H75" i="52"/>
  <c r="G75" i="52"/>
  <c r="D75" i="52"/>
  <c r="H74" i="52"/>
  <c r="G74" i="52"/>
  <c r="D74" i="52"/>
  <c r="G73" i="52"/>
  <c r="D73" i="52"/>
  <c r="G72" i="52"/>
  <c r="D72" i="52"/>
  <c r="F71" i="52"/>
  <c r="H76" i="52" s="1"/>
  <c r="E71" i="52"/>
  <c r="D71" i="52"/>
  <c r="C71" i="52"/>
  <c r="B71" i="52"/>
  <c r="G70" i="52"/>
  <c r="D70" i="52"/>
  <c r="F69" i="52"/>
  <c r="G69" i="52" s="1"/>
  <c r="E69" i="52"/>
  <c r="C69" i="52"/>
  <c r="D69" i="52" s="1"/>
  <c r="B69" i="52"/>
  <c r="H68" i="52"/>
  <c r="G68" i="52"/>
  <c r="D68" i="52"/>
  <c r="H67" i="52"/>
  <c r="H66" i="52" s="1"/>
  <c r="G67" i="52"/>
  <c r="D67" i="52"/>
  <c r="G66" i="52"/>
  <c r="F66" i="52"/>
  <c r="E66" i="52"/>
  <c r="C66" i="52"/>
  <c r="D66" i="52" s="1"/>
  <c r="B66" i="52"/>
  <c r="H65" i="52"/>
  <c r="G65" i="52"/>
  <c r="D65" i="52"/>
  <c r="G64" i="52"/>
  <c r="D64" i="52"/>
  <c r="H63" i="52"/>
  <c r="G63" i="52"/>
  <c r="D63" i="52"/>
  <c r="H62" i="52"/>
  <c r="G62" i="52"/>
  <c r="D62" i="52"/>
  <c r="H61" i="52"/>
  <c r="G61" i="52"/>
  <c r="D61" i="52"/>
  <c r="G60" i="52"/>
  <c r="D60" i="52"/>
  <c r="H59" i="52"/>
  <c r="G59" i="52"/>
  <c r="D59" i="52"/>
  <c r="H58" i="52"/>
  <c r="G58" i="52"/>
  <c r="D58" i="52"/>
  <c r="H57" i="52"/>
  <c r="G57" i="52"/>
  <c r="D57" i="52"/>
  <c r="G56" i="52"/>
  <c r="D56" i="52"/>
  <c r="H55" i="52"/>
  <c r="G55" i="52"/>
  <c r="D55" i="52"/>
  <c r="G54" i="52"/>
  <c r="F54" i="52"/>
  <c r="H64" i="52" s="1"/>
  <c r="E54" i="52"/>
  <c r="C54" i="52"/>
  <c r="D54" i="52" s="1"/>
  <c r="B54" i="52"/>
  <c r="H53" i="52"/>
  <c r="G53" i="52"/>
  <c r="D53" i="52"/>
  <c r="H52" i="52"/>
  <c r="G52" i="52"/>
  <c r="D52" i="52"/>
  <c r="H51" i="52"/>
  <c r="G51" i="52"/>
  <c r="D51" i="52"/>
  <c r="H50" i="52"/>
  <c r="G50" i="52"/>
  <c r="D50" i="52"/>
  <c r="H49" i="52"/>
  <c r="G49" i="52"/>
  <c r="D49" i="52"/>
  <c r="H48" i="52"/>
  <c r="G48" i="52"/>
  <c r="D48" i="52"/>
  <c r="H47" i="52"/>
  <c r="G47" i="52"/>
  <c r="D47" i="52"/>
  <c r="H46" i="52"/>
  <c r="G46" i="52"/>
  <c r="D46" i="52"/>
  <c r="H45" i="52"/>
  <c r="G45" i="52"/>
  <c r="D45" i="52"/>
  <c r="H44" i="52"/>
  <c r="G44" i="52"/>
  <c r="D44" i="52"/>
  <c r="H43" i="52"/>
  <c r="H42" i="52" s="1"/>
  <c r="G43" i="52"/>
  <c r="D43" i="52"/>
  <c r="G42" i="52"/>
  <c r="F42" i="52"/>
  <c r="E42" i="52"/>
  <c r="C42" i="52"/>
  <c r="D42" i="52" s="1"/>
  <c r="B42" i="52"/>
  <c r="H41" i="52"/>
  <c r="G41" i="52"/>
  <c r="D41" i="52"/>
  <c r="G40" i="52"/>
  <c r="D40" i="52"/>
  <c r="H39" i="52"/>
  <c r="G39" i="52"/>
  <c r="D39" i="52"/>
  <c r="H38" i="52"/>
  <c r="G38" i="52"/>
  <c r="D38" i="52"/>
  <c r="H37" i="52"/>
  <c r="G37" i="52"/>
  <c r="D37" i="52"/>
  <c r="G36" i="52"/>
  <c r="D36" i="52"/>
  <c r="H35" i="52"/>
  <c r="G35" i="52"/>
  <c r="D35" i="52"/>
  <c r="H34" i="52"/>
  <c r="G34" i="52"/>
  <c r="D34" i="52"/>
  <c r="H33" i="52"/>
  <c r="G33" i="52"/>
  <c r="D33" i="52"/>
  <c r="H32" i="52"/>
  <c r="G32" i="52"/>
  <c r="D32" i="52"/>
  <c r="H31" i="52"/>
  <c r="G31" i="52"/>
  <c r="D31" i="52"/>
  <c r="G30" i="52"/>
  <c r="F30" i="52"/>
  <c r="H40" i="52" s="1"/>
  <c r="E30" i="52"/>
  <c r="C30" i="52"/>
  <c r="D30" i="52" s="1"/>
  <c r="B30" i="52"/>
  <c r="G29" i="52"/>
  <c r="D29" i="52"/>
  <c r="G28" i="52"/>
  <c r="D28" i="52"/>
  <c r="G27" i="52"/>
  <c r="D27" i="52"/>
  <c r="G25" i="52"/>
  <c r="D25" i="52"/>
  <c r="G24" i="52"/>
  <c r="D24" i="52"/>
  <c r="G23" i="52"/>
  <c r="D23" i="52"/>
  <c r="G22" i="52"/>
  <c r="D22" i="52"/>
  <c r="G21" i="52"/>
  <c r="D21" i="52"/>
  <c r="G20" i="52"/>
  <c r="D20" i="52"/>
  <c r="G19" i="52"/>
  <c r="D19" i="52"/>
  <c r="F18" i="52"/>
  <c r="E18" i="52"/>
  <c r="C18" i="52"/>
  <c r="B18" i="52"/>
  <c r="H17" i="52"/>
  <c r="G17" i="52"/>
  <c r="D17" i="52"/>
  <c r="H16" i="52"/>
  <c r="G16" i="52"/>
  <c r="D16" i="52"/>
  <c r="H15" i="52"/>
  <c r="G15" i="52"/>
  <c r="D15" i="52"/>
  <c r="H14" i="52"/>
  <c r="G14" i="52"/>
  <c r="D14" i="52"/>
  <c r="H13" i="52"/>
  <c r="G13" i="52"/>
  <c r="D13" i="52"/>
  <c r="H12" i="52"/>
  <c r="G12" i="52"/>
  <c r="D12" i="52"/>
  <c r="H11" i="52"/>
  <c r="G11" i="52"/>
  <c r="D11" i="52"/>
  <c r="H10" i="52"/>
  <c r="G10" i="52"/>
  <c r="D10" i="52"/>
  <c r="H9" i="52"/>
  <c r="G9" i="52"/>
  <c r="D9" i="52"/>
  <c r="H8" i="52"/>
  <c r="G8" i="52"/>
  <c r="D8" i="52"/>
  <c r="H7" i="52"/>
  <c r="H6" i="52" s="1"/>
  <c r="G7" i="52"/>
  <c r="D7" i="52"/>
  <c r="G6" i="52"/>
  <c r="F6" i="52"/>
  <c r="E6" i="52"/>
  <c r="C6" i="52"/>
  <c r="D6" i="52" s="1"/>
  <c r="B6" i="52"/>
  <c r="I39" i="51"/>
  <c r="H39" i="51"/>
  <c r="G39" i="51"/>
  <c r="F39" i="51"/>
  <c r="E39" i="51"/>
  <c r="D39" i="51"/>
  <c r="C39" i="51"/>
  <c r="B39" i="51"/>
  <c r="A38" i="51"/>
  <c r="I34" i="51"/>
  <c r="H34" i="51"/>
  <c r="G34" i="51"/>
  <c r="F34" i="51"/>
  <c r="E34" i="51"/>
  <c r="D34" i="51"/>
  <c r="C34" i="51"/>
  <c r="B34" i="51"/>
  <c r="I29" i="51"/>
  <c r="H29" i="51"/>
  <c r="G29" i="51"/>
  <c r="F29" i="51"/>
  <c r="E29" i="51"/>
  <c r="D29" i="51"/>
  <c r="C29" i="51"/>
  <c r="B29" i="51"/>
  <c r="I16" i="51"/>
  <c r="H16" i="51"/>
  <c r="G16" i="51"/>
  <c r="F16" i="51"/>
  <c r="E16" i="51"/>
  <c r="D16" i="51"/>
  <c r="C16" i="51"/>
  <c r="B16" i="51"/>
  <c r="H28" i="52" l="1"/>
  <c r="H26" i="52"/>
  <c r="D18" i="52"/>
  <c r="H23" i="52"/>
  <c r="H27" i="52"/>
  <c r="H22" i="52"/>
  <c r="H25" i="52"/>
  <c r="H29" i="52"/>
  <c r="G18" i="52"/>
  <c r="H19" i="52"/>
  <c r="H21" i="52"/>
  <c r="I11" i="57"/>
  <c r="I8" i="57"/>
  <c r="I6" i="57" s="1"/>
  <c r="H11" i="57"/>
  <c r="I10" i="57"/>
  <c r="I45" i="56"/>
  <c r="I67" i="56"/>
  <c r="I84" i="56"/>
  <c r="H101" i="56"/>
  <c r="H71" i="56"/>
  <c r="H88" i="56"/>
  <c r="I93" i="56"/>
  <c r="H26" i="56"/>
  <c r="I76" i="56"/>
  <c r="I94" i="56"/>
  <c r="H6" i="56"/>
  <c r="I30" i="56"/>
  <c r="I44" i="56"/>
  <c r="I42" i="56" s="1"/>
  <c r="I79" i="56"/>
  <c r="I77" i="56" s="1"/>
  <c r="I83" i="56"/>
  <c r="I80" i="56" s="1"/>
  <c r="I95" i="56"/>
  <c r="I102" i="56"/>
  <c r="I109" i="56"/>
  <c r="I107" i="56" s="1"/>
  <c r="I113" i="56"/>
  <c r="I111" i="56" s="1"/>
  <c r="I117" i="56"/>
  <c r="I114" i="56" s="1"/>
  <c r="I10" i="56"/>
  <c r="I6" i="56" s="1"/>
  <c r="I23" i="56"/>
  <c r="I20" i="56" s="1"/>
  <c r="I31" i="56"/>
  <c r="I47" i="56"/>
  <c r="I52" i="56"/>
  <c r="I56" i="56"/>
  <c r="I53" i="56" s="1"/>
  <c r="I69" i="56"/>
  <c r="I86" i="56"/>
  <c r="I96" i="56"/>
  <c r="I110" i="56"/>
  <c r="I103" i="56"/>
  <c r="I24" i="56"/>
  <c r="I32" i="56"/>
  <c r="I73" i="56"/>
  <c r="I71" i="56" s="1"/>
  <c r="I90" i="56"/>
  <c r="I88" i="56" s="1"/>
  <c r="H20" i="56"/>
  <c r="I28" i="56"/>
  <c r="I26" i="56" s="1"/>
  <c r="H45" i="56"/>
  <c r="I91" i="56"/>
  <c r="H53" i="56"/>
  <c r="I36" i="54"/>
  <c r="I18" i="54"/>
  <c r="I32" i="54"/>
  <c r="I33" i="54"/>
  <c r="I37" i="54"/>
  <c r="I7" i="54"/>
  <c r="I6" i="54" s="1"/>
  <c r="I11" i="54"/>
  <c r="I15" i="54"/>
  <c r="I19" i="54"/>
  <c r="I23" i="54"/>
  <c r="I28" i="54"/>
  <c r="I14" i="54"/>
  <c r="I22" i="54"/>
  <c r="I27" i="54"/>
  <c r="I24" i="54"/>
  <c r="I34" i="54"/>
  <c r="I38" i="54"/>
  <c r="I12" i="54"/>
  <c r="I31" i="54"/>
  <c r="I8" i="54"/>
  <c r="I16" i="54"/>
  <c r="I20" i="54"/>
  <c r="I29" i="54"/>
  <c r="I25" i="54"/>
  <c r="I30" i="54"/>
  <c r="I35" i="54"/>
  <c r="I39" i="54"/>
  <c r="I9" i="54"/>
  <c r="I13" i="54"/>
  <c r="I17" i="54"/>
  <c r="I21" i="54"/>
  <c r="I26" i="54"/>
  <c r="I40" i="54"/>
  <c r="H6" i="54"/>
  <c r="H52" i="53"/>
  <c r="H68" i="53"/>
  <c r="H72" i="53"/>
  <c r="H76" i="53"/>
  <c r="H24" i="53"/>
  <c r="H28" i="53"/>
  <c r="H32" i="53"/>
  <c r="H36" i="53"/>
  <c r="G6" i="53"/>
  <c r="H43" i="53"/>
  <c r="H40" i="53" s="1"/>
  <c r="H47" i="53"/>
  <c r="H58" i="53"/>
  <c r="H62" i="53"/>
  <c r="H65" i="53"/>
  <c r="H69" i="53"/>
  <c r="H73" i="53"/>
  <c r="H77" i="53"/>
  <c r="G83" i="53"/>
  <c r="H10" i="53"/>
  <c r="H14" i="53"/>
  <c r="H18" i="53"/>
  <c r="H25" i="53"/>
  <c r="H29" i="53"/>
  <c r="H33" i="53"/>
  <c r="H37" i="53"/>
  <c r="H63" i="53"/>
  <c r="H86" i="53"/>
  <c r="H90" i="53"/>
  <c r="H7" i="53"/>
  <c r="H11" i="53"/>
  <c r="H15" i="53"/>
  <c r="H19" i="53"/>
  <c r="G22" i="53"/>
  <c r="H26" i="53"/>
  <c r="H30" i="53"/>
  <c r="H34" i="53"/>
  <c r="H38" i="53"/>
  <c r="H79" i="53"/>
  <c r="H87" i="53"/>
  <c r="H91" i="53"/>
  <c r="H67" i="53"/>
  <c r="H71" i="53"/>
  <c r="H75" i="53"/>
  <c r="H16" i="53"/>
  <c r="H23" i="53"/>
  <c r="H27" i="53"/>
  <c r="H31" i="53"/>
  <c r="H35" i="53"/>
  <c r="G64" i="53"/>
  <c r="H88" i="53"/>
  <c r="H54" i="52"/>
  <c r="H70" i="52"/>
  <c r="H69" i="52" s="1"/>
  <c r="H73" i="52"/>
  <c r="H77" i="52"/>
  <c r="H36" i="52"/>
  <c r="H30" i="52" s="1"/>
  <c r="G71" i="52"/>
  <c r="H20" i="52"/>
  <c r="H24" i="52"/>
  <c r="H56" i="52"/>
  <c r="H60" i="52"/>
  <c r="H72" i="52"/>
  <c r="I101" i="56" l="1"/>
  <c r="H22" i="53"/>
  <c r="H6" i="53"/>
  <c r="H85" i="53"/>
  <c r="H64" i="53"/>
  <c r="H71" i="52"/>
  <c r="H18" i="52"/>
  <c r="B39" i="67" l="1"/>
  <c r="C29" i="67" s="1"/>
  <c r="B37" i="67"/>
  <c r="B36" i="67"/>
  <c r="B35" i="67"/>
  <c r="B34" i="67"/>
  <c r="B33" i="67"/>
  <c r="B32" i="67"/>
  <c r="B31" i="67"/>
  <c r="B27" i="67" s="1"/>
  <c r="B30" i="67"/>
  <c r="B29" i="67"/>
  <c r="B28" i="67"/>
  <c r="B21" i="67"/>
  <c r="C13" i="67" s="1"/>
  <c r="C19" i="67"/>
  <c r="C16" i="67"/>
  <c r="C15" i="67"/>
  <c r="C14" i="67"/>
  <c r="C9" i="67"/>
  <c r="C8" i="67"/>
  <c r="C6" i="67"/>
  <c r="B6" i="67"/>
  <c r="Q23" i="66"/>
  <c r="P23" i="66"/>
  <c r="O23" i="66"/>
  <c r="N23" i="66"/>
  <c r="M23" i="66"/>
  <c r="L23" i="66"/>
  <c r="K23" i="66"/>
  <c r="J23" i="66"/>
  <c r="I23" i="66"/>
  <c r="H23" i="66"/>
  <c r="G23" i="66"/>
  <c r="F23" i="66"/>
  <c r="E23" i="66"/>
  <c r="D23" i="66"/>
  <c r="C23" i="66"/>
  <c r="B23" i="66"/>
  <c r="Q21" i="66"/>
  <c r="P21" i="66"/>
  <c r="O21" i="66"/>
  <c r="N21" i="66"/>
  <c r="M21" i="66"/>
  <c r="L21" i="66"/>
  <c r="K21" i="66"/>
  <c r="J21" i="66"/>
  <c r="I21" i="66"/>
  <c r="H21" i="66"/>
  <c r="G21" i="66"/>
  <c r="F21" i="66"/>
  <c r="E21" i="66"/>
  <c r="D21" i="66"/>
  <c r="C21" i="66"/>
  <c r="B21" i="66"/>
  <c r="R18" i="66"/>
  <c r="R17" i="66"/>
  <c r="R16" i="66"/>
  <c r="R15" i="66"/>
  <c r="R23" i="66" s="1"/>
  <c r="R14" i="66"/>
  <c r="R13" i="66"/>
  <c r="R12" i="66"/>
  <c r="R11" i="66"/>
  <c r="R10" i="66"/>
  <c r="R9" i="66"/>
  <c r="R21" i="66" s="1"/>
  <c r="R8" i="66"/>
  <c r="R7" i="66"/>
  <c r="R6" i="66"/>
  <c r="C27" i="67" l="1"/>
  <c r="C28" i="67"/>
  <c r="C30" i="67"/>
  <c r="C32" i="67"/>
  <c r="C33" i="67"/>
  <c r="C34" i="67"/>
  <c r="C35" i="67"/>
  <c r="C36" i="67"/>
  <c r="C37" i="67"/>
  <c r="C31" i="67"/>
  <c r="C10" i="67"/>
  <c r="C11" i="67"/>
  <c r="C12" i="67"/>
  <c r="S13" i="66"/>
  <c r="S14" i="66"/>
  <c r="S23" i="66"/>
  <c r="S10" i="66"/>
  <c r="S11" i="66"/>
  <c r="S12" i="66"/>
  <c r="S16" i="66"/>
  <c r="S17" i="66"/>
  <c r="S6" i="66"/>
  <c r="S18" i="66"/>
  <c r="S7" i="66"/>
  <c r="S8" i="66"/>
  <c r="S9" i="66"/>
  <c r="S15" i="66"/>
  <c r="C14" i="62" l="1"/>
  <c r="D14" i="62"/>
  <c r="E14" i="62"/>
  <c r="B14" i="62"/>
  <c r="B23" i="62" s="1"/>
  <c r="K57" i="45"/>
  <c r="F13" i="62" l="1"/>
  <c r="C23" i="62"/>
  <c r="D23" i="62"/>
  <c r="E23" i="62"/>
  <c r="F15" i="62"/>
  <c r="F16" i="62"/>
  <c r="F17" i="62"/>
  <c r="F18" i="62"/>
  <c r="F19" i="62"/>
  <c r="F20" i="62"/>
  <c r="F21" i="62"/>
  <c r="F23" i="62" l="1"/>
  <c r="K6" i="44" l="1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5" i="44"/>
  <c r="K31" i="44" l="1"/>
  <c r="N43" i="46"/>
  <c r="N42" i="46"/>
  <c r="N30" i="46"/>
  <c r="N29" i="46"/>
  <c r="N17" i="46"/>
  <c r="N16" i="46"/>
  <c r="J57" i="45"/>
  <c r="I57" i="45"/>
  <c r="H57" i="45"/>
  <c r="G57" i="45"/>
  <c r="F57" i="45"/>
  <c r="E57" i="45"/>
  <c r="D57" i="45"/>
  <c r="C57" i="45"/>
  <c r="B57" i="45"/>
  <c r="K31" i="45"/>
  <c r="J31" i="45"/>
  <c r="I31" i="45"/>
  <c r="H31" i="45"/>
  <c r="G31" i="45"/>
  <c r="F31" i="45"/>
  <c r="E31" i="45"/>
  <c r="D31" i="45"/>
  <c r="C31" i="45"/>
  <c r="B31" i="45"/>
  <c r="K5" i="45"/>
  <c r="J5" i="45"/>
  <c r="I5" i="45"/>
  <c r="H5" i="45"/>
  <c r="G5" i="45"/>
  <c r="F5" i="45"/>
  <c r="E5" i="45"/>
  <c r="D5" i="45"/>
  <c r="C5" i="45"/>
  <c r="B5" i="45"/>
  <c r="J31" i="44"/>
  <c r="I31" i="44"/>
  <c r="H31" i="44"/>
  <c r="G31" i="44"/>
  <c r="F31" i="44"/>
  <c r="E31" i="44"/>
  <c r="D31" i="44"/>
  <c r="C31" i="44"/>
  <c r="B31" i="44"/>
  <c r="C14" i="48" l="1"/>
  <c r="D14" i="48"/>
  <c r="E14" i="48"/>
  <c r="B14" i="48"/>
  <c r="F16" i="48"/>
  <c r="F15" i="48"/>
  <c r="F14" i="48" s="1"/>
  <c r="B18" i="48" l="1"/>
  <c r="F13" i="48"/>
  <c r="E18" i="48" l="1"/>
  <c r="C18" i="48" l="1"/>
  <c r="D18" i="48"/>
  <c r="F18" i="48" l="1"/>
  <c r="AC9" i="3" l="1"/>
  <c r="AC8" i="3"/>
  <c r="N69" i="3" l="1"/>
  <c r="N68" i="3"/>
  <c r="N67" i="3"/>
  <c r="N66" i="3"/>
  <c r="N65" i="3"/>
  <c r="N64" i="3"/>
  <c r="N63" i="3"/>
  <c r="N62" i="3"/>
  <c r="N58" i="3"/>
  <c r="N57" i="3"/>
  <c r="N56" i="3"/>
  <c r="N55" i="3"/>
  <c r="N54" i="3"/>
  <c r="N53" i="3"/>
  <c r="N52" i="3"/>
  <c r="N51" i="3"/>
  <c r="N50" i="3"/>
  <c r="N42" i="3"/>
  <c r="N59" i="3" l="1"/>
  <c r="AB69" i="3" l="1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M69" i="3"/>
  <c r="L69" i="3"/>
  <c r="K69" i="3"/>
  <c r="J69" i="3"/>
  <c r="I69" i="3"/>
  <c r="H69" i="3"/>
  <c r="G69" i="3"/>
  <c r="F69" i="3"/>
  <c r="E69" i="3"/>
  <c r="D69" i="3"/>
  <c r="C69" i="3"/>
  <c r="B69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M68" i="3"/>
  <c r="L68" i="3"/>
  <c r="K68" i="3"/>
  <c r="J68" i="3"/>
  <c r="I68" i="3"/>
  <c r="H68" i="3"/>
  <c r="G68" i="3"/>
  <c r="F68" i="3"/>
  <c r="E68" i="3"/>
  <c r="D68" i="3"/>
  <c r="C68" i="3"/>
  <c r="B68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M67" i="3"/>
  <c r="L67" i="3"/>
  <c r="K67" i="3"/>
  <c r="J67" i="3"/>
  <c r="I67" i="3"/>
  <c r="H67" i="3"/>
  <c r="G67" i="3"/>
  <c r="F67" i="3"/>
  <c r="E67" i="3"/>
  <c r="D67" i="3"/>
  <c r="C67" i="3"/>
  <c r="B67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M66" i="3"/>
  <c r="L66" i="3"/>
  <c r="K66" i="3"/>
  <c r="J66" i="3"/>
  <c r="I66" i="3"/>
  <c r="H66" i="3"/>
  <c r="G66" i="3"/>
  <c r="F66" i="3"/>
  <c r="E66" i="3"/>
  <c r="D66" i="3"/>
  <c r="C66" i="3"/>
  <c r="B66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M65" i="3"/>
  <c r="L65" i="3"/>
  <c r="K65" i="3"/>
  <c r="J65" i="3"/>
  <c r="I65" i="3"/>
  <c r="H65" i="3"/>
  <c r="G65" i="3"/>
  <c r="F65" i="3"/>
  <c r="E65" i="3"/>
  <c r="D65" i="3"/>
  <c r="C65" i="3"/>
  <c r="B65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M64" i="3"/>
  <c r="L64" i="3"/>
  <c r="K64" i="3"/>
  <c r="J64" i="3"/>
  <c r="I64" i="3"/>
  <c r="H64" i="3"/>
  <c r="G64" i="3"/>
  <c r="F64" i="3"/>
  <c r="E64" i="3"/>
  <c r="D64" i="3"/>
  <c r="C64" i="3"/>
  <c r="B64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M63" i="3"/>
  <c r="L63" i="3"/>
  <c r="K63" i="3"/>
  <c r="J63" i="3"/>
  <c r="I63" i="3"/>
  <c r="H63" i="3"/>
  <c r="G63" i="3"/>
  <c r="F63" i="3"/>
  <c r="E63" i="3"/>
  <c r="D63" i="3"/>
  <c r="C63" i="3"/>
  <c r="B63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M62" i="3"/>
  <c r="L62" i="3"/>
  <c r="K62" i="3"/>
  <c r="J62" i="3"/>
  <c r="I62" i="3"/>
  <c r="H62" i="3"/>
  <c r="G62" i="3"/>
  <c r="F62" i="3"/>
  <c r="E62" i="3"/>
  <c r="D62" i="3"/>
  <c r="C62" i="3"/>
  <c r="B62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M42" i="3"/>
  <c r="L42" i="3"/>
  <c r="K42" i="3"/>
  <c r="J42" i="3"/>
  <c r="I42" i="3"/>
  <c r="H42" i="3"/>
  <c r="G42" i="3"/>
  <c r="F42" i="3"/>
  <c r="E42" i="3"/>
  <c r="D42" i="3"/>
  <c r="AC40" i="3"/>
  <c r="AC38" i="3"/>
  <c r="AC37" i="3"/>
  <c r="AC36" i="3"/>
  <c r="AC34" i="3"/>
  <c r="AC33" i="3"/>
  <c r="AC32" i="3"/>
  <c r="AC30" i="3"/>
  <c r="AC29" i="3"/>
  <c r="AC28" i="3"/>
  <c r="AC26" i="3"/>
  <c r="AC25" i="3"/>
  <c r="AC24" i="3"/>
  <c r="AC22" i="3"/>
  <c r="AC21" i="3"/>
  <c r="AC20" i="3"/>
  <c r="AC18" i="3"/>
  <c r="AC17" i="3"/>
  <c r="AC16" i="3"/>
  <c r="AC14" i="3"/>
  <c r="AC13" i="3"/>
  <c r="AC12" i="3"/>
  <c r="AC10" i="3"/>
  <c r="L32" i="32"/>
  <c r="K32" i="32"/>
  <c r="J32" i="32"/>
  <c r="I32" i="32"/>
  <c r="H32" i="32"/>
  <c r="G32" i="32"/>
  <c r="F32" i="32"/>
  <c r="E32" i="32"/>
  <c r="D32" i="32"/>
  <c r="C32" i="32"/>
  <c r="B32" i="32"/>
  <c r="G89" i="33"/>
  <c r="F89" i="33"/>
  <c r="E89" i="33"/>
  <c r="D89" i="33"/>
  <c r="H84" i="33"/>
  <c r="H83" i="33"/>
  <c r="H82" i="33"/>
  <c r="H81" i="33"/>
  <c r="H80" i="33"/>
  <c r="H79" i="33"/>
  <c r="H78" i="33"/>
  <c r="H77" i="33"/>
  <c r="G76" i="33"/>
  <c r="F76" i="33"/>
  <c r="E76" i="33"/>
  <c r="D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G63" i="33"/>
  <c r="F63" i="33"/>
  <c r="E63" i="33"/>
  <c r="D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G50" i="33"/>
  <c r="F50" i="33"/>
  <c r="E50" i="33"/>
  <c r="D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G37" i="33"/>
  <c r="F37" i="33"/>
  <c r="E37" i="33"/>
  <c r="D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G24" i="33"/>
  <c r="F24" i="33"/>
  <c r="E24" i="33"/>
  <c r="D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G11" i="33"/>
  <c r="F11" i="33"/>
  <c r="E11" i="33"/>
  <c r="D11" i="33"/>
  <c r="H10" i="33"/>
  <c r="H9" i="33"/>
  <c r="H8" i="33"/>
  <c r="G91" i="33" l="1"/>
  <c r="J59" i="3"/>
  <c r="H59" i="3"/>
  <c r="D91" i="33"/>
  <c r="H50" i="33"/>
  <c r="H89" i="33"/>
  <c r="H37" i="33"/>
  <c r="H76" i="33"/>
  <c r="K59" i="3"/>
  <c r="X59" i="3"/>
  <c r="I59" i="3"/>
  <c r="Y59" i="3"/>
  <c r="M59" i="3"/>
  <c r="Z59" i="3"/>
  <c r="L59" i="3"/>
  <c r="E91" i="33"/>
  <c r="D59" i="3"/>
  <c r="Q59" i="3"/>
  <c r="E59" i="3"/>
  <c r="F91" i="33"/>
  <c r="F59" i="3"/>
  <c r="H24" i="33"/>
  <c r="H63" i="33"/>
  <c r="G59" i="3"/>
  <c r="T59" i="3"/>
  <c r="AC63" i="3"/>
  <c r="AC65" i="3"/>
  <c r="AC66" i="3"/>
  <c r="P59" i="3"/>
  <c r="H11" i="33"/>
  <c r="AC52" i="3"/>
  <c r="AC68" i="3"/>
  <c r="AC53" i="3"/>
  <c r="AC55" i="3"/>
  <c r="AC64" i="3"/>
  <c r="AC67" i="3"/>
  <c r="AC42" i="3"/>
  <c r="AC57" i="3"/>
  <c r="AC69" i="3"/>
  <c r="AC58" i="3"/>
  <c r="AC56" i="3"/>
  <c r="AC54" i="3"/>
  <c r="AC62" i="3"/>
  <c r="AB59" i="3"/>
  <c r="AC50" i="3"/>
  <c r="O59" i="3"/>
  <c r="R59" i="3"/>
  <c r="S59" i="3"/>
  <c r="U59" i="3"/>
  <c r="V59" i="3"/>
  <c r="W59" i="3"/>
  <c r="AC51" i="3"/>
  <c r="AA59" i="3"/>
  <c r="H91" i="33" l="1"/>
  <c r="AC59" i="3"/>
</calcChain>
</file>

<file path=xl/sharedStrings.xml><?xml version="1.0" encoding="utf-8"?>
<sst xmlns="http://schemas.openxmlformats.org/spreadsheetml/2006/main" count="1501" uniqueCount="586">
  <si>
    <t>Cobre</t>
  </si>
  <si>
    <t>Valor</t>
  </si>
  <si>
    <t>(US$MM)</t>
  </si>
  <si>
    <t>Cantidad</t>
  </si>
  <si>
    <t>Precio*</t>
  </si>
  <si>
    <t xml:space="preserve"> (Ctvs US$/Lb.)</t>
  </si>
  <si>
    <t>Oro</t>
  </si>
  <si>
    <t>(Miles Oz. Tr.)</t>
  </si>
  <si>
    <t>(US$/Oz Tr.)</t>
  </si>
  <si>
    <t>Zinc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</si>
  <si>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</si>
  <si>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</si>
  <si>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</si>
  <si>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</si>
  <si>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</si>
  <si>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</si>
  <si>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</si>
  <si>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</si>
  <si>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</si>
  <si>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</si>
  <si>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</si>
  <si>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</si>
  <si>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</si>
  <si>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</si>
  <si>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YANACOCHA S.R.L.</t>
  </si>
  <si>
    <t>GOLD FIELDS LA CIMA S.A.</t>
  </si>
  <si>
    <t>OTROS</t>
  </si>
  <si>
    <t>MINERA BARRICK MISQUICHILCA S.A.</t>
  </si>
  <si>
    <t>MADRE DE DIOS</t>
  </si>
  <si>
    <t>CONSORCIO MINERO HORIZONTE S.A.</t>
  </si>
  <si>
    <t>LA ARENA S.A.</t>
  </si>
  <si>
    <t>VOLCAN COMPAÑÍA MINERA S.A.A.</t>
  </si>
  <si>
    <t>SOCIEDAD MINERA CORONA S.A.</t>
  </si>
  <si>
    <t>CATALINA HUANCA SOCIEDAD MINERA S.A.C.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</si>
  <si>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</si>
  <si>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</si>
  <si>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</si>
  <si>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</si>
  <si>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</si>
  <si>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</si>
  <si>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</si>
  <si>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</si>
  <si>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HUANCAVELICA</t>
  </si>
  <si>
    <t>PUNO</t>
  </si>
  <si>
    <t>LA LIBERTAD</t>
  </si>
  <si>
    <t>AYACUCHO</t>
  </si>
  <si>
    <t>PRODUCTO / EMPRESA</t>
  </si>
  <si>
    <t>CHINA</t>
  </si>
  <si>
    <t>JAPON</t>
  </si>
  <si>
    <t>ALEMANIA</t>
  </si>
  <si>
    <t>ITALIA</t>
  </si>
  <si>
    <t>BRASIL</t>
  </si>
  <si>
    <t>ESPAÑA</t>
  </si>
  <si>
    <t>Acum. Anual US$ Millones</t>
  </si>
  <si>
    <t>-</t>
  </si>
  <si>
    <t>TOTAL</t>
  </si>
  <si>
    <t>SUIZA</t>
  </si>
  <si>
    <t>CANADA</t>
  </si>
  <si>
    <t>REINO UNIDO</t>
  </si>
  <si>
    <t>CHILE</t>
  </si>
  <si>
    <t>COLOMBIA</t>
  </si>
  <si>
    <t xml:space="preserve">EXPORTACIONES MINERAS POR PRINCIPALES PRODUCTOS </t>
  </si>
  <si>
    <r>
      <t xml:space="preserve">Tabla 14 / </t>
    </r>
    <r>
      <rPr>
        <b/>
        <i/>
        <sz val="11"/>
        <color indexed="23"/>
        <rFont val="Calibri"/>
        <family val="2"/>
      </rPr>
      <t>Table 14</t>
    </r>
  </si>
  <si>
    <t>Registered taxpayers according to economic activity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</si>
  <si>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</si>
  <si>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</si>
  <si>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</si>
  <si>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</si>
  <si>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</si>
  <si>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</si>
  <si>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</si>
  <si>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</si>
  <si>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</si>
  <si>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</si>
  <si>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</si>
  <si>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</si>
  <si>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</si>
  <si>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</si>
  <si>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</si>
  <si>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</si>
  <si>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</si>
  <si>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</si>
  <si>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</si>
  <si>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</si>
  <si>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</si>
  <si>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</si>
  <si>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</si>
  <si>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</si>
  <si>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</si>
  <si>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</si>
  <si>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</si>
  <si>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</si>
  <si>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</si>
  <si>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</si>
  <si>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</si>
  <si>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</si>
  <si>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</si>
  <si>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</si>
  <si>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</si>
  <si>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</si>
  <si>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</si>
  <si>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</si>
  <si>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</si>
  <si>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</si>
  <si>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</si>
  <si>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</si>
  <si>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</si>
  <si>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</si>
  <si>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</si>
  <si>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</si>
  <si>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</si>
  <si>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</si>
  <si>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</si>
  <si>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</si>
  <si>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</si>
  <si>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</si>
  <si>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</si>
  <si>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ENE</t>
  </si>
  <si>
    <t>FEB</t>
  </si>
  <si>
    <t>Var(%)</t>
  </si>
  <si>
    <t>Abr</t>
  </si>
  <si>
    <t>EXPORTACIONES</t>
  </si>
  <si>
    <t>UNIDAD</t>
  </si>
  <si>
    <t>Tabla 03</t>
  </si>
  <si>
    <t>MAR</t>
  </si>
  <si>
    <t>COMPAÑÍA DE MINAS BUENAVENTURA S.A.A.</t>
  </si>
  <si>
    <t>ABR</t>
  </si>
  <si>
    <t>MAY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</si>
  <si>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</si>
  <si>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</si>
  <si>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</si>
  <si>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</si>
  <si>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</si>
  <si>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</si>
  <si>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</si>
  <si>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</si>
  <si>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</si>
  <si>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</si>
  <si>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</si>
  <si>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</si>
  <si>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</si>
  <si>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</si>
  <si>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</si>
  <si>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</si>
  <si>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</si>
  <si>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</si>
  <si>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</si>
  <si>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</si>
  <si>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</si>
  <si>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</si>
  <si>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</si>
  <si>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</si>
  <si>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</si>
  <si>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JUL</t>
  </si>
  <si>
    <t>Set.</t>
  </si>
  <si>
    <t>AGO</t>
  </si>
  <si>
    <t>SET</t>
  </si>
  <si>
    <t>OCT</t>
  </si>
  <si>
    <t>NOV</t>
  </si>
  <si>
    <t>DIC</t>
  </si>
  <si>
    <t>MINERA LAS BAMBAS S.A.</t>
  </si>
  <si>
    <t>MINSUR S.A.</t>
  </si>
  <si>
    <t>PIURA</t>
  </si>
  <si>
    <t>Set</t>
  </si>
  <si>
    <t xml:space="preserve">Feb. </t>
  </si>
  <si>
    <t>Las exportaciones de cobre del país en términos de valor se vienen incrementando en 33% en lo que va del año, debido a un incremento acumulado de 24.04% en el precio del metal, así como un mayor de volumen de exportación (7.53%).</t>
  </si>
  <si>
    <t>La cotización del rojo metal alcanzó un promedio mensual de Ctvs.US$/lb 293.68 en el mes de agosto; sin embargo alcanzó su mayor precio del año el día 5 de setiembre al cotizar en Ctvs.US$/lb 313.16.</t>
  </si>
  <si>
    <t>Las ventas nacionales de oro crecieron en 3.69% en el periodo enero-julio debido a mayores envios (4.03%), respecto al mismo periodo en el año anterior.</t>
  </si>
  <si>
    <t>EVOLUCIÓN ANUAL</t>
  </si>
  <si>
    <t>(Miles TM.)</t>
  </si>
  <si>
    <t>(Miles TM)</t>
  </si>
  <si>
    <t>Ingresos del Gobierno Central (Millones de Soles)</t>
  </si>
  <si>
    <t>RECAUDACIÓN POR RÉGIMEN TRIBUTARIO DE LA MINERÍA</t>
  </si>
  <si>
    <t>En los resultados acumulados al mes de julio, las exportaciones de productos metálicos se incrementaron en 22.9% en valor; explicado por los incrementos registrados en el cobre y el oro que juntos representan el 73% de la oferta minera del Perú y el 47.3% del total de las exportaciones nacionales.</t>
  </si>
  <si>
    <t>CALIZA / DOLOMITA</t>
  </si>
  <si>
    <t>FOSFATOS</t>
  </si>
  <si>
    <t>CALCITA</t>
  </si>
  <si>
    <t>ARENA (GRUESA/FINA)</t>
  </si>
  <si>
    <t>SAL</t>
  </si>
  <si>
    <t>ARCILLAS</t>
  </si>
  <si>
    <t>PUZOLANA</t>
  </si>
  <si>
    <t>CONCHUELAS</t>
  </si>
  <si>
    <t>ANDALUCITA</t>
  </si>
  <si>
    <t>YESO</t>
  </si>
  <si>
    <t>TRAVERTINO</t>
  </si>
  <si>
    <t>ARENISCA / CUARCITA</t>
  </si>
  <si>
    <t>PIZARRA</t>
  </si>
  <si>
    <t>PIROFILITA</t>
  </si>
  <si>
    <t>ANDESITA</t>
  </si>
  <si>
    <t>TALCO</t>
  </si>
  <si>
    <t>DIATOMITAS</t>
  </si>
  <si>
    <t>FELDESPATOS</t>
  </si>
  <si>
    <t>BARITINA</t>
  </si>
  <si>
    <t>PIEDRA LAJA</t>
  </si>
  <si>
    <t>BENTONITA</t>
  </si>
  <si>
    <t>MICA</t>
  </si>
  <si>
    <t>SULFATOS</t>
  </si>
  <si>
    <t>GRANODIORITA ORNAMENTAL</t>
  </si>
  <si>
    <t>COBRE</t>
  </si>
  <si>
    <t>ORO</t>
  </si>
  <si>
    <t>ZINC</t>
  </si>
  <si>
    <t>PLATA</t>
  </si>
  <si>
    <t>PLOMO</t>
  </si>
  <si>
    <t>HIERRO</t>
  </si>
  <si>
    <t>ESTAÑO</t>
  </si>
  <si>
    <t>MOLIBDENO</t>
  </si>
  <si>
    <t>TMF</t>
  </si>
  <si>
    <t>g finos</t>
  </si>
  <si>
    <t>kg finos</t>
  </si>
  <si>
    <t>Enero</t>
  </si>
  <si>
    <t>Variación respecto al mes anterior</t>
  </si>
  <si>
    <t>Var. %</t>
  </si>
  <si>
    <t>Part. %</t>
  </si>
  <si>
    <t>PRODUCTO / REGIÓN</t>
  </si>
  <si>
    <t>PRODUCTO</t>
  </si>
  <si>
    <t>NO METÁLICO (TM)</t>
  </si>
  <si>
    <t>VOLUMEN DE LA PRODUCCIÓN MINERA METÁLICA*</t>
  </si>
  <si>
    <t>PRODUCCIÓN MINERA METÁLICA SEGÚN EMPRESA*</t>
  </si>
  <si>
    <t>Tabla 2</t>
  </si>
  <si>
    <t>Tabla 3</t>
  </si>
  <si>
    <t>PRODUCCIÓN MINERA METÁLICA SEGÚN REGIÓN*</t>
  </si>
  <si>
    <t>Tabla 4</t>
  </si>
  <si>
    <t>PRINCIPALES INDICADORES MACROECONÓMICOS*</t>
  </si>
  <si>
    <t xml:space="preserve">PBI   </t>
  </si>
  <si>
    <t>PBI MINERO</t>
  </si>
  <si>
    <t>INFLACIÓN</t>
  </si>
  <si>
    <t>TIPO DE CAMBIO *</t>
  </si>
  <si>
    <t>IMPORTACIONES</t>
  </si>
  <si>
    <t>BALANZA COMERCIAL</t>
  </si>
  <si>
    <t>Millones US$</t>
  </si>
  <si>
    <t>Feb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</si>
  <si>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</si>
  <si>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</si>
  <si>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</si>
  <si>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</si>
  <si>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</si>
  <si>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</si>
  <si>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</si>
  <si>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</si>
  <si>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 tr</t>
  </si>
  <si>
    <t>US$/TM</t>
  </si>
  <si>
    <t>US$/lb</t>
  </si>
  <si>
    <t>LME</t>
  </si>
  <si>
    <t>LMB</t>
  </si>
  <si>
    <t>London Fix</t>
  </si>
  <si>
    <t>TSI</t>
  </si>
  <si>
    <t>US Market</t>
  </si>
  <si>
    <t>Tabla 05</t>
  </si>
  <si>
    <t>PERIODO</t>
  </si>
  <si>
    <t>Var%</t>
  </si>
  <si>
    <t>EVOLUCIÓN DE LAS EXPORTACIONES MINERAS METÁLICAS / US$ MILLONES</t>
  </si>
  <si>
    <t>Tabla 6</t>
  </si>
  <si>
    <t>EXPORTACIONES METÁLICAS</t>
  </si>
  <si>
    <t>(Miles toneladas)</t>
  </si>
  <si>
    <t>(Millones oz tr)</t>
  </si>
  <si>
    <t>VARIACIÓN % DE LAS EXPORTACIONES MINERAS METÁLICAS (VOLUMEN (*)) / VAR%</t>
  </si>
  <si>
    <t>VOLUMEN DE LAS EXPORTACIONES METÁLICAS</t>
  </si>
  <si>
    <t>(Miles oz tr)</t>
  </si>
  <si>
    <t>Año</t>
  </si>
  <si>
    <t>Total</t>
  </si>
  <si>
    <t>Tabla 7</t>
  </si>
  <si>
    <t>INVERSIONES MINERAS (US$)</t>
  </si>
  <si>
    <t>Tabla 8</t>
  </si>
  <si>
    <t>LAMBAYEQUE</t>
  </si>
  <si>
    <t>CALLAO</t>
  </si>
  <si>
    <t>AMAZONAS</t>
  </si>
  <si>
    <t>LORETO</t>
  </si>
  <si>
    <t>TUMBES</t>
  </si>
  <si>
    <t>SEGÚN REGIÓN</t>
  </si>
  <si>
    <t>SHAHUINDO S.A.C.</t>
  </si>
  <si>
    <t>ANGLO AMERICAN QUELLAVECO S.A.</t>
  </si>
  <si>
    <t>MARCOBRE S.A.C.</t>
  </si>
  <si>
    <t>EMPRESA MINERA LOS QUENUALES S.A.</t>
  </si>
  <si>
    <t>MINERA BATEAS S.A.C.</t>
  </si>
  <si>
    <t>PAN AMERICAN SILVER HUARON S.A.</t>
  </si>
  <si>
    <t>SEGÚN EMPRESA</t>
  </si>
  <si>
    <t>PART%</t>
  </si>
  <si>
    <t>EQUIPAMIENTO MINERO</t>
  </si>
  <si>
    <t>EXPLORACIÓN</t>
  </si>
  <si>
    <t>EXPLOTACIÓN</t>
  </si>
  <si>
    <t>INFRAESTRUCTURA</t>
  </si>
  <si>
    <t>SEGÚN RUBRO DE INVERSIÓN</t>
  </si>
  <si>
    <t>RUBRO / EMPRESA</t>
  </si>
  <si>
    <t>REGIÓN</t>
  </si>
  <si>
    <t>PERSONAS</t>
  </si>
  <si>
    <t>Tabla 9</t>
  </si>
  <si>
    <t>EMPLEO DIRECTO EN MINERÍA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</si>
  <si>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</si>
  <si>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</si>
  <si>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</si>
  <si>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</si>
  <si>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</si>
  <si>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</si>
  <si>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</si>
  <si>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</si>
  <si>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</si>
  <si>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 xml:space="preserve">ACCIDENTES MORTALES EN EL SECTOR MINERO
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</si>
  <si>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</si>
  <si>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</si>
  <si>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</si>
  <si>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</si>
  <si>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</si>
  <si>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</si>
  <si>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</si>
  <si>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</si>
  <si>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</si>
  <si>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</si>
  <si>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</si>
  <si>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</si>
  <si>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</si>
  <si>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</si>
  <si>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</si>
  <si>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</si>
  <si>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</si>
  <si>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</si>
  <si>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</si>
  <si>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</si>
  <si>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</si>
  <si>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</si>
  <si>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</si>
  <si>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</si>
  <si>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</si>
  <si>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</si>
  <si>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 xml:space="preserve">  TOTAL</t>
  </si>
  <si>
    <t>Tabla 11</t>
  </si>
  <si>
    <t>TRANSFERENCIA DE RECURSOS (CANON, REGALÍAS Y DERECHO DE VIGENCIA) 
GENERADOS POR LA MINERÍA HACIA LAS REGIONES (Soles)</t>
  </si>
  <si>
    <t>CANON MINERO**</t>
  </si>
  <si>
    <t>DERECHO VIGENCIA</t>
  </si>
  <si>
    <t>CANTIDAD DE SOLICITUDES DE PETITORIOS MINEROS A NIVEL NACIONAL*</t>
  </si>
  <si>
    <t>Tabla 13</t>
  </si>
  <si>
    <t>PETITORIOS, CATASTRO Y ACTIVIDAD MINERA</t>
  </si>
  <si>
    <t>UNIDADES</t>
  </si>
  <si>
    <t>SITUACIÓN</t>
  </si>
  <si>
    <t>% DEL PERÚ</t>
  </si>
  <si>
    <t>CATEO Y PROSPECCIÓN</t>
  </si>
  <si>
    <t>CONSTRUCCIÓN</t>
  </si>
  <si>
    <t>BENEFICIO</t>
  </si>
  <si>
    <t>UNIDADES MINERAS EN ACTIVIDAD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</si>
  <si>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</si>
  <si>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</si>
  <si>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</si>
  <si>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</si>
  <si>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</si>
  <si>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</si>
  <si>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29789</t>
  </si>
  <si>
    <t>RECAUDADO</t>
  </si>
  <si>
    <t>Tabla 14</t>
  </si>
  <si>
    <t>RECAUDACIÓN DEL RÉGIMEN TRIBUTARIO MINERO* (Millones de soles)</t>
  </si>
  <si>
    <t>HECTÁREAS</t>
  </si>
  <si>
    <t>VALOR DE LAS EXPORTACIONES METÁLICAS (US$ MILLONES)</t>
  </si>
  <si>
    <t>Tabla 10</t>
  </si>
  <si>
    <t>Tabla 12</t>
  </si>
  <si>
    <t>Var.% anual</t>
  </si>
  <si>
    <t>Soles por U.S.$</t>
  </si>
  <si>
    <t>COTIZACIONES DE LOS PRINCIPALES METALES</t>
  </si>
  <si>
    <t>Ene</t>
  </si>
  <si>
    <t>SEGÚN TIPO DE EMPLEADOR (PROMEDIO)</t>
  </si>
  <si>
    <t>EXPORT. MIN.**</t>
  </si>
  <si>
    <t>PLANTA BENEFICIO</t>
  </si>
  <si>
    <t>MINERA AURIFERA RETAMAS S.A.</t>
  </si>
  <si>
    <t>REGALIAS MINERAS***</t>
  </si>
  <si>
    <t>*** Incluye Regalías Contractuales Mineras.</t>
  </si>
  <si>
    <t>TÍTULOS DE CONCESIONES OTORGADAS POR INGEMMET *</t>
  </si>
  <si>
    <t>ZINC / TMF</t>
  </si>
  <si>
    <t>Acum. Ene-Mar</t>
  </si>
  <si>
    <t>COBRE / TMF</t>
  </si>
  <si>
    <t>ORO / G FINOS</t>
  </si>
  <si>
    <t>PLOMO / TMF</t>
  </si>
  <si>
    <t>PLATA / KG FINOS</t>
  </si>
  <si>
    <t>HIERRO / TMF</t>
  </si>
  <si>
    <t>ESTAÑO / TMF</t>
  </si>
  <si>
    <t>MOLIBDENO / TMF</t>
  </si>
  <si>
    <t>DESARROLLO Y PREPARACIÓN</t>
  </si>
  <si>
    <t>DOLOMITA</t>
  </si>
  <si>
    <t>n.d</t>
  </si>
  <si>
    <t>EMPRESA</t>
  </si>
  <si>
    <t>UNION ANDINA DE CEMENTOS S.A.A.</t>
  </si>
  <si>
    <t>COMPAÑÍA</t>
  </si>
  <si>
    <t>CONTRATISTAS</t>
  </si>
  <si>
    <t>ÁNCASH</t>
  </si>
  <si>
    <t>APURÍMAC</t>
  </si>
  <si>
    <t>JUNÍN</t>
  </si>
  <si>
    <t>HUÁNUCO</t>
  </si>
  <si>
    <t>PRODUCCIÓN MINERA NO METÁLICA Y CARBONÍFERA*</t>
  </si>
  <si>
    <t>SAN MARTÍN</t>
  </si>
  <si>
    <t>SOLICITUDES DE PETITORIOS MINEROS A NIVEL NACIONAL *</t>
  </si>
  <si>
    <t xml:space="preserve">PRODUCTO / REGIÓN </t>
  </si>
  <si>
    <t>CALIZA / DOLOMITA (TM)</t>
  </si>
  <si>
    <t>FOSFATOS (TM)</t>
  </si>
  <si>
    <t>HORMIGÓN (TM)</t>
  </si>
  <si>
    <t>CALCITA (TM)</t>
  </si>
  <si>
    <t>SAL (TM)</t>
  </si>
  <si>
    <t>CONCHUELAS (TM)</t>
  </si>
  <si>
    <t>ARENA (GRUESA/FINA) (TM)</t>
  </si>
  <si>
    <t>PIEDRA (CONSTRUCCIÓN) (TM)</t>
  </si>
  <si>
    <t>ARCILLAS (TM)</t>
  </si>
  <si>
    <t>PUZOLANA (TM)</t>
  </si>
  <si>
    <t>ANDALUCITA (TM)</t>
  </si>
  <si>
    <t>SÍLICE (TM)</t>
  </si>
  <si>
    <t>YESO (TM)</t>
  </si>
  <si>
    <t>TRAVERTINO (TM)</t>
  </si>
  <si>
    <t>ARENISCA / CUARCITA (TM)</t>
  </si>
  <si>
    <t>PIZARRA (TM)</t>
  </si>
  <si>
    <t>PIROFILITA (TM)</t>
  </si>
  <si>
    <t>FELDESPATOS (TM)</t>
  </si>
  <si>
    <t>CAOLÍN (TM)</t>
  </si>
  <si>
    <t>TALCO (TM)</t>
  </si>
  <si>
    <t>CARBÓN ANTRACITA</t>
  </si>
  <si>
    <t>CARBÓN BITUMINOSO</t>
  </si>
  <si>
    <t>CARBÓN GRAFITO</t>
  </si>
  <si>
    <t>Tabla 4.1</t>
  </si>
  <si>
    <t>Tabla 4.2</t>
  </si>
  <si>
    <t>MINERA CHINALCO PERU S.A.</t>
  </si>
  <si>
    <t>HUDBAY PERU S.A.C.</t>
  </si>
  <si>
    <t>COMPAÑIA MINERA ARES S.A.C.</t>
  </si>
  <si>
    <t>COMPAÑIA MINERA ANTAMINA S.A.</t>
  </si>
  <si>
    <t>SOUTHERN PERU COPPER CORPORATION SUCURSAL DEL PERU</t>
  </si>
  <si>
    <t>COMPAÑIA MINERA ANTAPACCAY S.A.</t>
  </si>
  <si>
    <t>COMPAÑIA MINERA PODEROSA S.A.</t>
  </si>
  <si>
    <t>COMPAÑIA MINERA CHUNGAR S.A.C.</t>
  </si>
  <si>
    <t>COMPAÑIA MINERA RAURA S.A.</t>
  </si>
  <si>
    <t>COMPAÑIA MINERA CASAPALCA S.A.</t>
  </si>
  <si>
    <t>SHOUGANG HIERRO PERU S.A.A.</t>
  </si>
  <si>
    <t>COMPAÑIA MINERA KOLPA S.A.</t>
  </si>
  <si>
    <t>TREVALI PERU S.A.C.</t>
  </si>
  <si>
    <t>COMPAÑIA MINERA CONDESTABLE S.A.</t>
  </si>
  <si>
    <t>COMPAÑIA MINERA ZAFRANAL S.A.C.</t>
  </si>
  <si>
    <t>COMPAÑIA MINERA MISKI MAYO S.R.L.</t>
  </si>
  <si>
    <t>SILICE</t>
  </si>
  <si>
    <t>ONIX</t>
  </si>
  <si>
    <t>CARBONÍFERA  (TM)</t>
  </si>
  <si>
    <t>TÍTULOS DE CONCESIONES OTORGADAS POR INGEMMET (HECTÁREAS)*</t>
  </si>
  <si>
    <t>COMPAÑIA MINERA COIMOLACHE S.A.</t>
  </si>
  <si>
    <t>MINERA SHOUXIN PERU S.A.</t>
  </si>
  <si>
    <t>ANDESITA (TM)</t>
  </si>
  <si>
    <t>NEXA RESOURCES PERU S.A.A.</t>
  </si>
  <si>
    <t>NEXA RESOURCES ATACOCHA S.A.A.</t>
  </si>
  <si>
    <t>NEXA RESOURCES EL PORVENIR S.A.C.</t>
  </si>
  <si>
    <t>PARDO VILLAORDUÑA ENRIQUE EDWIN</t>
  </si>
  <si>
    <t>VARIACIÓN RESPECTO AL MES ANTERIOR</t>
  </si>
  <si>
    <t>CIERRE POST-CIERRE (DEFINITIVO)</t>
  </si>
  <si>
    <t>PIEDRA (CONSTRUCCION)</t>
  </si>
  <si>
    <t>DOLOMITA (TM)</t>
  </si>
  <si>
    <t>BARITINA (TM)</t>
  </si>
  <si>
    <t>2019 (Ene)</t>
  </si>
  <si>
    <t>YURA S.A.</t>
  </si>
  <si>
    <t>COMPAÑIA MINERA LINCUNA S.A.</t>
  </si>
  <si>
    <t>EL MOLLE VERDE S.A.C.</t>
  </si>
  <si>
    <t xml:space="preserve">** Incluye Canon Minero y Canon Regional. Mediante DS N°033-2019-ef de fecha 30 de enero del 2019, se aprobó el adelanto de Canon Minero a las regiones. </t>
  </si>
  <si>
    <t>2019*</t>
  </si>
  <si>
    <t>(*) Información disponible a la fecha de elaboración de este boletín. N.d: Información no disponible en la fecha de elaboración del presente boletín.</t>
  </si>
  <si>
    <t>VAR. %</t>
  </si>
  <si>
    <t>PART. %</t>
  </si>
  <si>
    <t>(*) Información preliminar</t>
  </si>
  <si>
    <t>VAR %</t>
  </si>
  <si>
    <t xml:space="preserve">Tabla 1  </t>
  </si>
  <si>
    <t>Febrero</t>
  </si>
  <si>
    <t>COBRE (TMF)</t>
  </si>
  <si>
    <t>ORO (g finos)</t>
  </si>
  <si>
    <t>ZINC (TMF)</t>
  </si>
  <si>
    <t>PLOMO (TMF)</t>
  </si>
  <si>
    <t>PLATA (kg finos)</t>
  </si>
  <si>
    <t>COMPAÑIA MINERA ARGENTUM S.A.</t>
  </si>
  <si>
    <t>HIERRO (TMF)</t>
  </si>
  <si>
    <t>ESTAÑO (TMF)</t>
  </si>
  <si>
    <t>MOLIBDENO (TMF)</t>
  </si>
  <si>
    <t>HORMIGON</t>
  </si>
  <si>
    <t>CAOLIN</t>
  </si>
  <si>
    <t>SILICATOS</t>
  </si>
  <si>
    <t>MARMOL</t>
  </si>
  <si>
    <t>CARBON ANTRACITA</t>
  </si>
  <si>
    <t>CARBON BITUMINOSO</t>
  </si>
  <si>
    <t>CARBON GRAFITO</t>
  </si>
  <si>
    <t xml:space="preserve">Fuente: SUNAT, Nota Tributaria. Elaborado por Ministerio de Energía y Minas.
Fecha de consulta:  28 de marzo del 2019
</t>
  </si>
  <si>
    <t>ARIANA OPERACIONES MINERAS S.A.C.</t>
  </si>
  <si>
    <t>Mar</t>
  </si>
  <si>
    <t xml:space="preserve">VARIACIÓN RESPECTO AL MES ANTERIOR* EN MILLONES DE US$ </t>
  </si>
  <si>
    <t>(Millones toneladas)</t>
  </si>
  <si>
    <t xml:space="preserve">VARIACIÓN RESPECTO AL MES ANTERIOR- VOLUMEN* </t>
  </si>
  <si>
    <t>Marzo</t>
  </si>
  <si>
    <t>ANABI S.A.C.</t>
  </si>
  <si>
    <t>S.M.R.L. SANTA BARBARA DE TRUJILLO</t>
  </si>
  <si>
    <t>BEAR CREEK MINING S.A.C.</t>
  </si>
  <si>
    <t>Abril</t>
  </si>
  <si>
    <t>EVOLUCIÓN ANUAL DE LAS INVERSIONES MINERAS
(US$ MILLONES)</t>
  </si>
  <si>
    <t>Mayo</t>
  </si>
  <si>
    <t>May</t>
  </si>
  <si>
    <t>Junio</t>
  </si>
  <si>
    <t>Jun. 2019</t>
  </si>
  <si>
    <t>CORI PUNO S.A.C.</t>
  </si>
  <si>
    <t>Jun</t>
  </si>
  <si>
    <t>GRANITO</t>
  </si>
  <si>
    <t>2019 (Ene-Jul)</t>
  </si>
  <si>
    <t>Julio</t>
  </si>
  <si>
    <t>Jul. 2018</t>
  </si>
  <si>
    <t>Jul. 2019</t>
  </si>
  <si>
    <t>Jul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</si>
  <si>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</si>
  <si>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</si>
  <si>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</si>
  <si>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</si>
  <si>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</si>
  <si>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</si>
  <si>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</si>
  <si>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</si>
  <si>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</si>
  <si>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</si>
  <si>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</si>
  <si>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</si>
  <si>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Fuente: Fax Coyuntural de Accidentes Mortales - Ministerio de Energía y Minas.
- Las cifras han sido ajustadas a lo reportado por los Titulares Mineros al 17 de julio de 2019.</t>
  </si>
  <si>
    <t xml:space="preserve">* Promedio del cambio interbancario. 
** Incluye valor de exportaciones metálicas y no metálicas.
Nd: No disponible a la fecha.
Fuente: BCRP, Cuadros Estadísticos Mensuales. Elaborado por el Ministerio de Energía y Minas. 
Información disponible a la fecha de elaboración de este boletín.
</t>
  </si>
  <si>
    <t xml:space="preserve"> </t>
  </si>
  <si>
    <t>PRODUCCIÓN MINERA NO METÁLICA SEGÚN REGIÓN*</t>
  </si>
  <si>
    <t>PRODUCCIÓN MINERA CARBON SEGÚN REGIÓN*</t>
  </si>
  <si>
    <t xml:space="preserve">Fuente: SUNAT, Nota Tributaria. Elaborado por Ministerio de Energía y Minas.
Fecha de consulta: 23 de septiembre del 2019
</t>
  </si>
  <si>
    <t>SEGÚN REGIÓN - AGOSTO 2019</t>
  </si>
  <si>
    <t>Variación Interanual - Agosto</t>
  </si>
  <si>
    <t>Agosto. 2018</t>
  </si>
  <si>
    <t>Agosto. 2019</t>
  </si>
  <si>
    <t>Fuente: Dirección de Promoción Minera - Ministerio de Energía y Minas.
- 2008-2017:  Información proporcionada por los Titulares Mineros a través de la Declaración Anual Consolidada (DAC).
- 2017-2018:  Información proporcionada por los Titulares Mineros a través del Declaración Estadística Mensual (ESTAMIN).
- Las cifras han sido ajustadas a lo reportado por los Titulares Mineros al 17 de setiembre de 2019.</t>
  </si>
  <si>
    <t>Fuente: MEF, Portal de Transparencia Económica. Elaborado por Ministerio de Energía y Minas. 
Instituto Geológico Minero y Metalúrgico (INGEMMET)
Fecha de consulta:
   Canon y Regalías - Datos a septiembre
   Derecho de Vigencia - Datos al 31 de julio del 2019</t>
  </si>
  <si>
    <t>2019 (Ene. - Jul.)</t>
  </si>
  <si>
    <t>VARIACIÓN INTERANUAL * EN MILLONES DE US$ / JULIO</t>
  </si>
  <si>
    <t>VARIACIÓN INTERANUAL ACUMULADA* EN MILLONES DE US$ / ENERO-JULIO</t>
  </si>
  <si>
    <t>Ene.- Jul.  2018</t>
  </si>
  <si>
    <t>Ene.- Jul. 2019</t>
  </si>
  <si>
    <t>VARIACIÓN INTERANUAL VOLUMEN * /JULIO</t>
  </si>
  <si>
    <t>VARIACIÓN INTERANUAL ACUMULADA - VOLUMEN* / ENERO-JULIO</t>
  </si>
  <si>
    <t xml:space="preserve">Fuente: BCRP, Cuadros Estadísticos Mensuales. Elaborado por el Ministerio de Energía y Minas
Fecha de consulta:  24 de septiembre de 2019.
* El cuadro contiene datos publicados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</si>
  <si>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>Tabla 06.1</t>
  </si>
  <si>
    <t>ESTRUCTURA DEL VALOR DE LAS EXPORTACIONES PERUANAS</t>
  </si>
  <si>
    <t>RUBRO</t>
  </si>
  <si>
    <t>Part%</t>
  </si>
  <si>
    <t>Mineros Metálicos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</si>
  <si>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</si>
  <si>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</si>
  <si>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</si>
  <si>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</si>
  <si>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</si>
  <si>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</si>
  <si>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</si>
  <si>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</si>
  <si>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Minerales no metálicos</t>
  </si>
  <si>
    <t>Sidero-metalúrgicos y joyería</t>
  </si>
  <si>
    <t>Metal-mecánicos</t>
  </si>
  <si>
    <t>TOTAL EXPORTACIONES</t>
  </si>
  <si>
    <t>TOTAL EXPORTACIONES MINERAS</t>
  </si>
  <si>
    <t>Fuente: BCRP, Cuadros Estadísticos Mensuales. Elaborado por el Ministerio de Energía y Minas
Fecha de consulta: 24 de septiembre de 2019</t>
  </si>
  <si>
    <t>Tabla 6.2</t>
  </si>
  <si>
    <t>VALOR DE EXPORTACIONES DE PRINCIPALES PRODUCTOS MINEROS (Millones de US$)</t>
  </si>
  <si>
    <t>Ene.-Jul. 2019</t>
  </si>
  <si>
    <t>Productos Metálicos</t>
  </si>
  <si>
    <t>PARTICIPACIÓN DE PRODUCTOS MINEROS EN EL VALOR DE EXPORTACIONES NACIONALES (Millones de US$)</t>
  </si>
  <si>
    <t>TOTAL PROD. MINEROS</t>
  </si>
  <si>
    <t>Minerales No Metálicos</t>
  </si>
  <si>
    <t>TOTAL EXPORTACIONES NACIONALES</t>
  </si>
  <si>
    <t>2019 (Ene-Ago)</t>
  </si>
  <si>
    <t>Agosto</t>
  </si>
  <si>
    <t>Variación interanual / agosto</t>
  </si>
  <si>
    <t>Ago. 2018</t>
  </si>
  <si>
    <t>Ago. 2019</t>
  </si>
  <si>
    <t>Variación acumulada / enero - agosto</t>
  </si>
  <si>
    <t>Ene-Ago 2018</t>
  </si>
  <si>
    <t>Ene-Ago 2019</t>
  </si>
  <si>
    <t>Fuente:  Dirección de Gestión Minera, DGM/  Fecha de consulta: 23 de septiembre de 2019.
Elaboración: Dirección de Promoción Minera, DGPSM.
(*) Información preliminar. Incluye producción aurífera estimada de mineros artesanales de Madre de Dios, Puno, Piura y Arequipa.</t>
  </si>
  <si>
    <t>AGOSTO</t>
  </si>
  <si>
    <t>ENERO-AGOSTO</t>
  </si>
  <si>
    <t>ENERO - AGOSTO</t>
  </si>
  <si>
    <t>BORATOS / ULEXITA</t>
  </si>
  <si>
    <t>Fuente:  Dirección de Gestión Minera, DGM /    Fecha de consulta: 23 de septiembre del 2019.
Elaboración: Dirección de Promoción Minera, DGPSM.</t>
  </si>
  <si>
    <t>BORATOS / ULEXITA  (TM)</t>
  </si>
  <si>
    <t>VARIACIÓN ACUMULADA / ENERO - AGOSTO</t>
  </si>
  <si>
    <t>VARIACIÓN INTERANUAL / AGOSTO</t>
  </si>
  <si>
    <t>Fuente: Dirección de Promoción Minera - Ministerio de Energía y Minas.
- Información proporcionada por los Titulares Mineros a través del ESTAMIN.
- Las cifras han sido ajustadas a lo reportado por los Titulares Mineros al 26 de setiembre de 2019.</t>
  </si>
  <si>
    <t>Enero-Agosto</t>
  </si>
  <si>
    <t>COMPAÑIA MINERA LUREN S.A.</t>
  </si>
  <si>
    <t>OTROS (2018: 451 titulares mineros, 2019: 321 titulares mineros)</t>
  </si>
  <si>
    <t>OTROS (2018: 113 titulares mineros, 2019: 84 titulares mineros)</t>
  </si>
  <si>
    <t>OTROS (2018: 217 titulares mineros, 2019: 149 titulares mineros)</t>
  </si>
  <si>
    <t>OTROS (2018: 297 titulares mineros, 2019: 209 titulares mineros)</t>
  </si>
  <si>
    <t>OTROS (2018: 242 titulares mineros, 2019: 180 titulares mineros)</t>
  </si>
  <si>
    <t>OTROS (2018: 213 titulares mineros, 2019: 147 titulares mineros)</t>
  </si>
  <si>
    <t>OTROS (2018: 289 titulares mineros, 2019: 147 titulares mineros)</t>
  </si>
  <si>
    <r>
      <t>UNIDADES MINERAS EN ACTIVIDAD - AGOSTO</t>
    </r>
    <r>
      <rPr>
        <b/>
        <sz val="12"/>
        <rFont val="Calibri"/>
        <family val="2"/>
        <scheme val="minor"/>
      </rPr>
      <t xml:space="preserve"> 20</t>
    </r>
    <r>
      <rPr>
        <b/>
        <sz val="12"/>
        <color theme="1"/>
        <rFont val="Calibri"/>
        <family val="2"/>
        <scheme val="minor"/>
      </rPr>
      <t>19</t>
    </r>
  </si>
  <si>
    <t>Fuente: INGEMMET y Ministerio de Energía y Minas.   /    Fecha de consulta: 31 de agosto del 2019.</t>
  </si>
  <si>
    <t>Fuente: MEF, Portal de Transparencia Económica; INGEMMET. Elaborado por Ministerio de Energía y Minas. 
Fecha de consulta:  24 de septiembre
   Canon y Regalías - Datos a septiembre del 2019
   Derecho de Vigencia - Datos al 31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</si>
</sst>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 * #,##0.00_ ;_ * \-#,##0.00_ ;_ * &quot;-&quot;??_ ;_ @_ "/>
    <numFmt numFmtId="164" formatCode="_-* #,##0.00_-;\-* #,##0.00_-;_-* &quot;-&quot;??_-;_-@_-"/>
    <numFmt numFmtId="165" formatCode="_ * #,##0_ ;_ * \-#,##0_ ;_ * &quot;-&quot;??_ ;_ @_ "/>
    <numFmt numFmtId="166" formatCode="#,##0.0"/>
    <numFmt numFmtId="167" formatCode="_(* #,##0.00_);_(* \(#,##0.00\);_(* &quot;-&quot;??_);_(@_)"/>
    <numFmt numFmtId="168" formatCode="_([$€]\ * #,##0.00_);_([$€]\ * \(#,##0.00\);_([$€]\ * &quot;-&quot;??_);_(@_)"/>
    <numFmt numFmtId="169" formatCode="_-* #,##0.00\ _P_t_s_-;\-* #,##0.00\ _P_t_s_-;_-* &quot;-&quot;??\ _P_t_s_-;_-@_-"/>
    <numFmt numFmtId="170" formatCode="_-* #,##0.00\ [$€]_-;\-* #,##0.00\ [$€]_-;_-* &quot;-&quot;??\ [$€]_-;_-@_-"/>
    <numFmt numFmtId="171" formatCode="_ * #,##0.0_ ;_ * \-#,##0.0_ ;_ * &quot;-&quot;??_ ;_ @_ "/>
    <numFmt numFmtId="172" formatCode="0.0%"/>
    <numFmt numFmtId="173" formatCode="General_)"/>
    <numFmt numFmtId="174" formatCode="#,##0.00_ ;\-#,##0.00\ "/>
    <numFmt numFmtId="175" formatCode="#,##0_ ;\-#,##0\ "/>
    <numFmt numFmtId="176" formatCode="0.000%"/>
    <numFmt numFmtId="177" formatCode="#,##0;[Red]#,##0"/>
    <numFmt numFmtId="178" formatCode="[$-1010409]###,##0"/>
    <numFmt numFmtId="179" formatCode="_-* #,##0_-;\-* #,##0_-;_-* &quot;-&quot;??_-;_-@_-"/>
    <numFmt numFmtId="180" formatCode="0.0"/>
    <numFmt numFmtId="181" formatCode="_(* #,##0_);_(* \(#,##0\);_(* &quot;-&quot;??_);_(@_)"/>
    <numFmt numFmtId="182" formatCode="#,##0.0,,"/>
    <numFmt numFmtId="183" formatCode="#,###"/>
    <numFmt numFmtId="184" formatCode="0.0000%"/>
    <numFmt numFmtId="185" formatCode="_-* #,##0.00\ _€_-;\-* #,##0.00\ _€_-;_-* &quot;-&quot;??\ _€_-;_-@_-"/>
  </numFmts>
  <fonts count="9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23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Arial"/>
      <family val="2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sz val="7"/>
      <color theme="1"/>
      <name val="Arial"/>
      <family val="2"/>
    </font>
    <font>
      <sz val="8"/>
      <name val="Arial"/>
      <family val="2"/>
    </font>
    <font>
      <b/>
      <u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" fontId="8" fillId="0" borderId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18" borderId="4">
      <alignment wrapText="1"/>
    </xf>
    <xf numFmtId="167" fontId="14" fillId="0" borderId="0" applyFont="0" applyFill="0" applyBorder="0" applyAlignment="0" applyProtection="0"/>
    <xf numFmtId="173" fontId="30" fillId="0" borderId="0"/>
    <xf numFmtId="173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7" borderId="1" applyNumberFormat="0" applyAlignment="0" applyProtection="0"/>
    <xf numFmtId="168" fontId="14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7" fillId="3" borderId="0" applyNumberFormat="0" applyBorder="0" applyAlignment="0" applyProtection="0"/>
    <xf numFmtId="4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23" borderId="0" applyNumberFormat="0" applyBorder="0" applyAlignment="0" applyProtection="0"/>
    <xf numFmtId="0" fontId="5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4" fillId="0" borderId="0"/>
    <xf numFmtId="0" fontId="6" fillId="0" borderId="0"/>
    <xf numFmtId="0" fontId="27" fillId="0" borderId="0"/>
    <xf numFmtId="0" fontId="35" fillId="0" borderId="0"/>
    <xf numFmtId="173" fontId="32" fillId="0" borderId="0"/>
    <xf numFmtId="0" fontId="14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1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3" fillId="25" borderId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26" borderId="0">
      <alignment horizontal="left"/>
    </xf>
    <xf numFmtId="173" fontId="34" fillId="0" borderId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68" fillId="0" borderId="0"/>
    <xf numFmtId="0" fontId="68" fillId="0" borderId="0"/>
    <xf numFmtId="0" fontId="74" fillId="0" borderId="0" applyNumberFormat="0" applyFill="0" applyBorder="0" applyAlignment="0" applyProtection="0"/>
    <xf numFmtId="0" fontId="75" fillId="0" borderId="61" applyNumberFormat="0" applyFill="0" applyAlignment="0" applyProtection="0"/>
    <xf numFmtId="0" fontId="76" fillId="0" borderId="62" applyNumberFormat="0" applyFill="0" applyAlignment="0" applyProtection="0"/>
    <xf numFmtId="0" fontId="77" fillId="0" borderId="63" applyNumberFormat="0" applyFill="0" applyAlignment="0" applyProtection="0"/>
    <xf numFmtId="0" fontId="77" fillId="0" borderId="0" applyNumberFormat="0" applyFill="0" applyBorder="0" applyAlignment="0" applyProtection="0"/>
    <xf numFmtId="0" fontId="78" fillId="37" borderId="0" applyNumberFormat="0" applyBorder="0" applyAlignment="0" applyProtection="0"/>
    <xf numFmtId="0" fontId="79" fillId="38" borderId="0" applyNumberFormat="0" applyBorder="0" applyAlignment="0" applyProtection="0"/>
    <xf numFmtId="0" fontId="80" fillId="39" borderId="0" applyNumberFormat="0" applyBorder="0" applyAlignment="0" applyProtection="0"/>
    <xf numFmtId="0" fontId="81" fillId="40" borderId="64" applyNumberFormat="0" applyAlignment="0" applyProtection="0"/>
    <xf numFmtId="0" fontId="82" fillId="41" borderId="65" applyNumberFormat="0" applyAlignment="0" applyProtection="0"/>
    <xf numFmtId="0" fontId="83" fillId="41" borderId="64" applyNumberFormat="0" applyAlignment="0" applyProtection="0"/>
    <xf numFmtId="0" fontId="84" fillId="0" borderId="66" applyNumberFormat="0" applyFill="0" applyAlignment="0" applyProtection="0"/>
    <xf numFmtId="0" fontId="56" fillId="42" borderId="67" applyNumberFormat="0" applyAlignment="0" applyProtection="0"/>
    <xf numFmtId="0" fontId="69" fillId="0" borderId="0" applyNumberFormat="0" applyFill="0" applyBorder="0" applyAlignment="0" applyProtection="0"/>
    <xf numFmtId="0" fontId="36" fillId="43" borderId="68" applyNumberFormat="0" applyFont="0" applyAlignment="0" applyProtection="0"/>
    <xf numFmtId="0" fontId="85" fillId="0" borderId="0" applyNumberFormat="0" applyFill="0" applyBorder="0" applyAlignment="0" applyProtection="0"/>
    <xf numFmtId="0" fontId="38" fillId="0" borderId="69" applyNumberFormat="0" applyFill="0" applyAlignment="0" applyProtection="0"/>
    <xf numFmtId="0" fontId="55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55" fillId="59" borderId="0" applyNumberFormat="0" applyBorder="0" applyAlignment="0" applyProtection="0"/>
    <xf numFmtId="0" fontId="55" fillId="60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55" fillId="67" borderId="0" applyNumberFormat="0" applyBorder="0" applyAlignment="0" applyProtection="0"/>
    <xf numFmtId="0" fontId="86" fillId="0" borderId="0"/>
    <xf numFmtId="164" fontId="86" fillId="0" borderId="0" applyFont="0" applyFill="0" applyBorder="0" applyAlignment="0" applyProtection="0"/>
    <xf numFmtId="0" fontId="68" fillId="0" borderId="0"/>
    <xf numFmtId="167" fontId="36" fillId="0" borderId="0" applyFont="0" applyFill="0" applyBorder="0" applyAlignment="0" applyProtection="0"/>
    <xf numFmtId="0" fontId="68" fillId="0" borderId="0"/>
    <xf numFmtId="0" fontId="89" fillId="0" borderId="0"/>
    <xf numFmtId="43" fontId="36" fillId="0" borderId="0" applyFont="0" applyFill="0" applyBorder="0" applyAlignment="0" applyProtection="0"/>
    <xf numFmtId="0" fontId="68" fillId="0" borderId="0"/>
  </cellStyleXfs>
  <cellXfs count="817">
    <xf numFmtId="0" fontId="0" fillId="0" borderId="0" xfId="0"/>
    <xf numFmtId="0" fontId="38" fillId="26" borderId="0" xfId="0" applyFont="1" applyFill="1"/>
    <xf numFmtId="0" fontId="37" fillId="26" borderId="11" xfId="0" applyFont="1" applyFill="1" applyBorder="1" applyAlignment="1">
      <alignment horizontal="left"/>
    </xf>
    <xf numFmtId="0" fontId="37" fillId="26" borderId="11" xfId="0" applyFont="1" applyFill="1" applyBorder="1" applyAlignment="1">
      <alignment horizontal="center"/>
    </xf>
    <xf numFmtId="0" fontId="37" fillId="26" borderId="0" xfId="107">
      <alignment horizontal="left"/>
    </xf>
    <xf numFmtId="0" fontId="39" fillId="26" borderId="0" xfId="107" applyFont="1">
      <alignment horizontal="left"/>
    </xf>
    <xf numFmtId="0" fontId="37" fillId="26" borderId="0" xfId="107" applyAlignment="1">
      <alignment horizontal="center"/>
    </xf>
    <xf numFmtId="0" fontId="39" fillId="26" borderId="0" xfId="107" applyFont="1" applyAlignment="1">
      <alignment horizontal="center"/>
    </xf>
    <xf numFmtId="0" fontId="38" fillId="26" borderId="0" xfId="0" applyFont="1" applyFill="1" applyAlignment="1">
      <alignment horizontal="left"/>
    </xf>
    <xf numFmtId="0" fontId="39" fillId="26" borderId="11" xfId="107" applyFont="1" applyBorder="1" applyAlignment="1">
      <alignment horizontal="center"/>
    </xf>
    <xf numFmtId="4" fontId="37" fillId="26" borderId="0" xfId="107" applyNumberFormat="1" applyAlignment="1">
      <alignment horizontal="center"/>
    </xf>
    <xf numFmtId="0" fontId="40" fillId="27" borderId="0" xfId="107" applyFont="1" applyFill="1" applyAlignment="1">
      <alignment horizontal="center"/>
    </xf>
    <xf numFmtId="10" fontId="37" fillId="26" borderId="0" xfId="94" applyNumberFormat="1" applyFont="1" applyFill="1" applyAlignment="1">
      <alignment horizontal="center"/>
    </xf>
    <xf numFmtId="3" fontId="37" fillId="26" borderId="0" xfId="47" applyNumberFormat="1" applyFont="1" applyFill="1" applyAlignment="1">
      <alignment horizontal="center"/>
    </xf>
    <xf numFmtId="3" fontId="37" fillId="26" borderId="0" xfId="107" applyNumberFormat="1" applyBorder="1" applyAlignment="1">
      <alignment horizontal="center"/>
    </xf>
    <xf numFmtId="0" fontId="39" fillId="26" borderId="12" xfId="107" applyFont="1" applyBorder="1" applyAlignment="1">
      <alignment horizontal="center"/>
    </xf>
    <xf numFmtId="0" fontId="37" fillId="26" borderId="0" xfId="107" applyBorder="1" applyAlignment="1">
      <alignment horizontal="center"/>
    </xf>
    <xf numFmtId="0" fontId="37" fillId="26" borderId="0" xfId="107" applyFill="1">
      <alignment horizontal="left"/>
    </xf>
    <xf numFmtId="0" fontId="37" fillId="26" borderId="0" xfId="107" applyAlignment="1"/>
    <xf numFmtId="0" fontId="38" fillId="26" borderId="0" xfId="0" applyFont="1" applyFill="1" applyAlignment="1"/>
    <xf numFmtId="0" fontId="41" fillId="28" borderId="0" xfId="0" applyFont="1" applyFill="1"/>
    <xf numFmtId="0" fontId="42" fillId="28" borderId="0" xfId="0" applyFont="1" applyFill="1" applyAlignment="1">
      <alignment horizontal="center"/>
    </xf>
    <xf numFmtId="0" fontId="43" fillId="26" borderId="0" xfId="107" applyFont="1" applyAlignment="1">
      <alignment horizontal="center"/>
    </xf>
    <xf numFmtId="0" fontId="43" fillId="26" borderId="0" xfId="0" applyFont="1" applyFill="1" applyBorder="1" applyAlignment="1">
      <alignment horizontal="left"/>
    </xf>
    <xf numFmtId="4" fontId="42" fillId="28" borderId="0" xfId="0" applyNumberFormat="1" applyFont="1" applyFill="1" applyAlignment="1">
      <alignment horizontal="center"/>
    </xf>
    <xf numFmtId="0" fontId="43" fillId="26" borderId="0" xfId="107" applyFont="1">
      <alignment horizontal="left"/>
    </xf>
    <xf numFmtId="0" fontId="44" fillId="26" borderId="0" xfId="107" applyFont="1">
      <alignment horizontal="left"/>
    </xf>
    <xf numFmtId="0" fontId="45" fillId="26" borderId="0" xfId="107" applyFont="1">
      <alignment horizontal="left"/>
    </xf>
    <xf numFmtId="0" fontId="43" fillId="26" borderId="0" xfId="0" applyFont="1" applyFill="1" applyBorder="1" applyAlignment="1">
      <alignment horizontal="center"/>
    </xf>
    <xf numFmtId="0" fontId="43" fillId="26" borderId="0" xfId="107" applyFont="1" applyAlignment="1"/>
    <xf numFmtId="4" fontId="43" fillId="26" borderId="0" xfId="107" applyNumberFormat="1" applyFont="1" applyAlignment="1">
      <alignment horizontal="center"/>
    </xf>
    <xf numFmtId="0" fontId="45" fillId="26" borderId="0" xfId="107" applyFont="1" applyAlignment="1">
      <alignment horizontal="center"/>
    </xf>
    <xf numFmtId="0" fontId="46" fillId="26" borderId="0" xfId="107" applyFont="1" applyAlignment="1">
      <alignment horizontal="left"/>
    </xf>
    <xf numFmtId="0" fontId="46" fillId="26" borderId="0" xfId="107" applyFont="1" applyAlignment="1">
      <alignment horizontal="center"/>
    </xf>
    <xf numFmtId="0" fontId="46" fillId="26" borderId="0" xfId="107" applyFont="1">
      <alignment horizontal="left"/>
    </xf>
    <xf numFmtId="4" fontId="45" fillId="26" borderId="0" xfId="107" applyNumberFormat="1" applyFont="1" applyAlignment="1">
      <alignment horizontal="center"/>
    </xf>
    <xf numFmtId="0" fontId="47" fillId="26" borderId="0" xfId="107" applyFont="1">
      <alignment horizontal="left"/>
    </xf>
    <xf numFmtId="166" fontId="37" fillId="26" borderId="0" xfId="107" applyNumberFormat="1" applyAlignment="1">
      <alignment horizontal="center"/>
    </xf>
    <xf numFmtId="0" fontId="46" fillId="26" borderId="0" xfId="0" applyFont="1" applyFill="1" applyAlignment="1"/>
    <xf numFmtId="166" fontId="37" fillId="26" borderId="14" xfId="107" applyNumberFormat="1" applyBorder="1" applyAlignment="1">
      <alignment horizontal="center"/>
    </xf>
    <xf numFmtId="166" fontId="37" fillId="26" borderId="15" xfId="107" applyNumberFormat="1" applyBorder="1" applyAlignment="1">
      <alignment horizontal="center"/>
    </xf>
    <xf numFmtId="166" fontId="37" fillId="26" borderId="16" xfId="107" applyNumberFormat="1" applyBorder="1" applyAlignment="1">
      <alignment horizontal="center"/>
    </xf>
    <xf numFmtId="0" fontId="40" fillId="29" borderId="17" xfId="107" applyFont="1" applyFill="1" applyBorder="1" applyAlignment="1">
      <alignment horizontal="center"/>
    </xf>
    <xf numFmtId="3" fontId="37" fillId="26" borderId="18" xfId="47" applyNumberFormat="1" applyFont="1" applyFill="1" applyBorder="1" applyAlignment="1">
      <alignment horizontal="center"/>
    </xf>
    <xf numFmtId="3" fontId="37" fillId="26" borderId="19" xfId="47" applyNumberFormat="1" applyFont="1" applyFill="1" applyBorder="1" applyAlignment="1">
      <alignment horizontal="center"/>
    </xf>
    <xf numFmtId="166" fontId="37" fillId="26" borderId="0" xfId="107" applyNumberFormat="1" applyAlignment="1">
      <alignment horizontal="left"/>
    </xf>
    <xf numFmtId="3" fontId="37" fillId="26" borderId="20" xfId="47" applyNumberFormat="1" applyFont="1" applyFill="1" applyBorder="1" applyAlignment="1">
      <alignment horizontal="center"/>
    </xf>
    <xf numFmtId="3" fontId="37" fillId="26" borderId="21" xfId="47" applyNumberFormat="1" applyFont="1" applyFill="1" applyBorder="1" applyAlignment="1">
      <alignment horizontal="center"/>
    </xf>
    <xf numFmtId="3" fontId="37" fillId="26" borderId="22" xfId="47" applyNumberFormat="1" applyFont="1" applyFill="1" applyBorder="1" applyAlignment="1">
      <alignment horizontal="center"/>
    </xf>
    <xf numFmtId="3" fontId="37" fillId="26" borderId="23" xfId="47" applyNumberFormat="1" applyFont="1" applyFill="1" applyBorder="1" applyAlignment="1">
      <alignment horizontal="center"/>
    </xf>
    <xf numFmtId="0" fontId="39" fillId="26" borderId="24" xfId="107" applyFont="1" applyBorder="1" applyAlignment="1">
      <alignment horizontal="center"/>
    </xf>
    <xf numFmtId="3" fontId="37" fillId="26" borderId="25" xfId="107" applyNumberFormat="1" applyBorder="1" applyAlignment="1">
      <alignment horizontal="center"/>
    </xf>
    <xf numFmtId="3" fontId="39" fillId="26" borderId="26" xfId="107" applyNumberFormat="1" applyFont="1" applyBorder="1" applyAlignment="1">
      <alignment horizontal="center"/>
    </xf>
    <xf numFmtId="3" fontId="39" fillId="26" borderId="27" xfId="107" applyNumberFormat="1" applyFont="1" applyBorder="1" applyAlignment="1">
      <alignment horizontal="center"/>
    </xf>
    <xf numFmtId="0" fontId="40" fillId="26" borderId="0" xfId="107" applyFont="1" applyFill="1" applyAlignment="1"/>
    <xf numFmtId="1" fontId="37" fillId="26" borderId="13" xfId="107" applyNumberFormat="1" applyFill="1" applyBorder="1" applyAlignment="1">
      <alignment horizontal="center"/>
    </xf>
    <xf numFmtId="0" fontId="4" fillId="0" borderId="0" xfId="58"/>
    <xf numFmtId="0" fontId="4" fillId="26" borderId="18" xfId="58" applyFill="1" applyBorder="1" applyAlignment="1">
      <alignment horizontal="center" vertical="center"/>
    </xf>
    <xf numFmtId="0" fontId="4" fillId="26" borderId="19" xfId="58" applyFill="1" applyBorder="1" applyAlignment="1">
      <alignment vertical="center"/>
    </xf>
    <xf numFmtId="169" fontId="4" fillId="26" borderId="19" xfId="52" applyNumberFormat="1" applyFont="1" applyFill="1" applyBorder="1" applyAlignment="1">
      <alignment horizontal="center" vertical="center"/>
    </xf>
    <xf numFmtId="169" fontId="4" fillId="26" borderId="16" xfId="52" applyNumberFormat="1" applyFont="1" applyFill="1" applyBorder="1" applyAlignment="1">
      <alignment horizontal="center" vertical="center"/>
    </xf>
    <xf numFmtId="0" fontId="4" fillId="26" borderId="29" xfId="58" applyFill="1" applyBorder="1" applyAlignment="1">
      <alignment horizontal="center" vertical="center"/>
    </xf>
    <xf numFmtId="0" fontId="4" fillId="26" borderId="0" xfId="58" applyFill="1" applyBorder="1" applyAlignment="1">
      <alignment vertical="center"/>
    </xf>
    <xf numFmtId="169" fontId="4" fillId="26" borderId="0" xfId="52" applyNumberFormat="1" applyFont="1" applyFill="1" applyBorder="1" applyAlignment="1">
      <alignment horizontal="center" vertical="center"/>
    </xf>
    <xf numFmtId="169" fontId="4" fillId="26" borderId="14" xfId="52" applyNumberFormat="1" applyFont="1" applyFill="1" applyBorder="1" applyAlignment="1">
      <alignment horizontal="center" vertical="center"/>
    </xf>
    <xf numFmtId="0" fontId="4" fillId="26" borderId="30" xfId="58" applyFill="1" applyBorder="1" applyAlignment="1">
      <alignment horizontal="center" vertical="center"/>
    </xf>
    <xf numFmtId="0" fontId="4" fillId="26" borderId="31" xfId="58" applyFill="1" applyBorder="1" applyAlignment="1">
      <alignment vertical="center"/>
    </xf>
    <xf numFmtId="169" fontId="4" fillId="26" borderId="31" xfId="52" applyNumberFormat="1" applyFont="1" applyFill="1" applyBorder="1" applyAlignment="1">
      <alignment horizontal="center" vertical="center"/>
    </xf>
    <xf numFmtId="169" fontId="4" fillId="26" borderId="15" xfId="52" applyNumberFormat="1" applyFont="1" applyFill="1" applyBorder="1" applyAlignment="1">
      <alignment horizontal="center" vertical="center"/>
    </xf>
    <xf numFmtId="0" fontId="4" fillId="26" borderId="11" xfId="58" applyFill="1" applyBorder="1" applyAlignment="1">
      <alignment horizontal="center" vertical="center"/>
    </xf>
    <xf numFmtId="0" fontId="4" fillId="26" borderId="11" xfId="58" applyFill="1" applyBorder="1" applyAlignment="1">
      <alignment vertical="center"/>
    </xf>
    <xf numFmtId="0" fontId="4" fillId="26" borderId="11" xfId="58" applyFont="1" applyFill="1" applyBorder="1" applyAlignment="1">
      <alignment horizontal="left" vertical="center"/>
    </xf>
    <xf numFmtId="9" fontId="37" fillId="26" borderId="0" xfId="94" applyFont="1" applyFill="1" applyAlignment="1">
      <alignment horizontal="left"/>
    </xf>
    <xf numFmtId="9" fontId="46" fillId="26" borderId="0" xfId="94" applyFont="1" applyFill="1" applyAlignment="1">
      <alignment horizontal="left"/>
    </xf>
    <xf numFmtId="9" fontId="37" fillId="26" borderId="11" xfId="94" applyFont="1" applyFill="1" applyBorder="1" applyAlignment="1">
      <alignment horizontal="center"/>
    </xf>
    <xf numFmtId="9" fontId="43" fillId="26" borderId="0" xfId="94" applyFont="1" applyFill="1" applyAlignment="1">
      <alignment horizontal="left"/>
    </xf>
    <xf numFmtId="3" fontId="37" fillId="30" borderId="0" xfId="107" applyNumberFormat="1" applyFill="1" applyBorder="1" applyAlignment="1">
      <alignment horizontal="center"/>
    </xf>
    <xf numFmtId="1" fontId="37" fillId="30" borderId="25" xfId="107" applyNumberFormat="1" applyFill="1" applyBorder="1" applyAlignment="1">
      <alignment horizontal="center"/>
    </xf>
    <xf numFmtId="3" fontId="37" fillId="30" borderId="13" xfId="107" applyNumberFormat="1" applyFill="1" applyBorder="1" applyAlignment="1">
      <alignment horizontal="center"/>
    </xf>
    <xf numFmtId="0" fontId="40" fillId="29" borderId="32" xfId="107" applyFont="1" applyFill="1" applyBorder="1" applyAlignment="1">
      <alignment horizontal="left"/>
    </xf>
    <xf numFmtId="0" fontId="50" fillId="29" borderId="32" xfId="107" applyFont="1" applyFill="1" applyBorder="1" applyAlignment="1">
      <alignment horizontal="left"/>
    </xf>
    <xf numFmtId="0" fontId="40" fillId="29" borderId="32" xfId="107" applyFont="1" applyFill="1" applyBorder="1" applyAlignment="1">
      <alignment horizontal="center"/>
    </xf>
    <xf numFmtId="9" fontId="40" fillId="29" borderId="32" xfId="94" applyFont="1" applyFill="1" applyBorder="1" applyAlignment="1">
      <alignment horizontal="center"/>
    </xf>
    <xf numFmtId="0" fontId="51" fillId="31" borderId="0" xfId="58" applyFont="1" applyFill="1" applyAlignment="1">
      <alignment horizontal="center" vertical="center"/>
    </xf>
    <xf numFmtId="0" fontId="51" fillId="31" borderId="0" xfId="58" applyFont="1" applyFill="1" applyAlignment="1">
      <alignment vertical="center"/>
    </xf>
    <xf numFmtId="0" fontId="51" fillId="31" borderId="0" xfId="58" applyFont="1" applyFill="1" applyAlignment="1">
      <alignment horizontal="center" vertical="center" wrapText="1"/>
    </xf>
    <xf numFmtId="171" fontId="37" fillId="30" borderId="25" xfId="47" applyNumberFormat="1" applyFont="1" applyFill="1" applyBorder="1" applyAlignment="1">
      <alignment horizontal="center"/>
    </xf>
    <xf numFmtId="171" fontId="37" fillId="30" borderId="13" xfId="47" applyNumberFormat="1" applyFont="1" applyFill="1" applyBorder="1" applyAlignment="1">
      <alignment horizontal="center"/>
    </xf>
    <xf numFmtId="171" fontId="37" fillId="30" borderId="0" xfId="47" applyNumberFormat="1" applyFont="1" applyFill="1" applyBorder="1" applyAlignment="1">
      <alignment horizontal="center"/>
    </xf>
    <xf numFmtId="171" fontId="37" fillId="26" borderId="13" xfId="47" applyNumberFormat="1" applyFont="1" applyFill="1" applyBorder="1" applyAlignment="1">
      <alignment horizontal="center"/>
    </xf>
    <xf numFmtId="165" fontId="37" fillId="30" borderId="25" xfId="47" applyNumberFormat="1" applyFont="1" applyFill="1" applyBorder="1" applyAlignment="1">
      <alignment horizontal="center"/>
    </xf>
    <xf numFmtId="165" fontId="37" fillId="30" borderId="13" xfId="47" applyNumberFormat="1" applyFont="1" applyFill="1" applyBorder="1" applyAlignment="1">
      <alignment horizontal="center"/>
    </xf>
    <xf numFmtId="165" fontId="37" fillId="30" borderId="0" xfId="47" applyNumberFormat="1" applyFont="1" applyFill="1" applyBorder="1" applyAlignment="1">
      <alignment horizontal="center"/>
    </xf>
    <xf numFmtId="165" fontId="37" fillId="26" borderId="13" xfId="47" applyNumberFormat="1" applyFont="1" applyFill="1" applyBorder="1" applyAlignment="1">
      <alignment horizontal="center"/>
    </xf>
    <xf numFmtId="165" fontId="37" fillId="26" borderId="0" xfId="47" applyNumberFormat="1" applyFont="1" applyFill="1" applyAlignment="1">
      <alignment horizontal="left"/>
    </xf>
    <xf numFmtId="165" fontId="39" fillId="26" borderId="28" xfId="47" applyNumberFormat="1" applyFont="1" applyFill="1" applyBorder="1" applyAlignment="1">
      <alignment horizontal="center"/>
    </xf>
    <xf numFmtId="165" fontId="37" fillId="26" borderId="0" xfId="47" applyNumberFormat="1" applyFont="1" applyFill="1" applyAlignment="1">
      <alignment horizontal="center"/>
    </xf>
    <xf numFmtId="171" fontId="37" fillId="26" borderId="0" xfId="47" applyNumberFormat="1" applyFont="1" applyFill="1" applyBorder="1" applyAlignment="1">
      <alignment horizontal="center"/>
    </xf>
    <xf numFmtId="165" fontId="37" fillId="26" borderId="0" xfId="47" applyNumberFormat="1" applyFont="1" applyFill="1" applyBorder="1" applyAlignment="1">
      <alignment horizontal="center"/>
    </xf>
    <xf numFmtId="9" fontId="37" fillId="32" borderId="33" xfId="94" applyFont="1" applyFill="1" applyBorder="1" applyAlignment="1">
      <alignment horizontal="center"/>
    </xf>
    <xf numFmtId="10" fontId="37" fillId="32" borderId="33" xfId="94" applyNumberFormat="1" applyFont="1" applyFill="1" applyBorder="1" applyAlignment="1">
      <alignment horizontal="center"/>
    </xf>
    <xf numFmtId="10" fontId="37" fillId="32" borderId="34" xfId="94" applyNumberFormat="1" applyFont="1" applyFill="1" applyBorder="1" applyAlignment="1">
      <alignment horizontal="center"/>
    </xf>
    <xf numFmtId="0" fontId="37" fillId="26" borderId="23" xfId="107" applyBorder="1" applyAlignment="1">
      <alignment horizontal="center"/>
    </xf>
    <xf numFmtId="3" fontId="37" fillId="26" borderId="23" xfId="107" applyNumberFormat="1" applyBorder="1" applyAlignment="1">
      <alignment horizontal="center"/>
    </xf>
    <xf numFmtId="165" fontId="37" fillId="30" borderId="23" xfId="47" applyNumberFormat="1" applyFont="1" applyFill="1" applyBorder="1" applyAlignment="1">
      <alignment horizontal="center"/>
    </xf>
    <xf numFmtId="165" fontId="37" fillId="26" borderId="23" xfId="47" applyNumberFormat="1" applyFont="1" applyFill="1" applyBorder="1" applyAlignment="1">
      <alignment horizontal="center"/>
    </xf>
    <xf numFmtId="3" fontId="39" fillId="26" borderId="23" xfId="107" applyNumberFormat="1" applyFont="1" applyBorder="1" applyAlignment="1">
      <alignment horizontal="center"/>
    </xf>
    <xf numFmtId="3" fontId="39" fillId="26" borderId="23" xfId="107" applyNumberFormat="1" applyFont="1" applyBorder="1" applyAlignment="1">
      <alignment horizontal="right"/>
    </xf>
    <xf numFmtId="10" fontId="37" fillId="26" borderId="23" xfId="94" applyNumberFormat="1" applyFont="1" applyFill="1" applyBorder="1" applyAlignment="1">
      <alignment horizontal="center"/>
    </xf>
    <xf numFmtId="0" fontId="38" fillId="0" borderId="35" xfId="0" applyFont="1" applyBorder="1"/>
    <xf numFmtId="0" fontId="29" fillId="26" borderId="36" xfId="58" applyFont="1" applyFill="1" applyBorder="1" applyAlignment="1">
      <alignment vertical="center"/>
    </xf>
    <xf numFmtId="169" fontId="29" fillId="26" borderId="36" xfId="52" applyNumberFormat="1" applyFont="1" applyFill="1" applyBorder="1" applyAlignment="1">
      <alignment horizontal="center" vertical="center"/>
    </xf>
    <xf numFmtId="0" fontId="38" fillId="30" borderId="11" xfId="0" applyFont="1" applyFill="1" applyBorder="1"/>
    <xf numFmtId="0" fontId="29" fillId="30" borderId="11" xfId="58" applyFont="1" applyFill="1" applyBorder="1" applyAlignment="1">
      <alignment vertical="center"/>
    </xf>
    <xf numFmtId="169" fontId="29" fillId="30" borderId="11" xfId="52" applyNumberFormat="1" applyFont="1" applyFill="1" applyBorder="1" applyAlignment="1">
      <alignment horizontal="center" vertical="center"/>
    </xf>
    <xf numFmtId="0" fontId="38" fillId="30" borderId="0" xfId="0" applyFont="1" applyFill="1"/>
    <xf numFmtId="0" fontId="29" fillId="30" borderId="0" xfId="58" applyFont="1" applyFill="1" applyBorder="1" applyAlignment="1">
      <alignment vertical="center"/>
    </xf>
    <xf numFmtId="169" fontId="29" fillId="30" borderId="31" xfId="52" applyNumberFormat="1" applyFont="1" applyFill="1" applyBorder="1" applyAlignment="1">
      <alignment horizontal="center" vertical="center"/>
    </xf>
    <xf numFmtId="0" fontId="29" fillId="30" borderId="29" xfId="58" applyFont="1" applyFill="1" applyBorder="1" applyAlignment="1">
      <alignment horizontal="center" vertical="center"/>
    </xf>
    <xf numFmtId="169" fontId="29" fillId="30" borderId="0" xfId="52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1" fontId="37" fillId="26" borderId="0" xfId="47" applyNumberFormat="1" applyFont="1" applyFill="1" applyAlignment="1">
      <alignment horizontal="left"/>
    </xf>
    <xf numFmtId="0" fontId="37" fillId="26" borderId="37" xfId="107" applyBorder="1" applyAlignment="1">
      <alignment horizontal="center"/>
    </xf>
    <xf numFmtId="0" fontId="37" fillId="26" borderId="31" xfId="107" applyBorder="1" applyAlignment="1">
      <alignment horizontal="center"/>
    </xf>
    <xf numFmtId="0" fontId="40" fillId="31" borderId="0" xfId="107" applyFont="1" applyFill="1" applyAlignment="1">
      <alignment horizontal="center"/>
    </xf>
    <xf numFmtId="172" fontId="37" fillId="26" borderId="0" xfId="94" applyNumberFormat="1" applyFont="1" applyFill="1" applyAlignment="1">
      <alignment horizontal="center"/>
    </xf>
    <xf numFmtId="165" fontId="52" fillId="26" borderId="0" xfId="47" applyNumberFormat="1" applyFont="1" applyFill="1" applyAlignment="1">
      <alignment horizontal="center"/>
    </xf>
    <xf numFmtId="165" fontId="52" fillId="26" borderId="0" xfId="47" applyNumberFormat="1" applyFont="1" applyFill="1" applyAlignment="1">
      <alignment horizontal="left"/>
    </xf>
    <xf numFmtId="171" fontId="52" fillId="26" borderId="0" xfId="47" applyNumberFormat="1" applyFont="1" applyFill="1" applyAlignment="1">
      <alignment horizontal="left"/>
    </xf>
    <xf numFmtId="10" fontId="39" fillId="26" borderId="23" xfId="94" applyNumberFormat="1" applyFont="1" applyFill="1" applyBorder="1" applyAlignment="1">
      <alignment horizontal="center"/>
    </xf>
    <xf numFmtId="164" fontId="37" fillId="26" borderId="0" xfId="107" applyNumberFormat="1">
      <alignment horizontal="left"/>
    </xf>
    <xf numFmtId="43" fontId="37" fillId="26" borderId="0" xfId="47" applyFont="1" applyFill="1" applyAlignment="1">
      <alignment horizontal="left"/>
    </xf>
    <xf numFmtId="171" fontId="37" fillId="26" borderId="0" xfId="47" applyNumberFormat="1" applyFont="1" applyFill="1" applyAlignment="1">
      <alignment horizontal="center"/>
    </xf>
    <xf numFmtId="172" fontId="37" fillId="26" borderId="0" xfId="94" applyNumberFormat="1" applyFont="1" applyFill="1" applyAlignment="1">
      <alignment horizontal="left"/>
    </xf>
    <xf numFmtId="0" fontId="53" fillId="26" borderId="0" xfId="0" applyFont="1" applyFill="1" applyAlignment="1">
      <alignment horizontal="left"/>
    </xf>
    <xf numFmtId="165" fontId="48" fillId="26" borderId="0" xfId="47" applyNumberFormat="1" applyFont="1" applyFill="1" applyAlignment="1">
      <alignment horizontal="center"/>
    </xf>
    <xf numFmtId="10" fontId="48" fillId="26" borderId="0" xfId="94" applyNumberFormat="1" applyFont="1" applyFill="1" applyAlignment="1">
      <alignment horizontal="right"/>
    </xf>
    <xf numFmtId="0" fontId="37" fillId="26" borderId="0" xfId="107" applyFont="1" applyAlignment="1">
      <alignment horizontal="center"/>
    </xf>
    <xf numFmtId="0" fontId="37" fillId="26" borderId="0" xfId="107" applyFont="1">
      <alignment horizontal="left"/>
    </xf>
    <xf numFmtId="4" fontId="37" fillId="26" borderId="0" xfId="107" applyNumberFormat="1" applyFont="1" applyAlignment="1">
      <alignment horizontal="center"/>
    </xf>
    <xf numFmtId="0" fontId="0" fillId="26" borderId="0" xfId="0" applyFont="1" applyFill="1" applyAlignment="1">
      <alignment horizontal="center"/>
    </xf>
    <xf numFmtId="0" fontId="0" fillId="26" borderId="0" xfId="0" applyFont="1" applyFill="1"/>
    <xf numFmtId="0" fontId="55" fillId="29" borderId="0" xfId="0" applyFont="1" applyFill="1" applyAlignment="1">
      <alignment horizontal="left"/>
    </xf>
    <xf numFmtId="0" fontId="55" fillId="29" borderId="0" xfId="0" applyFont="1" applyFill="1" applyAlignment="1">
      <alignment horizontal="center"/>
    </xf>
    <xf numFmtId="0" fontId="0" fillId="26" borderId="0" xfId="0" applyFont="1" applyFill="1" applyAlignment="1">
      <alignment horizontal="left"/>
    </xf>
    <xf numFmtId="0" fontId="53" fillId="0" borderId="0" xfId="0" applyFont="1" applyAlignment="1">
      <alignment vertical="center"/>
    </xf>
    <xf numFmtId="0" fontId="38" fillId="26" borderId="11" xfId="0" applyFont="1" applyFill="1" applyBorder="1" applyAlignment="1">
      <alignment horizontal="left"/>
    </xf>
    <xf numFmtId="3" fontId="56" fillId="29" borderId="0" xfId="0" applyNumberFormat="1" applyFont="1" applyFill="1" applyAlignment="1">
      <alignment horizontal="center"/>
    </xf>
    <xf numFmtId="0" fontId="56" fillId="29" borderId="0" xfId="0" applyFont="1" applyFill="1" applyAlignment="1">
      <alignment horizontal="left"/>
    </xf>
    <xf numFmtId="165" fontId="48" fillId="26" borderId="25" xfId="47" applyNumberFormat="1" applyFont="1" applyFill="1" applyBorder="1" applyAlignment="1">
      <alignment horizontal="center" vertical="center"/>
    </xf>
    <xf numFmtId="165" fontId="48" fillId="26" borderId="25" xfId="47" applyNumberFormat="1" applyFont="1" applyFill="1" applyBorder="1" applyAlignment="1">
      <alignment horizontal="left" vertical="center"/>
    </xf>
    <xf numFmtId="0" fontId="0" fillId="26" borderId="0" xfId="0" applyFill="1"/>
    <xf numFmtId="0" fontId="48" fillId="26" borderId="0" xfId="0" applyFont="1" applyFill="1"/>
    <xf numFmtId="0" fontId="57" fillId="26" borderId="0" xfId="0" applyFont="1" applyFill="1" applyAlignment="1">
      <alignment horizontal="left"/>
    </xf>
    <xf numFmtId="0" fontId="57" fillId="26" borderId="0" xfId="0" applyFont="1" applyFill="1"/>
    <xf numFmtId="0" fontId="48" fillId="26" borderId="0" xfId="0" applyFont="1" applyFill="1" applyAlignment="1">
      <alignment vertical="center"/>
    </xf>
    <xf numFmtId="0" fontId="57" fillId="26" borderId="0" xfId="0" applyFont="1" applyFill="1" applyAlignment="1">
      <alignment horizontal="left" vertical="center"/>
    </xf>
    <xf numFmtId="0" fontId="57" fillId="26" borderId="0" xfId="0" applyFont="1" applyFill="1" applyAlignment="1">
      <alignment vertical="center"/>
    </xf>
    <xf numFmtId="0" fontId="59" fillId="29" borderId="0" xfId="0" applyFont="1" applyFill="1" applyAlignment="1">
      <alignment horizontal="left"/>
    </xf>
    <xf numFmtId="0" fontId="48" fillId="26" borderId="0" xfId="0" applyFont="1" applyFill="1" applyAlignment="1">
      <alignment horizontal="left"/>
    </xf>
    <xf numFmtId="3" fontId="48" fillId="26" borderId="0" xfId="0" applyNumberFormat="1" applyFont="1" applyFill="1"/>
    <xf numFmtId="3" fontId="48" fillId="26" borderId="0" xfId="0" applyNumberFormat="1" applyFont="1" applyFill="1" applyAlignment="1">
      <alignment horizontal="right"/>
    </xf>
    <xf numFmtId="0" fontId="57" fillId="26" borderId="11" xfId="0" applyFont="1" applyFill="1" applyBorder="1" applyAlignment="1">
      <alignment horizontal="left"/>
    </xf>
    <xf numFmtId="0" fontId="48" fillId="26" borderId="11" xfId="0" applyFont="1" applyFill="1" applyBorder="1"/>
    <xf numFmtId="0" fontId="57" fillId="30" borderId="0" xfId="0" applyFont="1" applyFill="1" applyAlignment="1">
      <alignment horizontal="left"/>
    </xf>
    <xf numFmtId="0" fontId="57" fillId="30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61" fillId="26" borderId="0" xfId="0" applyFont="1" applyFill="1"/>
    <xf numFmtId="10" fontId="62" fillId="26" borderId="0" xfId="94" applyNumberFormat="1" applyFont="1" applyFill="1" applyAlignment="1">
      <alignment horizontal="right"/>
    </xf>
    <xf numFmtId="0" fontId="63" fillId="26" borderId="0" xfId="0" applyFont="1" applyFill="1" applyAlignment="1">
      <alignment horizontal="left"/>
    </xf>
    <xf numFmtId="165" fontId="62" fillId="26" borderId="0" xfId="47" applyNumberFormat="1" applyFont="1" applyFill="1" applyAlignment="1">
      <alignment horizontal="center"/>
    </xf>
    <xf numFmtId="0" fontId="58" fillId="26" borderId="0" xfId="0" applyFont="1" applyFill="1" applyAlignment="1">
      <alignment horizontal="left"/>
    </xf>
    <xf numFmtId="0" fontId="61" fillId="26" borderId="0" xfId="0" applyFont="1" applyFill="1" applyAlignment="1">
      <alignment horizontal="left"/>
    </xf>
    <xf numFmtId="0" fontId="48" fillId="26" borderId="0" xfId="0" applyFont="1" applyFill="1" applyAlignment="1">
      <alignment horizontal="center"/>
    </xf>
    <xf numFmtId="0" fontId="54" fillId="29" borderId="0" xfId="0" applyFont="1" applyFill="1" applyAlignment="1">
      <alignment horizontal="left"/>
    </xf>
    <xf numFmtId="0" fontId="54" fillId="29" borderId="0" xfId="0" applyFont="1" applyFill="1" applyAlignment="1">
      <alignment horizontal="center"/>
    </xf>
    <xf numFmtId="0" fontId="49" fillId="26" borderId="32" xfId="0" applyFont="1" applyFill="1" applyBorder="1" applyAlignment="1">
      <alignment horizontal="left"/>
    </xf>
    <xf numFmtId="0" fontId="49" fillId="26" borderId="32" xfId="0" applyFont="1" applyFill="1" applyBorder="1" applyAlignment="1">
      <alignment horizontal="center"/>
    </xf>
    <xf numFmtId="10" fontId="48" fillId="26" borderId="0" xfId="94" applyNumberFormat="1" applyFont="1" applyFill="1" applyAlignment="1">
      <alignment horizontal="center"/>
    </xf>
    <xf numFmtId="10" fontId="48" fillId="26" borderId="0" xfId="0" applyNumberFormat="1" applyFont="1" applyFill="1" applyAlignment="1">
      <alignment horizontal="center"/>
    </xf>
    <xf numFmtId="3" fontId="48" fillId="26" borderId="0" xfId="0" applyNumberFormat="1" applyFont="1" applyFill="1" applyAlignment="1">
      <alignment horizontal="center"/>
    </xf>
    <xf numFmtId="0" fontId="65" fillId="26" borderId="0" xfId="0" applyFont="1" applyFill="1" applyAlignment="1">
      <alignment horizontal="left"/>
    </xf>
    <xf numFmtId="3" fontId="65" fillId="26" borderId="0" xfId="0" applyNumberFormat="1" applyFont="1" applyFill="1" applyAlignment="1">
      <alignment horizontal="center"/>
    </xf>
    <xf numFmtId="10" fontId="65" fillId="26" borderId="0" xfId="0" applyNumberFormat="1" applyFont="1" applyFill="1" applyAlignment="1">
      <alignment horizontal="center"/>
    </xf>
    <xf numFmtId="3" fontId="65" fillId="26" borderId="0" xfId="94" applyNumberFormat="1" applyFont="1" applyFill="1" applyAlignment="1">
      <alignment horizontal="center"/>
    </xf>
    <xf numFmtId="4" fontId="48" fillId="26" borderId="0" xfId="0" applyNumberFormat="1" applyFont="1" applyFill="1" applyAlignment="1">
      <alignment horizontal="center"/>
    </xf>
    <xf numFmtId="0" fontId="59" fillId="29" borderId="0" xfId="0" applyFont="1" applyFill="1" applyAlignment="1">
      <alignment horizontal="center"/>
    </xf>
    <xf numFmtId="4" fontId="57" fillId="30" borderId="11" xfId="0" applyNumberFormat="1" applyFont="1" applyFill="1" applyBorder="1" applyAlignment="1">
      <alignment horizontal="center"/>
    </xf>
    <xf numFmtId="176" fontId="48" fillId="26" borderId="0" xfId="94" applyNumberFormat="1" applyFont="1" applyFill="1"/>
    <xf numFmtId="3" fontId="57" fillId="26" borderId="11" xfId="0" applyNumberFormat="1" applyFont="1" applyFill="1" applyBorder="1"/>
    <xf numFmtId="0" fontId="54" fillId="29" borderId="0" xfId="0" applyFont="1" applyFill="1" applyAlignment="1">
      <alignment horizontal="right"/>
    </xf>
    <xf numFmtId="0" fontId="62" fillId="26" borderId="0" xfId="0" applyFont="1" applyFill="1" applyAlignment="1">
      <alignment horizontal="right"/>
    </xf>
    <xf numFmtId="0" fontId="62" fillId="26" borderId="0" xfId="0" applyFont="1" applyFill="1"/>
    <xf numFmtId="0" fontId="61" fillId="30" borderId="35" xfId="0" applyFont="1" applyFill="1" applyBorder="1" applyAlignment="1">
      <alignment horizontal="left"/>
    </xf>
    <xf numFmtId="0" fontId="61" fillId="30" borderId="36" xfId="0" applyFont="1" applyFill="1" applyBorder="1" applyAlignment="1">
      <alignment horizontal="right"/>
    </xf>
    <xf numFmtId="0" fontId="61" fillId="30" borderId="47" xfId="0" applyFont="1" applyFill="1" applyBorder="1" applyAlignment="1">
      <alignment horizontal="right"/>
    </xf>
    <xf numFmtId="0" fontId="62" fillId="26" borderId="0" xfId="0" applyFont="1" applyFill="1" applyAlignment="1">
      <alignment horizontal="left"/>
    </xf>
    <xf numFmtId="0" fontId="61" fillId="30" borderId="35" xfId="0" applyFont="1" applyFill="1" applyBorder="1"/>
    <xf numFmtId="0" fontId="62" fillId="30" borderId="36" xfId="0" applyFont="1" applyFill="1" applyBorder="1" applyAlignment="1">
      <alignment horizontal="right"/>
    </xf>
    <xf numFmtId="0" fontId="62" fillId="30" borderId="47" xfId="0" applyFont="1" applyFill="1" applyBorder="1" applyAlignment="1">
      <alignment horizontal="right"/>
    </xf>
    <xf numFmtId="0" fontId="63" fillId="26" borderId="0" xfId="0" applyFont="1" applyFill="1"/>
    <xf numFmtId="4" fontId="48" fillId="26" borderId="0" xfId="107" applyNumberFormat="1" applyFont="1" applyAlignment="1">
      <alignment horizontal="right"/>
    </xf>
    <xf numFmtId="0" fontId="48" fillId="26" borderId="0" xfId="107" applyFont="1" applyAlignment="1">
      <alignment horizontal="right"/>
    </xf>
    <xf numFmtId="0" fontId="48" fillId="26" borderId="0" xfId="107" applyFont="1">
      <alignment horizontal="left"/>
    </xf>
    <xf numFmtId="0" fontId="54" fillId="29" borderId="0" xfId="107" applyFont="1" applyFill="1" applyAlignment="1"/>
    <xf numFmtId="0" fontId="48" fillId="26" borderId="0" xfId="107" applyFont="1" applyAlignment="1"/>
    <xf numFmtId="3" fontId="48" fillId="26" borderId="0" xfId="107" applyNumberFormat="1" applyFont="1" applyAlignment="1">
      <alignment horizontal="right"/>
    </xf>
    <xf numFmtId="0" fontId="48" fillId="26" borderId="0" xfId="107" applyFont="1" applyBorder="1" applyAlignment="1"/>
    <xf numFmtId="3" fontId="48" fillId="26" borderId="0" xfId="107" applyNumberFormat="1" applyFont="1" applyBorder="1" applyAlignment="1">
      <alignment horizontal="right"/>
    </xf>
    <xf numFmtId="0" fontId="57" fillId="30" borderId="35" xfId="107" applyFont="1" applyFill="1" applyBorder="1" applyAlignment="1"/>
    <xf numFmtId="3" fontId="57" fillId="30" borderId="36" xfId="107" applyNumberFormat="1" applyFont="1" applyFill="1" applyBorder="1" applyAlignment="1">
      <alignment horizontal="right"/>
    </xf>
    <xf numFmtId="3" fontId="57" fillId="30" borderId="47" xfId="107" applyNumberFormat="1" applyFont="1" applyFill="1" applyBorder="1" applyAlignment="1">
      <alignment horizontal="right"/>
    </xf>
    <xf numFmtId="0" fontId="57" fillId="30" borderId="35" xfId="107" applyFont="1" applyFill="1" applyBorder="1">
      <alignment horizontal="left"/>
    </xf>
    <xf numFmtId="0" fontId="61" fillId="26" borderId="0" xfId="0" applyFont="1" applyFill="1" applyAlignment="1"/>
    <xf numFmtId="0" fontId="54" fillId="29" borderId="0" xfId="107" applyNumberFormat="1" applyFont="1" applyFill="1" applyAlignment="1">
      <alignment horizontal="center"/>
    </xf>
    <xf numFmtId="0" fontId="57" fillId="26" borderId="11" xfId="107" applyFont="1" applyBorder="1" applyAlignment="1"/>
    <xf numFmtId="3" fontId="57" fillId="26" borderId="11" xfId="107" applyNumberFormat="1" applyFont="1" applyBorder="1" applyAlignment="1">
      <alignment horizontal="right"/>
    </xf>
    <xf numFmtId="0" fontId="48" fillId="26" borderId="0" xfId="107" applyFont="1" applyAlignment="1">
      <alignment horizontal="center"/>
    </xf>
    <xf numFmtId="0" fontId="65" fillId="26" borderId="0" xfId="0" applyFont="1" applyFill="1"/>
    <xf numFmtId="0" fontId="57" fillId="26" borderId="11" xfId="0" applyFont="1" applyFill="1" applyBorder="1" applyAlignment="1">
      <alignment horizontal="center" vertical="center"/>
    </xf>
    <xf numFmtId="177" fontId="48" fillId="26" borderId="11" xfId="0" applyNumberFormat="1" applyFont="1" applyFill="1" applyBorder="1"/>
    <xf numFmtId="0" fontId="61" fillId="26" borderId="11" xfId="0" applyFont="1" applyFill="1" applyBorder="1" applyAlignment="1">
      <alignment horizontal="center" vertical="top" wrapText="1"/>
    </xf>
    <xf numFmtId="178" fontId="61" fillId="26" borderId="11" xfId="0" applyNumberFormat="1" applyFont="1" applyFill="1" applyBorder="1" applyAlignment="1">
      <alignment horizontal="center" vertical="top" wrapText="1"/>
    </xf>
    <xf numFmtId="0" fontId="54" fillId="29" borderId="12" xfId="107" applyFont="1" applyFill="1" applyBorder="1" applyAlignment="1">
      <alignment horizontal="center"/>
    </xf>
    <xf numFmtId="0" fontId="48" fillId="26" borderId="32" xfId="107" applyFont="1" applyBorder="1" applyAlignment="1">
      <alignment horizontal="center"/>
    </xf>
    <xf numFmtId="3" fontId="48" fillId="26" borderId="0" xfId="107" applyNumberFormat="1" applyFont="1" applyAlignment="1">
      <alignment horizontal="center"/>
    </xf>
    <xf numFmtId="0" fontId="57" fillId="26" borderId="0" xfId="107" applyFont="1" applyAlignment="1">
      <alignment horizontal="left"/>
    </xf>
    <xf numFmtId="0" fontId="48" fillId="0" borderId="0" xfId="107" applyFont="1" applyFill="1" applyAlignment="1">
      <alignment horizontal="left" vertical="center"/>
    </xf>
    <xf numFmtId="3" fontId="57" fillId="30" borderId="11" xfId="0" applyNumberFormat="1" applyFont="1" applyFill="1" applyBorder="1" applyAlignment="1">
      <alignment vertical="center" wrapText="1"/>
    </xf>
    <xf numFmtId="0" fontId="0" fillId="26" borderId="0" xfId="0" applyFill="1" applyAlignment="1">
      <alignment horizontal="right"/>
    </xf>
    <xf numFmtId="0" fontId="0" fillId="26" borderId="11" xfId="0" applyFill="1" applyBorder="1" applyAlignment="1">
      <alignment horizontal="right"/>
    </xf>
    <xf numFmtId="0" fontId="62" fillId="0" borderId="0" xfId="0" applyFont="1" applyAlignment="1">
      <alignment horizontal="left" vertical="center"/>
    </xf>
    <xf numFmtId="0" fontId="53" fillId="26" borderId="0" xfId="0" applyFont="1" applyFill="1" applyAlignment="1">
      <alignment horizontal="left" vertical="center"/>
    </xf>
    <xf numFmtId="0" fontId="62" fillId="26" borderId="0" xfId="0" applyFont="1" applyFill="1" applyAlignment="1">
      <alignment horizontal="left" vertical="center"/>
    </xf>
    <xf numFmtId="3" fontId="48" fillId="26" borderId="0" xfId="47" applyNumberFormat="1" applyFont="1" applyFill="1" applyAlignment="1">
      <alignment horizontal="right"/>
    </xf>
    <xf numFmtId="3" fontId="48" fillId="26" borderId="31" xfId="107" applyNumberFormat="1" applyFont="1" applyBorder="1" applyAlignment="1">
      <alignment horizontal="right"/>
    </xf>
    <xf numFmtId="3" fontId="37" fillId="26" borderId="0" xfId="107" applyNumberFormat="1" applyFont="1" applyAlignment="1">
      <alignment horizontal="right"/>
    </xf>
    <xf numFmtId="0" fontId="64" fillId="26" borderId="0" xfId="0" applyFont="1" applyFill="1" applyAlignment="1">
      <alignment horizontal="left" indent="1"/>
    </xf>
    <xf numFmtId="0" fontId="48" fillId="26" borderId="0" xfId="107" applyFont="1" applyAlignment="1">
      <alignment horizontal="left" indent="1"/>
    </xf>
    <xf numFmtId="3" fontId="48" fillId="26" borderId="25" xfId="0" applyNumberFormat="1" applyFont="1" applyFill="1" applyBorder="1" applyAlignment="1">
      <alignment horizontal="right" vertical="center"/>
    </xf>
    <xf numFmtId="0" fontId="48" fillId="26" borderId="13" xfId="0" applyFont="1" applyFill="1" applyBorder="1" applyAlignment="1">
      <alignment horizontal="left" vertical="center"/>
    </xf>
    <xf numFmtId="0" fontId="62" fillId="26" borderId="13" xfId="0" applyFont="1" applyFill="1" applyBorder="1" applyAlignment="1">
      <alignment horizontal="left" vertical="center"/>
    </xf>
    <xf numFmtId="0" fontId="62" fillId="26" borderId="48" xfId="0" applyFont="1" applyFill="1" applyBorder="1" applyAlignment="1">
      <alignment vertical="center" wrapText="1"/>
    </xf>
    <xf numFmtId="0" fontId="54" fillId="29" borderId="35" xfId="47" applyNumberFormat="1" applyFont="1" applyFill="1" applyBorder="1" applyAlignment="1">
      <alignment horizontal="center" vertical="center"/>
    </xf>
    <xf numFmtId="0" fontId="54" fillId="29" borderId="36" xfId="47" applyNumberFormat="1" applyFont="1" applyFill="1" applyBorder="1" applyAlignment="1">
      <alignment horizontal="center" vertical="center"/>
    </xf>
    <xf numFmtId="0" fontId="57" fillId="30" borderId="26" xfId="47" applyNumberFormat="1" applyFont="1" applyFill="1" applyBorder="1" applyAlignment="1">
      <alignment vertical="center"/>
    </xf>
    <xf numFmtId="43" fontId="37" fillId="26" borderId="0" xfId="47" applyNumberFormat="1" applyFont="1" applyFill="1" applyAlignment="1">
      <alignment horizontal="center"/>
    </xf>
    <xf numFmtId="0" fontId="56" fillId="29" borderId="0" xfId="0" applyFont="1" applyFill="1" applyAlignment="1">
      <alignment horizontal="center"/>
    </xf>
    <xf numFmtId="9" fontId="37" fillId="26" borderId="0" xfId="94" applyNumberFormat="1" applyFont="1" applyFill="1" applyAlignment="1">
      <alignment horizontal="left"/>
    </xf>
    <xf numFmtId="43" fontId="37" fillId="26" borderId="23" xfId="47" applyNumberFormat="1" applyFont="1" applyFill="1" applyBorder="1" applyAlignment="1">
      <alignment horizontal="center"/>
    </xf>
    <xf numFmtId="43" fontId="37" fillId="30" borderId="23" xfId="47" applyNumberFormat="1" applyFont="1" applyFill="1" applyBorder="1" applyAlignment="1">
      <alignment horizontal="center"/>
    </xf>
    <xf numFmtId="0" fontId="59" fillId="29" borderId="0" xfId="0" applyFont="1" applyFill="1" applyAlignment="1">
      <alignment horizontal="center" vertical="center" wrapText="1"/>
    </xf>
    <xf numFmtId="0" fontId="60" fillId="29" borderId="0" xfId="0" applyFont="1" applyFill="1" applyAlignment="1">
      <alignment horizontal="center" vertical="center" wrapText="1"/>
    </xf>
    <xf numFmtId="43" fontId="0" fillId="26" borderId="0" xfId="47" applyNumberFormat="1" applyFont="1" applyFill="1" applyAlignment="1">
      <alignment horizontal="center"/>
    </xf>
    <xf numFmtId="2" fontId="48" fillId="26" borderId="0" xfId="47" applyNumberFormat="1" applyFont="1" applyFill="1" applyAlignment="1">
      <alignment horizontal="center" vertical="center"/>
    </xf>
    <xf numFmtId="43" fontId="0" fillId="26" borderId="0" xfId="47" applyFont="1" applyFill="1"/>
    <xf numFmtId="4" fontId="0" fillId="26" borderId="0" xfId="0" applyNumberFormat="1" applyFont="1" applyFill="1"/>
    <xf numFmtId="0" fontId="54" fillId="29" borderId="0" xfId="107" applyNumberFormat="1" applyFont="1" applyFill="1" applyAlignment="1">
      <alignment horizontal="right"/>
    </xf>
    <xf numFmtId="1" fontId="48" fillId="26" borderId="0" xfId="107" applyNumberFormat="1" applyFont="1">
      <alignment horizontal="left"/>
    </xf>
    <xf numFmtId="0" fontId="54" fillId="29" borderId="0" xfId="107" applyNumberFormat="1" applyFont="1" applyFill="1" applyAlignment="1">
      <alignment horizontal="center" wrapText="1"/>
    </xf>
    <xf numFmtId="0" fontId="40" fillId="31" borderId="0" xfId="107" applyFont="1" applyFill="1" applyAlignment="1">
      <alignment horizontal="center"/>
    </xf>
    <xf numFmtId="165" fontId="49" fillId="26" borderId="0" xfId="47" applyNumberFormat="1" applyFont="1" applyFill="1" applyAlignment="1">
      <alignment horizontal="center"/>
    </xf>
    <xf numFmtId="10" fontId="49" fillId="26" borderId="0" xfId="94" applyNumberFormat="1" applyFont="1" applyFill="1" applyAlignment="1">
      <alignment horizontal="right"/>
    </xf>
    <xf numFmtId="0" fontId="54" fillId="29" borderId="51" xfId="47" applyNumberFormat="1" applyFont="1" applyFill="1" applyBorder="1" applyAlignment="1">
      <alignment horizontal="right" vertical="center"/>
    </xf>
    <xf numFmtId="0" fontId="54" fillId="29" borderId="19" xfId="47" applyNumberFormat="1" applyFont="1" applyFill="1" applyBorder="1" applyAlignment="1">
      <alignment horizontal="right" vertical="center"/>
    </xf>
    <xf numFmtId="10" fontId="54" fillId="29" borderId="52" xfId="94" applyNumberFormat="1" applyFont="1" applyFill="1" applyBorder="1" applyAlignment="1">
      <alignment horizontal="right" vertical="center"/>
    </xf>
    <xf numFmtId="10" fontId="54" fillId="31" borderId="53" xfId="94" applyNumberFormat="1" applyFont="1" applyFill="1" applyBorder="1" applyAlignment="1">
      <alignment horizontal="right" vertical="center"/>
    </xf>
    <xf numFmtId="165" fontId="57" fillId="30" borderId="54" xfId="47" applyNumberFormat="1" applyFont="1" applyFill="1" applyBorder="1" applyAlignment="1">
      <alignment horizontal="center" vertical="center"/>
    </xf>
    <xf numFmtId="165" fontId="57" fillId="30" borderId="11" xfId="47" applyNumberFormat="1" applyFont="1" applyFill="1" applyBorder="1" applyAlignment="1">
      <alignment horizontal="center" vertical="center"/>
    </xf>
    <xf numFmtId="0" fontId="48" fillId="26" borderId="25" xfId="47" applyNumberFormat="1" applyFont="1" applyFill="1" applyBorder="1" applyAlignment="1">
      <alignment horizontal="left" vertical="center" indent="1"/>
    </xf>
    <xf numFmtId="0" fontId="48" fillId="0" borderId="25" xfId="107" applyFont="1" applyFill="1" applyBorder="1" applyAlignment="1">
      <alignment horizontal="left" vertical="center" indent="1"/>
    </xf>
    <xf numFmtId="0" fontId="54" fillId="29" borderId="24" xfId="47" applyNumberFormat="1" applyFont="1" applyFill="1" applyBorder="1" applyAlignment="1">
      <alignment horizontal="right"/>
    </xf>
    <xf numFmtId="0" fontId="54" fillId="29" borderId="12" xfId="47" applyNumberFormat="1" applyFont="1" applyFill="1" applyBorder="1" applyAlignment="1">
      <alignment horizontal="right"/>
    </xf>
    <xf numFmtId="10" fontId="54" fillId="29" borderId="38" xfId="94" applyNumberFormat="1" applyFont="1" applyFill="1" applyBorder="1" applyAlignment="1">
      <alignment horizontal="right"/>
    </xf>
    <xf numFmtId="10" fontId="54" fillId="31" borderId="39" xfId="94" applyNumberFormat="1" applyFont="1" applyFill="1" applyBorder="1" applyAlignment="1">
      <alignment horizontal="right"/>
    </xf>
    <xf numFmtId="165" fontId="61" fillId="30" borderId="43" xfId="47" applyNumberFormat="1" applyFont="1" applyFill="1" applyBorder="1" applyAlignment="1">
      <alignment horizontal="center"/>
    </xf>
    <xf numFmtId="165" fontId="61" fillId="30" borderId="44" xfId="47" applyNumberFormat="1" applyFont="1" applyFill="1" applyBorder="1" applyAlignment="1">
      <alignment horizontal="center"/>
    </xf>
    <xf numFmtId="0" fontId="62" fillId="26" borderId="25" xfId="47" applyNumberFormat="1" applyFont="1" applyFill="1" applyBorder="1" applyAlignment="1">
      <alignment horizontal="left" indent="1"/>
    </xf>
    <xf numFmtId="165" fontId="62" fillId="26" borderId="25" xfId="47" applyNumberFormat="1" applyFont="1" applyFill="1" applyBorder="1" applyAlignment="1">
      <alignment horizontal="center"/>
    </xf>
    <xf numFmtId="165" fontId="62" fillId="26" borderId="25" xfId="47" applyNumberFormat="1" applyFont="1" applyFill="1" applyBorder="1" applyAlignment="1">
      <alignment horizontal="left"/>
    </xf>
    <xf numFmtId="165" fontId="61" fillId="30" borderId="43" xfId="47" applyNumberFormat="1" applyFont="1" applyFill="1" applyBorder="1" applyAlignment="1">
      <alignment horizontal="left"/>
    </xf>
    <xf numFmtId="165" fontId="61" fillId="30" borderId="44" xfId="47" applyNumberFormat="1" applyFont="1" applyFill="1" applyBorder="1" applyAlignment="1">
      <alignment horizontal="left"/>
    </xf>
    <xf numFmtId="165" fontId="62" fillId="26" borderId="40" xfId="47" applyNumberFormat="1" applyFont="1" applyFill="1" applyBorder="1" applyAlignment="1">
      <alignment horizontal="left"/>
    </xf>
    <xf numFmtId="165" fontId="62" fillId="26" borderId="32" xfId="47" applyNumberFormat="1" applyFont="1" applyFill="1" applyBorder="1" applyAlignment="1">
      <alignment horizontal="left"/>
    </xf>
    <xf numFmtId="0" fontId="61" fillId="26" borderId="0" xfId="0" applyFont="1" applyFill="1" applyAlignment="1">
      <alignment horizontal="right"/>
    </xf>
    <xf numFmtId="0" fontId="39" fillId="26" borderId="42" xfId="107" applyFont="1" applyBorder="1" applyAlignment="1">
      <alignment horizontal="center"/>
    </xf>
    <xf numFmtId="3" fontId="37" fillId="26" borderId="33" xfId="107" applyNumberFormat="1" applyBorder="1" applyAlignment="1">
      <alignment horizontal="center"/>
    </xf>
    <xf numFmtId="0" fontId="37" fillId="26" borderId="33" xfId="107" applyBorder="1" applyAlignment="1">
      <alignment horizontal="center"/>
    </xf>
    <xf numFmtId="0" fontId="67" fillId="26" borderId="0" xfId="107" applyFont="1">
      <alignment horizontal="left"/>
    </xf>
    <xf numFmtId="165" fontId="48" fillId="26" borderId="0" xfId="47" applyNumberFormat="1" applyFont="1" applyFill="1"/>
    <xf numFmtId="3" fontId="57" fillId="35" borderId="27" xfId="0" applyNumberFormat="1" applyFont="1" applyFill="1" applyBorder="1" applyAlignment="1">
      <alignment horizontal="right" vertical="center"/>
    </xf>
    <xf numFmtId="165" fontId="62" fillId="26" borderId="25" xfId="47" applyNumberFormat="1" applyFont="1" applyFill="1" applyBorder="1" applyAlignment="1">
      <alignment horizontal="center" vertical="center"/>
    </xf>
    <xf numFmtId="165" fontId="57" fillId="30" borderId="26" xfId="47" applyNumberFormat="1" applyFont="1" applyFill="1" applyBorder="1" applyAlignment="1">
      <alignment horizontal="center" vertical="center"/>
    </xf>
    <xf numFmtId="2" fontId="62" fillId="26" borderId="0" xfId="0" applyNumberFormat="1" applyFont="1" applyFill="1" applyAlignment="1">
      <alignment horizontal="center"/>
    </xf>
    <xf numFmtId="10" fontId="62" fillId="26" borderId="0" xfId="94" applyNumberFormat="1" applyFont="1" applyFill="1" applyAlignment="1">
      <alignment horizontal="center"/>
    </xf>
    <xf numFmtId="3" fontId="62" fillId="26" borderId="0" xfId="0" applyNumberFormat="1" applyFont="1" applyFill="1" applyAlignment="1">
      <alignment horizontal="center"/>
    </xf>
    <xf numFmtId="0" fontId="48" fillId="26" borderId="25" xfId="0" applyFont="1" applyFill="1" applyBorder="1" applyAlignment="1">
      <alignment horizontal="center" vertical="center"/>
    </xf>
    <xf numFmtId="0" fontId="48" fillId="26" borderId="37" xfId="0" applyFont="1" applyFill="1" applyBorder="1" applyAlignment="1">
      <alignment horizontal="center" vertical="center"/>
    </xf>
    <xf numFmtId="0" fontId="57" fillId="35" borderId="26" xfId="0" applyFont="1" applyFill="1" applyBorder="1" applyAlignment="1">
      <alignment vertical="center"/>
    </xf>
    <xf numFmtId="3" fontId="48" fillId="26" borderId="0" xfId="107" applyNumberFormat="1" applyFont="1" applyAlignment="1">
      <alignment horizontal="center" vertical="center"/>
    </xf>
    <xf numFmtId="0" fontId="70" fillId="26" borderId="0" xfId="107" applyFont="1">
      <alignment horizontal="left"/>
    </xf>
    <xf numFmtId="165" fontId="57" fillId="30" borderId="11" xfId="47" applyNumberFormat="1" applyFont="1" applyFill="1" applyBorder="1" applyAlignment="1">
      <alignment horizontal="left"/>
    </xf>
    <xf numFmtId="165" fontId="57" fillId="30" borderId="11" xfId="47" applyNumberFormat="1" applyFont="1" applyFill="1" applyBorder="1" applyAlignment="1">
      <alignment horizontal="right"/>
    </xf>
    <xf numFmtId="165" fontId="48" fillId="26" borderId="25" xfId="47" applyNumberFormat="1" applyFont="1" applyFill="1" applyBorder="1" applyAlignment="1">
      <alignment horizontal="left" indent="1"/>
    </xf>
    <xf numFmtId="165" fontId="48" fillId="26" borderId="25" xfId="47" applyNumberFormat="1" applyFont="1" applyFill="1" applyBorder="1" applyAlignment="1">
      <alignment horizontal="right"/>
    </xf>
    <xf numFmtId="0" fontId="54" fillId="29" borderId="0" xfId="0" applyFont="1" applyFill="1" applyAlignment="1">
      <alignment horizontal="center" wrapText="1"/>
    </xf>
    <xf numFmtId="3" fontId="54" fillId="29" borderId="0" xfId="0" applyNumberFormat="1" applyFont="1" applyFill="1" applyAlignment="1">
      <alignment horizontal="center" wrapText="1"/>
    </xf>
    <xf numFmtId="0" fontId="57" fillId="30" borderId="0" xfId="0" applyFont="1" applyFill="1" applyAlignment="1">
      <alignment horizontal="center" wrapText="1"/>
    </xf>
    <xf numFmtId="3" fontId="57" fillId="30" borderId="0" xfId="0" applyNumberFormat="1" applyFont="1" applyFill="1" applyAlignment="1">
      <alignment horizontal="center" wrapText="1"/>
    </xf>
    <xf numFmtId="10" fontId="57" fillId="30" borderId="0" xfId="94" applyNumberFormat="1" applyFont="1" applyFill="1" applyAlignment="1">
      <alignment horizontal="center" wrapText="1"/>
    </xf>
    <xf numFmtId="0" fontId="48" fillId="26" borderId="0" xfId="0" applyFont="1" applyFill="1" applyAlignment="1">
      <alignment horizontal="center" wrapText="1"/>
    </xf>
    <xf numFmtId="3" fontId="48" fillId="26" borderId="0" xfId="0" applyNumberFormat="1" applyFont="1" applyFill="1" applyAlignment="1">
      <alignment horizontal="center" wrapText="1"/>
    </xf>
    <xf numFmtId="3" fontId="57" fillId="26" borderId="11" xfId="0" applyNumberFormat="1" applyFont="1" applyFill="1" applyBorder="1" applyAlignment="1">
      <alignment horizontal="center" wrapText="1"/>
    </xf>
    <xf numFmtId="0" fontId="57" fillId="26" borderId="11" xfId="0" applyFont="1" applyFill="1" applyBorder="1" applyAlignment="1">
      <alignment horizontal="center" wrapText="1"/>
    </xf>
    <xf numFmtId="10" fontId="57" fillId="26" borderId="11" xfId="94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4" fillId="36" borderId="29" xfId="0" applyFont="1" applyFill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 wrapText="1"/>
    </xf>
    <xf numFmtId="165" fontId="57" fillId="35" borderId="29" xfId="0" applyNumberFormat="1" applyFont="1" applyFill="1" applyBorder="1" applyAlignment="1">
      <alignment horizontal="center" vertical="center" wrapText="1"/>
    </xf>
    <xf numFmtId="0" fontId="54" fillId="29" borderId="29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1" fillId="26" borderId="0" xfId="0" applyFont="1" applyFill="1"/>
    <xf numFmtId="9" fontId="48" fillId="26" borderId="0" xfId="94" applyFont="1" applyFill="1" applyAlignment="1">
      <alignment horizontal="left"/>
    </xf>
    <xf numFmtId="10" fontId="54" fillId="29" borderId="14" xfId="94" applyNumberFormat="1" applyFont="1" applyFill="1" applyBorder="1" applyAlignment="1">
      <alignment horizontal="center"/>
    </xf>
    <xf numFmtId="165" fontId="61" fillId="35" borderId="29" xfId="0" applyNumberFormat="1" applyFont="1" applyFill="1" applyBorder="1" applyAlignment="1">
      <alignment horizontal="center" vertical="center" wrapText="1"/>
    </xf>
    <xf numFmtId="0" fontId="73" fillId="26" borderId="0" xfId="0" applyFont="1" applyFill="1"/>
    <xf numFmtId="10" fontId="48" fillId="26" borderId="0" xfId="94" applyNumberFormat="1" applyFont="1" applyFill="1" applyAlignment="1">
      <alignment horizontal="center" wrapText="1"/>
    </xf>
    <xf numFmtId="166" fontId="48" fillId="26" borderId="0" xfId="0" applyNumberFormat="1" applyFont="1" applyFill="1" applyAlignment="1">
      <alignment horizontal="center"/>
    </xf>
    <xf numFmtId="166" fontId="57" fillId="33" borderId="11" xfId="107" applyNumberFormat="1" applyFont="1" applyFill="1" applyBorder="1" applyAlignment="1">
      <alignment horizontal="center"/>
    </xf>
    <xf numFmtId="43" fontId="67" fillId="26" borderId="0" xfId="107" applyNumberFormat="1" applyFont="1">
      <alignment horizontal="left"/>
    </xf>
    <xf numFmtId="172" fontId="48" fillId="26" borderId="13" xfId="94" applyNumberFormat="1" applyFont="1" applyFill="1" applyBorder="1" applyAlignment="1">
      <alignment horizontal="right" vertical="center"/>
    </xf>
    <xf numFmtId="165" fontId="48" fillId="26" borderId="29" xfId="0" applyNumberFormat="1" applyFont="1" applyFill="1" applyBorder="1" applyAlignment="1">
      <alignment horizontal="center" vertical="center" wrapText="1"/>
    </xf>
    <xf numFmtId="0" fontId="62" fillId="26" borderId="19" xfId="0" applyFont="1" applyFill="1" applyBorder="1" applyAlignment="1">
      <alignment horizontal="right"/>
    </xf>
    <xf numFmtId="0" fontId="62" fillId="26" borderId="31" xfId="0" applyFont="1" applyFill="1" applyBorder="1" applyAlignment="1">
      <alignment horizontal="right"/>
    </xf>
    <xf numFmtId="172" fontId="57" fillId="30" borderId="55" xfId="94" applyNumberFormat="1" applyFont="1" applyFill="1" applyBorder="1" applyAlignment="1">
      <alignment horizontal="right" vertical="center"/>
    </xf>
    <xf numFmtId="172" fontId="62" fillId="26" borderId="46" xfId="94" applyNumberFormat="1" applyFont="1" applyFill="1" applyBorder="1" applyAlignment="1">
      <alignment horizontal="right"/>
    </xf>
    <xf numFmtId="172" fontId="62" fillId="26" borderId="41" xfId="94" applyNumberFormat="1" applyFont="1" applyFill="1" applyBorder="1" applyAlignment="1">
      <alignment horizontal="right"/>
    </xf>
    <xf numFmtId="172" fontId="62" fillId="26" borderId="13" xfId="94" applyNumberFormat="1" applyFont="1" applyFill="1" applyBorder="1" applyAlignment="1">
      <alignment horizontal="right"/>
    </xf>
    <xf numFmtId="172" fontId="48" fillId="26" borderId="46" xfId="94" applyNumberFormat="1" applyFont="1" applyFill="1" applyBorder="1" applyAlignment="1">
      <alignment horizontal="right" vertical="center"/>
    </xf>
    <xf numFmtId="172" fontId="61" fillId="30" borderId="50" xfId="94" applyNumberFormat="1" applyFont="1" applyFill="1" applyBorder="1" applyAlignment="1">
      <alignment horizontal="right"/>
    </xf>
    <xf numFmtId="0" fontId="61" fillId="26" borderId="0" xfId="0" applyFont="1" applyFill="1" applyAlignment="1">
      <alignment horizontal="center"/>
    </xf>
    <xf numFmtId="165" fontId="57" fillId="35" borderId="29" xfId="48" applyNumberFormat="1" applyFont="1" applyFill="1" applyBorder="1" applyAlignment="1">
      <alignment horizontal="center" vertical="center" wrapText="1"/>
    </xf>
    <xf numFmtId="0" fontId="59" fillId="26" borderId="0" xfId="0" applyFont="1" applyFill="1"/>
    <xf numFmtId="3" fontId="54" fillId="26" borderId="0" xfId="0" applyNumberFormat="1" applyFont="1" applyFill="1" applyBorder="1" applyAlignment="1">
      <alignment horizontal="left" vertical="center"/>
    </xf>
    <xf numFmtId="172" fontId="57" fillId="30" borderId="11" xfId="0" applyNumberFormat="1" applyFont="1" applyFill="1" applyBorder="1"/>
    <xf numFmtId="172" fontId="48" fillId="26" borderId="0" xfId="94" applyNumberFormat="1" applyFont="1" applyFill="1" applyAlignment="1">
      <alignment vertical="center"/>
    </xf>
    <xf numFmtId="172" fontId="54" fillId="31" borderId="49" xfId="94" applyNumberFormat="1" applyFont="1" applyFill="1" applyBorder="1" applyAlignment="1">
      <alignment horizontal="center" vertical="center"/>
    </xf>
    <xf numFmtId="172" fontId="57" fillId="30" borderId="59" xfId="94" applyNumberFormat="1" applyFont="1" applyFill="1" applyBorder="1" applyAlignment="1">
      <alignment horizontal="right" vertical="center"/>
    </xf>
    <xf numFmtId="172" fontId="54" fillId="29" borderId="57" xfId="94" applyNumberFormat="1" applyFont="1" applyFill="1" applyBorder="1" applyAlignment="1">
      <alignment horizontal="center" vertical="center"/>
    </xf>
    <xf numFmtId="172" fontId="48" fillId="26" borderId="0" xfId="94" applyNumberFormat="1" applyFont="1" applyFill="1"/>
    <xf numFmtId="176" fontId="62" fillId="26" borderId="0" xfId="94" applyNumberFormat="1" applyFont="1" applyFill="1" applyAlignment="1">
      <alignment horizontal="right"/>
    </xf>
    <xf numFmtId="165" fontId="61" fillId="35" borderId="29" xfId="48" applyNumberFormat="1" applyFont="1" applyFill="1" applyBorder="1" applyAlignment="1">
      <alignment horizontal="center" vertical="center" wrapText="1"/>
    </xf>
    <xf numFmtId="165" fontId="57" fillId="35" borderId="18" xfId="48" applyNumberFormat="1" applyFont="1" applyFill="1" applyBorder="1" applyAlignment="1">
      <alignment horizontal="center" vertical="center" wrapText="1"/>
    </xf>
    <xf numFmtId="165" fontId="48" fillId="26" borderId="0" xfId="47" applyNumberFormat="1" applyFont="1" applyFill="1" applyAlignment="1">
      <alignment vertical="center"/>
    </xf>
    <xf numFmtId="0" fontId="54" fillId="29" borderId="29" xfId="160" applyNumberFormat="1" applyFont="1" applyFill="1" applyBorder="1" applyAlignment="1">
      <alignment horizontal="center"/>
    </xf>
    <xf numFmtId="165" fontId="61" fillId="30" borderId="29" xfId="160" applyNumberFormat="1" applyFont="1" applyFill="1" applyBorder="1" applyAlignment="1">
      <alignment horizontal="right"/>
    </xf>
    <xf numFmtId="165" fontId="62" fillId="26" borderId="29" xfId="160" applyNumberFormat="1" applyFont="1" applyFill="1" applyBorder="1" applyAlignment="1">
      <alignment horizontal="right"/>
    </xf>
    <xf numFmtId="181" fontId="62" fillId="26" borderId="0" xfId="160" applyNumberFormat="1" applyFont="1" applyFill="1" applyAlignment="1">
      <alignment horizontal="right"/>
    </xf>
    <xf numFmtId="165" fontId="61" fillId="30" borderId="29" xfId="160" applyNumberFormat="1" applyFont="1" applyFill="1" applyBorder="1" applyAlignment="1">
      <alignment horizontal="center"/>
    </xf>
    <xf numFmtId="165" fontId="62" fillId="26" borderId="29" xfId="160" applyNumberFormat="1" applyFont="1" applyFill="1" applyBorder="1" applyAlignment="1">
      <alignment horizontal="center"/>
    </xf>
    <xf numFmtId="165" fontId="62" fillId="26" borderId="0" xfId="160" applyNumberFormat="1" applyFont="1" applyFill="1" applyAlignment="1">
      <alignment horizontal="right"/>
    </xf>
    <xf numFmtId="175" fontId="62" fillId="26" borderId="0" xfId="160" applyNumberFormat="1" applyFont="1" applyFill="1" applyAlignment="1">
      <alignment horizontal="right"/>
    </xf>
    <xf numFmtId="3" fontId="62" fillId="26" borderId="0" xfId="160" applyNumberFormat="1" applyFont="1" applyFill="1" applyAlignment="1">
      <alignment horizontal="right"/>
    </xf>
    <xf numFmtId="10" fontId="57" fillId="26" borderId="11" xfId="0" applyNumberFormat="1" applyFont="1" applyFill="1" applyBorder="1" applyAlignment="1">
      <alignment horizontal="right" vertical="center" wrapText="1"/>
    </xf>
    <xf numFmtId="0" fontId="57" fillId="33" borderId="31" xfId="0" applyFont="1" applyFill="1" applyBorder="1" applyAlignment="1">
      <alignment horizontal="left"/>
    </xf>
    <xf numFmtId="10" fontId="57" fillId="33" borderId="31" xfId="0" applyNumberFormat="1" applyFont="1" applyFill="1" applyBorder="1" applyAlignment="1">
      <alignment horizontal="center"/>
    </xf>
    <xf numFmtId="180" fontId="68" fillId="0" borderId="0" xfId="161" applyNumberFormat="1" applyAlignment="1">
      <alignment horizontal="center"/>
    </xf>
    <xf numFmtId="3" fontId="48" fillId="26" borderId="31" xfId="107" applyNumberFormat="1" applyFont="1" applyBorder="1" applyAlignment="1">
      <alignment horizontal="left" vertical="top"/>
    </xf>
    <xf numFmtId="10" fontId="68" fillId="0" borderId="0" xfId="94" applyNumberFormat="1" applyFont="1" applyAlignment="1">
      <alignment horizontal="center" vertical="center"/>
    </xf>
    <xf numFmtId="10" fontId="68" fillId="0" borderId="0" xfId="94" applyNumberFormat="1" applyFont="1" applyAlignment="1">
      <alignment horizontal="center"/>
    </xf>
    <xf numFmtId="1" fontId="48" fillId="26" borderId="0" xfId="0" applyNumberFormat="1" applyFont="1" applyFill="1" applyAlignment="1">
      <alignment horizontal="center" vertical="center"/>
    </xf>
    <xf numFmtId="0" fontId="64" fillId="26" borderId="31" xfId="107" applyFont="1" applyBorder="1" applyAlignment="1">
      <alignment horizontal="left" vertical="top"/>
    </xf>
    <xf numFmtId="9" fontId="37" fillId="26" borderId="31" xfId="94" applyFont="1" applyFill="1" applyBorder="1" applyAlignment="1">
      <alignment horizontal="left"/>
    </xf>
    <xf numFmtId="0" fontId="87" fillId="26" borderId="31" xfId="0" applyFont="1" applyFill="1" applyBorder="1"/>
    <xf numFmtId="0" fontId="48" fillId="0" borderId="0" xfId="107" applyFont="1" applyFill="1" applyAlignment="1"/>
    <xf numFmtId="3" fontId="48" fillId="0" borderId="0" xfId="107" applyNumberFormat="1" applyFont="1" applyFill="1" applyAlignment="1">
      <alignment horizontal="right"/>
    </xf>
    <xf numFmtId="0" fontId="54" fillId="29" borderId="0" xfId="0" applyFont="1" applyFill="1" applyAlignment="1">
      <alignment horizontal="left" vertical="center" wrapText="1"/>
    </xf>
    <xf numFmtId="0" fontId="61" fillId="35" borderId="0" xfId="0" applyFont="1" applyFill="1" applyAlignment="1">
      <alignment horizontal="left" vertical="center" wrapText="1"/>
    </xf>
    <xf numFmtId="0" fontId="57" fillId="35" borderId="19" xfId="0" applyFont="1" applyFill="1" applyBorder="1" applyAlignment="1">
      <alignment horizontal="left" vertical="center" wrapText="1"/>
    </xf>
    <xf numFmtId="3" fontId="57" fillId="33" borderId="11" xfId="107" applyNumberFormat="1" applyFont="1" applyFill="1" applyBorder="1" applyAlignment="1">
      <alignment horizontal="center" vertical="center"/>
    </xf>
    <xf numFmtId="10" fontId="54" fillId="29" borderId="19" xfId="94" applyNumberFormat="1" applyFont="1" applyFill="1" applyBorder="1" applyAlignment="1">
      <alignment horizontal="right" vertical="center"/>
    </xf>
    <xf numFmtId="165" fontId="57" fillId="30" borderId="54" xfId="47" applyNumberFormat="1" applyFont="1" applyFill="1" applyBorder="1" applyAlignment="1">
      <alignment horizontal="left" vertical="center"/>
    </xf>
    <xf numFmtId="172" fontId="57" fillId="30" borderId="11" xfId="94" applyNumberFormat="1" applyFont="1" applyFill="1" applyBorder="1" applyAlignment="1">
      <alignment horizontal="right" vertical="center"/>
    </xf>
    <xf numFmtId="9" fontId="62" fillId="26" borderId="13" xfId="94" applyFont="1" applyFill="1" applyBorder="1" applyAlignment="1">
      <alignment horizontal="right"/>
    </xf>
    <xf numFmtId="179" fontId="62" fillId="26" borderId="29" xfId="0" applyNumberFormat="1" applyFont="1" applyFill="1" applyBorder="1"/>
    <xf numFmtId="0" fontId="54" fillId="29" borderId="14" xfId="0" applyFont="1" applyFill="1" applyBorder="1" applyAlignment="1">
      <alignment horizontal="center" vertical="center" wrapText="1"/>
    </xf>
    <xf numFmtId="0" fontId="57" fillId="35" borderId="0" xfId="0" applyFont="1" applyFill="1" applyAlignment="1">
      <alignment horizontal="left" vertical="center" wrapText="1"/>
    </xf>
    <xf numFmtId="0" fontId="0" fillId="0" borderId="31" xfId="0" applyBorder="1"/>
    <xf numFmtId="166" fontId="68" fillId="26" borderId="0" xfId="161" applyNumberFormat="1" applyFill="1" applyAlignment="1">
      <alignment horizontal="center"/>
    </xf>
    <xf numFmtId="0" fontId="0" fillId="0" borderId="0" xfId="0"/>
    <xf numFmtId="182" fontId="88" fillId="0" borderId="0" xfId="47" applyNumberFormat="1" applyFont="1" applyAlignment="1">
      <alignment horizontal="right"/>
    </xf>
    <xf numFmtId="182" fontId="88" fillId="0" borderId="0" xfId="52" applyNumberFormat="1" applyFont="1" applyAlignment="1">
      <alignment horizontal="right"/>
    </xf>
    <xf numFmtId="4" fontId="57" fillId="26" borderId="31" xfId="0" applyNumberFormat="1" applyFont="1" applyFill="1" applyBorder="1" applyAlignment="1">
      <alignment horizontal="center"/>
    </xf>
    <xf numFmtId="171" fontId="0" fillId="26" borderId="0" xfId="47" applyNumberFormat="1" applyFont="1" applyFill="1" applyAlignment="1">
      <alignment horizontal="center"/>
    </xf>
    <xf numFmtId="0" fontId="57" fillId="26" borderId="31" xfId="0" applyFont="1" applyFill="1" applyBorder="1" applyAlignment="1">
      <alignment horizontal="left"/>
    </xf>
    <xf numFmtId="0" fontId="48" fillId="26" borderId="31" xfId="0" applyFont="1" applyFill="1" applyBorder="1" applyAlignment="1">
      <alignment horizontal="left"/>
    </xf>
    <xf numFmtId="2" fontId="0" fillId="26" borderId="0" xfId="0" applyNumberFormat="1" applyFont="1" applyFill="1"/>
    <xf numFmtId="2" fontId="48" fillId="26" borderId="31" xfId="47" applyNumberFormat="1" applyFont="1" applyFill="1" applyBorder="1" applyAlignment="1">
      <alignment horizontal="center" vertical="center"/>
    </xf>
    <xf numFmtId="2" fontId="0" fillId="26" borderId="31" xfId="0" applyNumberFormat="1" applyFont="1" applyFill="1" applyBorder="1"/>
    <xf numFmtId="0" fontId="90" fillId="30" borderId="11" xfId="0" applyFont="1" applyFill="1" applyBorder="1" applyAlignment="1">
      <alignment horizontal="left"/>
    </xf>
    <xf numFmtId="3" fontId="57" fillId="30" borderId="0" xfId="0" applyNumberFormat="1" applyFont="1" applyFill="1"/>
    <xf numFmtId="0" fontId="48" fillId="33" borderId="11" xfId="0" applyFont="1" applyFill="1" applyBorder="1"/>
    <xf numFmtId="172" fontId="57" fillId="26" borderId="11" xfId="0" applyNumberFormat="1" applyFont="1" applyFill="1" applyBorder="1"/>
    <xf numFmtId="172" fontId="54" fillId="29" borderId="47" xfId="94" applyNumberFormat="1" applyFont="1" applyFill="1" applyBorder="1" applyAlignment="1">
      <alignment horizontal="center" vertical="center"/>
    </xf>
    <xf numFmtId="172" fontId="62" fillId="26" borderId="13" xfId="94" applyNumberFormat="1" applyFont="1" applyFill="1" applyBorder="1" applyAlignment="1">
      <alignment horizontal="right" vertical="center"/>
    </xf>
    <xf numFmtId="0" fontId="61" fillId="35" borderId="27" xfId="0" applyFont="1" applyFill="1" applyBorder="1" applyAlignment="1">
      <alignment vertical="center" wrapText="1"/>
    </xf>
    <xf numFmtId="172" fontId="57" fillId="35" borderId="27" xfId="94" applyNumberFormat="1" applyFont="1" applyFill="1" applyBorder="1" applyAlignment="1">
      <alignment horizontal="right" vertical="center"/>
    </xf>
    <xf numFmtId="172" fontId="48" fillId="26" borderId="11" xfId="94" applyNumberFormat="1" applyFont="1" applyFill="1" applyBorder="1"/>
    <xf numFmtId="165" fontId="0" fillId="26" borderId="0" xfId="0" applyNumberFormat="1" applyFill="1" applyAlignment="1">
      <alignment horizontal="right"/>
    </xf>
    <xf numFmtId="2" fontId="57" fillId="33" borderId="31" xfId="0" applyNumberFormat="1" applyFont="1" applyFill="1" applyBorder="1" applyAlignment="1">
      <alignment horizontal="center"/>
    </xf>
    <xf numFmtId="1" fontId="48" fillId="26" borderId="0" xfId="0" applyNumberFormat="1" applyFont="1" applyFill="1" applyAlignment="1">
      <alignment horizontal="center"/>
    </xf>
    <xf numFmtId="172" fontId="38" fillId="26" borderId="11" xfId="0" applyNumberFormat="1" applyFont="1" applyFill="1" applyBorder="1" applyAlignment="1">
      <alignment horizontal="center"/>
    </xf>
    <xf numFmtId="0" fontId="48" fillId="0" borderId="0" xfId="107" applyFont="1" applyFill="1" applyAlignment="1">
      <alignment horizontal="center"/>
    </xf>
    <xf numFmtId="171" fontId="57" fillId="35" borderId="19" xfId="48" applyNumberFormat="1" applyFont="1" applyFill="1" applyBorder="1" applyAlignment="1">
      <alignment horizontal="center" vertical="center" wrapText="1"/>
    </xf>
    <xf numFmtId="165" fontId="57" fillId="26" borderId="11" xfId="47" applyNumberFormat="1" applyFont="1" applyFill="1" applyBorder="1"/>
    <xf numFmtId="3" fontId="57" fillId="26" borderId="0" xfId="0" applyNumberFormat="1" applyFont="1" applyFill="1" applyBorder="1" applyAlignment="1">
      <alignment horizontal="center" wrapText="1"/>
    </xf>
    <xf numFmtId="0" fontId="57" fillId="26" borderId="0" xfId="0" applyFont="1" applyFill="1" applyBorder="1" applyAlignment="1">
      <alignment horizontal="center" wrapText="1"/>
    </xf>
    <xf numFmtId="10" fontId="57" fillId="26" borderId="0" xfId="94" applyNumberFormat="1" applyFont="1" applyFill="1" applyBorder="1" applyAlignment="1">
      <alignment horizontal="center" wrapText="1"/>
    </xf>
    <xf numFmtId="165" fontId="48" fillId="26" borderId="11" xfId="47" applyNumberFormat="1" applyFont="1" applyFill="1" applyBorder="1" applyAlignment="1">
      <alignment horizontal="center" vertical="center"/>
    </xf>
    <xf numFmtId="0" fontId="0" fillId="0" borderId="20" xfId="0" applyBorder="1"/>
    <xf numFmtId="172" fontId="61" fillId="35" borderId="14" xfId="94" applyNumberFormat="1" applyFont="1" applyFill="1" applyBorder="1" applyAlignment="1">
      <alignment horizontal="center" vertical="center" wrapText="1"/>
    </xf>
    <xf numFmtId="172" fontId="57" fillId="35" borderId="14" xfId="94" applyNumberFormat="1" applyFont="1" applyFill="1" applyBorder="1" applyAlignment="1">
      <alignment horizontal="center" vertical="center" wrapText="1"/>
    </xf>
    <xf numFmtId="172" fontId="57" fillId="35" borderId="19" xfId="94" applyNumberFormat="1" applyFont="1" applyFill="1" applyBorder="1" applyAlignment="1">
      <alignment horizontal="center" vertical="center" wrapText="1"/>
    </xf>
    <xf numFmtId="172" fontId="48" fillId="26" borderId="14" xfId="94" applyNumberFormat="1" applyFont="1" applyFill="1" applyBorder="1" applyAlignment="1">
      <alignment horizontal="center" vertical="center" wrapText="1"/>
    </xf>
    <xf numFmtId="0" fontId="48" fillId="26" borderId="0" xfId="107" applyFont="1" applyAlignment="1">
      <alignment horizontal="left" vertical="center" indent="1"/>
    </xf>
    <xf numFmtId="2" fontId="48" fillId="26" borderId="0" xfId="107" applyNumberFormat="1" applyFont="1" applyAlignment="1">
      <alignment horizontal="left" indent="1"/>
    </xf>
    <xf numFmtId="172" fontId="57" fillId="30" borderId="28" xfId="94" applyNumberFormat="1" applyFont="1" applyFill="1" applyBorder="1" applyAlignment="1">
      <alignment horizontal="right" vertical="center"/>
    </xf>
    <xf numFmtId="172" fontId="54" fillId="31" borderId="47" xfId="94" applyNumberFormat="1" applyFont="1" applyFill="1" applyBorder="1" applyAlignment="1">
      <alignment horizontal="center" vertical="center"/>
    </xf>
    <xf numFmtId="172" fontId="57" fillId="30" borderId="31" xfId="94" applyNumberFormat="1" applyFont="1" applyFill="1" applyBorder="1" applyAlignment="1">
      <alignment horizontal="right" vertical="center"/>
    </xf>
    <xf numFmtId="165" fontId="57" fillId="30" borderId="31" xfId="47" applyNumberFormat="1" applyFont="1" applyFill="1" applyBorder="1" applyAlignment="1">
      <alignment horizontal="right"/>
    </xf>
    <xf numFmtId="165" fontId="57" fillId="30" borderId="31" xfId="47" applyNumberFormat="1" applyFont="1" applyFill="1" applyBorder="1" applyAlignment="1">
      <alignment horizontal="left"/>
    </xf>
    <xf numFmtId="10" fontId="54" fillId="31" borderId="50" xfId="94" applyNumberFormat="1" applyFont="1" applyFill="1" applyBorder="1" applyAlignment="1">
      <alignment horizontal="center"/>
    </xf>
    <xf numFmtId="10" fontId="54" fillId="29" borderId="50" xfId="94" applyNumberFormat="1" applyFont="1" applyFill="1" applyBorder="1" applyAlignment="1">
      <alignment horizontal="center"/>
    </xf>
    <xf numFmtId="0" fontId="54" fillId="29" borderId="44" xfId="47" applyNumberFormat="1" applyFont="1" applyFill="1" applyBorder="1" applyAlignment="1">
      <alignment horizontal="center"/>
    </xf>
    <xf numFmtId="0" fontId="54" fillId="29" borderId="43" xfId="47" applyNumberFormat="1" applyFont="1" applyFill="1" applyBorder="1" applyAlignment="1">
      <alignment horizontal="center"/>
    </xf>
    <xf numFmtId="172" fontId="48" fillId="26" borderId="11" xfId="94" applyNumberFormat="1" applyFont="1" applyFill="1" applyBorder="1" applyAlignment="1">
      <alignment horizontal="right"/>
    </xf>
    <xf numFmtId="0" fontId="54" fillId="29" borderId="0" xfId="0" applyFont="1" applyFill="1" applyAlignment="1">
      <alignment horizontal="center" vertical="center" wrapText="1"/>
    </xf>
    <xf numFmtId="0" fontId="57" fillId="33" borderId="11" xfId="107" applyFont="1" applyFill="1" applyBorder="1">
      <alignment horizontal="left"/>
    </xf>
    <xf numFmtId="1" fontId="57" fillId="33" borderId="31" xfId="0" applyNumberFormat="1" applyFont="1" applyFill="1" applyBorder="1" applyAlignment="1">
      <alignment horizontal="center"/>
    </xf>
    <xf numFmtId="165" fontId="62" fillId="0" borderId="0" xfId="160" applyNumberFormat="1" applyFont="1" applyAlignment="1">
      <alignment horizontal="right"/>
    </xf>
    <xf numFmtId="3" fontId="62" fillId="26" borderId="31" xfId="107" applyNumberFormat="1" applyFont="1" applyBorder="1" applyAlignment="1">
      <alignment horizontal="center"/>
    </xf>
    <xf numFmtId="3" fontId="62" fillId="26" borderId="31" xfId="107" applyNumberFormat="1" applyFont="1" applyBorder="1" applyAlignment="1">
      <alignment horizontal="right"/>
    </xf>
    <xf numFmtId="0" fontId="62" fillId="26" borderId="31" xfId="107" applyFont="1" applyBorder="1" applyAlignment="1">
      <alignment horizontal="right"/>
    </xf>
    <xf numFmtId="0" fontId="62" fillId="26" borderId="31" xfId="107" applyFont="1" applyBorder="1" applyAlignment="1">
      <alignment horizontal="center"/>
    </xf>
    <xf numFmtId="0" fontId="62" fillId="26" borderId="31" xfId="107" applyFont="1" applyBorder="1">
      <alignment horizontal="left"/>
    </xf>
    <xf numFmtId="3" fontId="62" fillId="26" borderId="19" xfId="107" applyNumberFormat="1" applyFont="1" applyBorder="1" applyAlignment="1">
      <alignment horizontal="center"/>
    </xf>
    <xf numFmtId="3" fontId="62" fillId="26" borderId="19" xfId="107" applyNumberFormat="1" applyFont="1" applyBorder="1" applyAlignment="1">
      <alignment horizontal="right"/>
    </xf>
    <xf numFmtId="165" fontId="62" fillId="0" borderId="0" xfId="160" applyNumberFormat="1" applyFont="1" applyAlignment="1">
      <alignment horizontal="center"/>
    </xf>
    <xf numFmtId="0" fontId="62" fillId="26" borderId="0" xfId="107" applyFont="1" applyAlignment="1">
      <alignment horizontal="left" indent="1"/>
    </xf>
    <xf numFmtId="172" fontId="62" fillId="26" borderId="15" xfId="94" applyNumberFormat="1" applyFont="1" applyFill="1" applyBorder="1" applyAlignment="1">
      <alignment horizontal="center"/>
    </xf>
    <xf numFmtId="172" fontId="62" fillId="26" borderId="31" xfId="94" applyNumberFormat="1" applyFont="1" applyFill="1" applyBorder="1" applyAlignment="1">
      <alignment horizontal="center"/>
    </xf>
    <xf numFmtId="171" fontId="62" fillId="0" borderId="31" xfId="160" applyNumberFormat="1" applyFont="1" applyBorder="1" applyAlignment="1">
      <alignment horizontal="center"/>
    </xf>
    <xf numFmtId="165" fontId="62" fillId="0" borderId="30" xfId="160" applyNumberFormat="1" applyFont="1" applyBorder="1" applyAlignment="1">
      <alignment horizontal="center"/>
    </xf>
    <xf numFmtId="172" fontId="62" fillId="26" borderId="14" xfId="94" applyNumberFormat="1" applyFont="1" applyFill="1" applyBorder="1" applyAlignment="1">
      <alignment horizontal="center"/>
    </xf>
    <xf numFmtId="172" fontId="62" fillId="26" borderId="0" xfId="94" applyNumberFormat="1" applyFont="1" applyFill="1" applyAlignment="1">
      <alignment horizontal="center"/>
    </xf>
    <xf numFmtId="165" fontId="62" fillId="26" borderId="0" xfId="160" applyNumberFormat="1" applyFont="1" applyFill="1" applyAlignment="1">
      <alignment horizontal="center"/>
    </xf>
    <xf numFmtId="0" fontId="62" fillId="26" borderId="0" xfId="160" applyNumberFormat="1" applyFont="1" applyFill="1" applyAlignment="1">
      <alignment horizontal="left" indent="1"/>
    </xf>
    <xf numFmtId="172" fontId="61" fillId="30" borderId="14" xfId="94" applyNumberFormat="1" applyFont="1" applyFill="1" applyBorder="1" applyAlignment="1">
      <alignment horizontal="center"/>
    </xf>
    <xf numFmtId="172" fontId="61" fillId="30" borderId="0" xfId="94" applyNumberFormat="1" applyFont="1" applyFill="1" applyAlignment="1">
      <alignment horizontal="center"/>
    </xf>
    <xf numFmtId="165" fontId="61" fillId="30" borderId="0" xfId="160" applyNumberFormat="1" applyFont="1" applyFill="1" applyAlignment="1">
      <alignment horizontal="center"/>
    </xf>
    <xf numFmtId="10" fontId="61" fillId="30" borderId="0" xfId="94" applyNumberFormat="1" applyFont="1" applyFill="1" applyAlignment="1">
      <alignment horizontal="center"/>
    </xf>
    <xf numFmtId="0" fontId="61" fillId="30" borderId="0" xfId="160" applyNumberFormat="1" applyFont="1" applyFill="1"/>
    <xf numFmtId="165" fontId="62" fillId="26" borderId="0" xfId="160" applyNumberFormat="1" applyFont="1" applyFill="1" applyAlignment="1">
      <alignment horizontal="right" vertical="center" indent="1"/>
    </xf>
    <xf numFmtId="172" fontId="62" fillId="0" borderId="14" xfId="94" applyNumberFormat="1" applyFont="1" applyBorder="1" applyAlignment="1">
      <alignment horizontal="center"/>
    </xf>
    <xf numFmtId="165" fontId="62" fillId="0" borderId="29" xfId="160" applyNumberFormat="1" applyFont="1" applyBorder="1" applyAlignment="1">
      <alignment horizontal="right"/>
    </xf>
    <xf numFmtId="10" fontId="62" fillId="0" borderId="0" xfId="94" applyNumberFormat="1" applyFont="1" applyAlignment="1">
      <alignment horizontal="right"/>
    </xf>
    <xf numFmtId="0" fontId="62" fillId="0" borderId="0" xfId="107" applyFont="1" applyFill="1" applyAlignment="1">
      <alignment horizontal="left" indent="1"/>
    </xf>
    <xf numFmtId="0" fontId="62" fillId="0" borderId="0" xfId="160" applyNumberFormat="1" applyFont="1" applyAlignment="1">
      <alignment horizontal="left" indent="1"/>
    </xf>
    <xf numFmtId="9" fontId="61" fillId="30" borderId="14" xfId="94" applyFont="1" applyFill="1" applyBorder="1" applyAlignment="1">
      <alignment horizontal="center"/>
    </xf>
    <xf numFmtId="165" fontId="61" fillId="30" borderId="0" xfId="160" applyNumberFormat="1" applyFont="1" applyFill="1" applyAlignment="1">
      <alignment horizontal="right"/>
    </xf>
    <xf numFmtId="10" fontId="61" fillId="30" borderId="0" xfId="94" applyNumberFormat="1" applyFont="1" applyFill="1" applyAlignment="1">
      <alignment horizontal="right"/>
    </xf>
    <xf numFmtId="10" fontId="54" fillId="29" borderId="0" xfId="94" applyNumberFormat="1" applyFont="1" applyFill="1" applyAlignment="1">
      <alignment horizontal="center"/>
    </xf>
    <xf numFmtId="0" fontId="54" fillId="29" borderId="0" xfId="160" applyNumberFormat="1" applyFont="1" applyFill="1" applyAlignment="1">
      <alignment horizontal="center"/>
    </xf>
    <xf numFmtId="0" fontId="54" fillId="29" borderId="0" xfId="107" applyFont="1" applyFill="1">
      <alignment horizontal="left"/>
    </xf>
    <xf numFmtId="3" fontId="61" fillId="0" borderId="0" xfId="107" applyNumberFormat="1" applyFont="1" applyFill="1" applyAlignment="1">
      <alignment horizontal="center" vertical="center"/>
    </xf>
    <xf numFmtId="0" fontId="59" fillId="26" borderId="0" xfId="107" applyFont="1">
      <alignment horizontal="left"/>
    </xf>
    <xf numFmtId="3" fontId="62" fillId="26" borderId="0" xfId="107" applyNumberFormat="1" applyFont="1" applyAlignment="1">
      <alignment horizontal="center"/>
    </xf>
    <xf numFmtId="3" fontId="62" fillId="26" borderId="0" xfId="107" applyNumberFormat="1" applyFont="1" applyAlignment="1">
      <alignment horizontal="right"/>
    </xf>
    <xf numFmtId="0" fontId="62" fillId="26" borderId="0" xfId="107" applyFont="1" applyAlignment="1">
      <alignment horizontal="right"/>
    </xf>
    <xf numFmtId="0" fontId="62" fillId="26" borderId="0" xfId="107" applyFont="1" applyAlignment="1">
      <alignment horizontal="center"/>
    </xf>
    <xf numFmtId="0" fontId="62" fillId="26" borderId="0" xfId="107" applyFont="1">
      <alignment horizontal="left"/>
    </xf>
    <xf numFmtId="172" fontId="57" fillId="35" borderId="0" xfId="94" applyNumberFormat="1" applyFont="1" applyFill="1" applyAlignment="1">
      <alignment horizontal="center" vertical="center" wrapText="1"/>
    </xf>
    <xf numFmtId="165" fontId="57" fillId="35" borderId="0" xfId="0" applyNumberFormat="1" applyFont="1" applyFill="1" applyAlignment="1">
      <alignment horizontal="center" vertical="center" wrapText="1"/>
    </xf>
    <xf numFmtId="10" fontId="57" fillId="35" borderId="0" xfId="94" applyNumberFormat="1" applyFont="1" applyFill="1" applyAlignment="1">
      <alignment horizontal="center" vertical="center" wrapText="1"/>
    </xf>
    <xf numFmtId="0" fontId="57" fillId="35" borderId="0" xfId="0" applyFont="1" applyFill="1" applyAlignment="1">
      <alignment horizontal="left"/>
    </xf>
    <xf numFmtId="172" fontId="48" fillId="0" borderId="14" xfId="94" applyNumberFormat="1" applyFont="1" applyBorder="1" applyAlignment="1">
      <alignment horizontal="center" vertical="center" wrapText="1"/>
    </xf>
    <xf numFmtId="172" fontId="48" fillId="0" borderId="0" xfId="94" applyNumberFormat="1" applyFont="1" applyAlignment="1">
      <alignment horizontal="center" vertical="center" wrapText="1"/>
    </xf>
    <xf numFmtId="165" fontId="48" fillId="0" borderId="0" xfId="0" applyNumberFormat="1" applyFont="1" applyAlignment="1">
      <alignment horizontal="center" vertical="center" wrapText="1"/>
    </xf>
    <xf numFmtId="165" fontId="48" fillId="0" borderId="29" xfId="0" applyNumberFormat="1" applyFont="1" applyBorder="1" applyAlignment="1">
      <alignment horizontal="right" vertical="center" wrapText="1"/>
    </xf>
    <xf numFmtId="10" fontId="48" fillId="0" borderId="0" xfId="94" applyNumberFormat="1" applyFont="1" applyAlignment="1">
      <alignment horizontal="center" vertical="center" wrapText="1"/>
    </xf>
    <xf numFmtId="0" fontId="48" fillId="0" borderId="0" xfId="0" applyFont="1"/>
    <xf numFmtId="165" fontId="48" fillId="0" borderId="29" xfId="0" applyNumberFormat="1" applyFont="1" applyBorder="1" applyAlignment="1">
      <alignment horizontal="center" vertical="center" wrapText="1"/>
    </xf>
    <xf numFmtId="172" fontId="62" fillId="0" borderId="14" xfId="94" applyNumberFormat="1" applyFont="1" applyBorder="1" applyAlignment="1">
      <alignment horizontal="center" vertical="center" wrapText="1"/>
    </xf>
    <xf numFmtId="172" fontId="62" fillId="0" borderId="0" xfId="94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165" fontId="62" fillId="0" borderId="0" xfId="0" applyNumberFormat="1" applyFont="1" applyAlignment="1">
      <alignment horizontal="center" vertical="center" wrapText="1"/>
    </xf>
    <xf numFmtId="165" fontId="62" fillId="0" borderId="29" xfId="0" applyNumberFormat="1" applyFont="1" applyBorder="1" applyAlignment="1">
      <alignment horizontal="center" vertical="center" wrapText="1"/>
    </xf>
    <xf numFmtId="10" fontId="62" fillId="0" borderId="0" xfId="94" applyNumberFormat="1" applyFont="1" applyAlignment="1">
      <alignment horizontal="center" vertical="center" wrapText="1"/>
    </xf>
    <xf numFmtId="0" fontId="62" fillId="0" borderId="0" xfId="0" applyFont="1" applyAlignment="1">
      <alignment vertical="center"/>
    </xf>
    <xf numFmtId="172" fontId="61" fillId="35" borderId="0" xfId="94" applyNumberFormat="1" applyFont="1" applyFill="1" applyAlignment="1">
      <alignment horizontal="center" vertical="center" wrapText="1"/>
    </xf>
    <xf numFmtId="165" fontId="61" fillId="35" borderId="0" xfId="0" applyNumberFormat="1" applyFont="1" applyFill="1" applyAlignment="1">
      <alignment horizontal="center" vertical="center" wrapText="1"/>
    </xf>
    <xf numFmtId="10" fontId="61" fillId="35" borderId="0" xfId="94" applyNumberFormat="1" applyFont="1" applyFill="1" applyAlignment="1">
      <alignment horizontal="center" vertical="center" wrapText="1"/>
    </xf>
    <xf numFmtId="0" fontId="61" fillId="35" borderId="0" xfId="0" applyFont="1" applyFill="1" applyAlignment="1">
      <alignment horizontal="left"/>
    </xf>
    <xf numFmtId="0" fontId="62" fillId="0" borderId="0" xfId="0" applyFont="1"/>
    <xf numFmtId="165" fontId="62" fillId="0" borderId="0" xfId="0" applyNumberFormat="1" applyFont="1" applyAlignment="1">
      <alignment horizontal="right" vertical="center" wrapText="1"/>
    </xf>
    <xf numFmtId="165" fontId="62" fillId="0" borderId="29" xfId="0" applyNumberFormat="1" applyFont="1" applyBorder="1" applyAlignment="1">
      <alignment horizontal="right" vertical="center" wrapText="1"/>
    </xf>
    <xf numFmtId="179" fontId="48" fillId="0" borderId="29" xfId="0" applyNumberFormat="1" applyFont="1" applyBorder="1"/>
    <xf numFmtId="165" fontId="48" fillId="0" borderId="29" xfId="0" applyNumberFormat="1" applyFont="1" applyBorder="1" applyAlignment="1">
      <alignment vertical="center" wrapText="1"/>
    </xf>
    <xf numFmtId="165" fontId="48" fillId="26" borderId="0" xfId="0" applyNumberFormat="1" applyFont="1" applyFill="1" applyAlignment="1">
      <alignment horizontal="center" vertical="center" wrapText="1"/>
    </xf>
    <xf numFmtId="10" fontId="48" fillId="26" borderId="0" xfId="94" applyNumberFormat="1" applyFont="1" applyFill="1" applyAlignment="1">
      <alignment horizontal="center" vertical="center" wrapText="1"/>
    </xf>
    <xf numFmtId="165" fontId="48" fillId="0" borderId="0" xfId="94" applyNumberFormat="1" applyFont="1" applyAlignment="1">
      <alignment horizontal="center" vertical="center" wrapText="1"/>
    </xf>
    <xf numFmtId="0" fontId="54" fillId="36" borderId="0" xfId="0" applyFont="1" applyFill="1" applyAlignment="1">
      <alignment horizontal="center" vertical="center" wrapText="1"/>
    </xf>
    <xf numFmtId="0" fontId="54" fillId="36" borderId="0" xfId="0" applyFont="1" applyFill="1" applyAlignment="1">
      <alignment horizontal="left"/>
    </xf>
    <xf numFmtId="0" fontId="61" fillId="0" borderId="0" xfId="0" applyFont="1" applyAlignment="1">
      <alignment horizontal="center"/>
    </xf>
    <xf numFmtId="3" fontId="62" fillId="26" borderId="31" xfId="107" applyNumberFormat="1" applyFont="1" applyBorder="1" applyAlignment="1">
      <alignment horizontal="left" vertical="top"/>
    </xf>
    <xf numFmtId="0" fontId="62" fillId="26" borderId="31" xfId="107" applyFont="1" applyBorder="1" applyAlignment="1">
      <alignment horizontal="left" vertical="top"/>
    </xf>
    <xf numFmtId="9" fontId="57" fillId="0" borderId="15" xfId="94" applyFont="1" applyBorder="1" applyAlignment="1">
      <alignment horizontal="center" vertical="center" wrapText="1"/>
    </xf>
    <xf numFmtId="172" fontId="57" fillId="0" borderId="31" xfId="94" applyNumberFormat="1" applyFont="1" applyBorder="1" applyAlignment="1">
      <alignment horizontal="center" vertical="center" wrapText="1"/>
    </xf>
    <xf numFmtId="171" fontId="48" fillId="0" borderId="31" xfId="48" applyNumberFormat="1" applyFont="1" applyBorder="1" applyAlignment="1">
      <alignment horizontal="center" vertical="center" wrapText="1"/>
    </xf>
    <xf numFmtId="165" fontId="48" fillId="0" borderId="30" xfId="48" applyNumberFormat="1" applyFont="1" applyBorder="1" applyAlignment="1">
      <alignment horizontal="center" vertical="center" wrapText="1"/>
    </xf>
    <xf numFmtId="10" fontId="57" fillId="0" borderId="0" xfId="94" applyNumberFormat="1" applyFont="1" applyAlignment="1">
      <alignment horizontal="center" vertical="center" wrapText="1"/>
    </xf>
    <xf numFmtId="0" fontId="48" fillId="0" borderId="31" xfId="0" applyFont="1" applyBorder="1" applyAlignment="1">
      <alignment horizontal="left" vertical="center" wrapText="1"/>
    </xf>
    <xf numFmtId="9" fontId="57" fillId="35" borderId="16" xfId="94" applyFont="1" applyFill="1" applyBorder="1" applyAlignment="1">
      <alignment horizontal="center" vertical="center" wrapText="1"/>
    </xf>
    <xf numFmtId="9" fontId="48" fillId="0" borderId="14" xfId="94" applyFont="1" applyBorder="1" applyAlignment="1">
      <alignment horizontal="center" vertical="center" wrapText="1"/>
    </xf>
    <xf numFmtId="165" fontId="48" fillId="0" borderId="0" xfId="48" applyNumberFormat="1" applyFont="1" applyAlignment="1">
      <alignment horizontal="center" vertical="center" wrapText="1"/>
    </xf>
    <xf numFmtId="165" fontId="48" fillId="0" borderId="29" xfId="48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9" fontId="57" fillId="35" borderId="14" xfId="94" applyFont="1" applyFill="1" applyBorder="1" applyAlignment="1">
      <alignment horizontal="center" vertical="center" wrapText="1"/>
    </xf>
    <xf numFmtId="165" fontId="57" fillId="35" borderId="0" xfId="48" applyNumberFormat="1" applyFont="1" applyFill="1" applyAlignment="1">
      <alignment horizontal="center" vertical="center" wrapText="1"/>
    </xf>
    <xf numFmtId="165" fontId="62" fillId="0" borderId="0" xfId="48" applyNumberFormat="1" applyFont="1" applyAlignment="1">
      <alignment horizontal="center" vertical="center" wrapText="1"/>
    </xf>
    <xf numFmtId="165" fontId="62" fillId="0" borderId="29" xfId="48" applyNumberFormat="1" applyFont="1" applyBorder="1" applyAlignment="1">
      <alignment horizontal="center" vertical="center" wrapText="1"/>
    </xf>
    <xf numFmtId="10" fontId="61" fillId="0" borderId="0" xfId="94" applyNumberFormat="1" applyFont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9" fontId="61" fillId="35" borderId="14" xfId="94" applyFont="1" applyFill="1" applyBorder="1" applyAlignment="1">
      <alignment horizontal="center" vertical="center" wrapText="1"/>
    </xf>
    <xf numFmtId="165" fontId="61" fillId="35" borderId="0" xfId="48" applyNumberFormat="1" applyFont="1" applyFill="1" applyAlignment="1">
      <alignment horizontal="center" vertical="center" wrapText="1"/>
    </xf>
    <xf numFmtId="0" fontId="57" fillId="0" borderId="0" xfId="0" applyFont="1" applyAlignment="1">
      <alignment horizontal="center"/>
    </xf>
    <xf numFmtId="10" fontId="57" fillId="26" borderId="0" xfId="94" applyNumberFormat="1" applyFont="1" applyFill="1" applyAlignment="1">
      <alignment horizontal="center" vertical="center"/>
    </xf>
    <xf numFmtId="0" fontId="57" fillId="26" borderId="0" xfId="107" applyFont="1" applyAlignment="1">
      <alignment horizontal="left" vertical="center"/>
    </xf>
    <xf numFmtId="3" fontId="48" fillId="26" borderId="19" xfId="107" applyNumberFormat="1" applyFont="1" applyBorder="1" applyAlignment="1">
      <alignment horizontal="center" vertical="center"/>
    </xf>
    <xf numFmtId="0" fontId="48" fillId="26" borderId="19" xfId="107" applyFont="1" applyBorder="1" applyAlignment="1">
      <alignment horizontal="left" vertical="center" indent="1"/>
    </xf>
    <xf numFmtId="10" fontId="57" fillId="26" borderId="0" xfId="94" applyNumberFormat="1" applyFont="1" applyFill="1" applyAlignment="1">
      <alignment horizontal="center"/>
    </xf>
    <xf numFmtId="0" fontId="57" fillId="26" borderId="0" xfId="107" applyFont="1" applyAlignment="1"/>
    <xf numFmtId="3" fontId="62" fillId="26" borderId="0" xfId="107" applyNumberFormat="1" applyFont="1" applyAlignment="1">
      <alignment horizontal="center" vertical="center"/>
    </xf>
    <xf numFmtId="2" fontId="48" fillId="26" borderId="19" xfId="107" applyNumberFormat="1" applyFont="1" applyBorder="1" applyAlignment="1">
      <alignment horizontal="left" indent="1"/>
    </xf>
    <xf numFmtId="172" fontId="48" fillId="26" borderId="0" xfId="94" applyNumberFormat="1" applyFont="1" applyFill="1" applyAlignment="1">
      <alignment horizontal="right" vertical="center"/>
    </xf>
    <xf numFmtId="165" fontId="48" fillId="0" borderId="0" xfId="47" applyNumberFormat="1" applyFont="1" applyAlignment="1">
      <alignment horizontal="center" vertical="center"/>
    </xf>
    <xf numFmtId="165" fontId="48" fillId="0" borderId="25" xfId="47" applyNumberFormat="1" applyFont="1" applyBorder="1" applyAlignment="1">
      <alignment horizontal="center" vertical="center"/>
    </xf>
    <xf numFmtId="165" fontId="48" fillId="26" borderId="0" xfId="47" applyNumberFormat="1" applyFont="1" applyFill="1" applyAlignment="1">
      <alignment horizontal="center" vertical="center"/>
    </xf>
    <xf numFmtId="0" fontId="48" fillId="26" borderId="25" xfId="107" applyFont="1" applyBorder="1" applyAlignment="1">
      <alignment horizontal="left" vertical="center" indent="1"/>
    </xf>
    <xf numFmtId="9" fontId="57" fillId="30" borderId="56" xfId="94" applyFont="1" applyFill="1" applyBorder="1" applyAlignment="1">
      <alignment horizontal="right" vertical="center"/>
    </xf>
    <xf numFmtId="0" fontId="57" fillId="30" borderId="54" xfId="107" applyFont="1" applyFill="1" applyBorder="1" applyAlignment="1">
      <alignment horizontal="left" vertical="center"/>
    </xf>
    <xf numFmtId="9" fontId="48" fillId="26" borderId="46" xfId="94" applyFont="1" applyFill="1" applyBorder="1" applyAlignment="1">
      <alignment horizontal="right" vertical="center"/>
    </xf>
    <xf numFmtId="0" fontId="61" fillId="30" borderId="43" xfId="107" applyFont="1" applyFill="1" applyBorder="1">
      <alignment horizontal="left"/>
    </xf>
    <xf numFmtId="165" fontId="48" fillId="26" borderId="0" xfId="47" applyNumberFormat="1" applyFont="1" applyFill="1" applyAlignment="1">
      <alignment horizontal="left" vertical="center"/>
    </xf>
    <xf numFmtId="0" fontId="54" fillId="29" borderId="51" xfId="107" applyFont="1" applyFill="1" applyBorder="1" applyAlignment="1">
      <alignment horizontal="left" vertical="center"/>
    </xf>
    <xf numFmtId="0" fontId="48" fillId="26" borderId="0" xfId="107" applyFont="1" applyAlignment="1">
      <alignment horizontal="left" vertical="center"/>
    </xf>
    <xf numFmtId="0" fontId="49" fillId="26" borderId="0" xfId="107" applyFont="1">
      <alignment horizontal="left"/>
    </xf>
    <xf numFmtId="0" fontId="62" fillId="26" borderId="40" xfId="107" applyFont="1" applyBorder="1" applyAlignment="1">
      <alignment horizontal="left" indent="1"/>
    </xf>
    <xf numFmtId="165" fontId="62" fillId="26" borderId="0" xfId="47" applyNumberFormat="1" applyFont="1" applyFill="1" applyAlignment="1">
      <alignment horizontal="left"/>
    </xf>
    <xf numFmtId="0" fontId="62" fillId="26" borderId="25" xfId="107" applyFont="1" applyBorder="1" applyAlignment="1">
      <alignment horizontal="left" indent="1"/>
    </xf>
    <xf numFmtId="165" fontId="62" fillId="26" borderId="0" xfId="47" applyNumberFormat="1" applyFont="1" applyFill="1" applyAlignment="1">
      <alignment horizontal="right"/>
    </xf>
    <xf numFmtId="9" fontId="61" fillId="30" borderId="45" xfId="94" applyFont="1" applyFill="1" applyBorder="1" applyAlignment="1">
      <alignment horizontal="right"/>
    </xf>
    <xf numFmtId="0" fontId="54" fillId="29" borderId="24" xfId="107" applyFont="1" applyFill="1" applyBorder="1">
      <alignment horizontal="left"/>
    </xf>
    <xf numFmtId="165" fontId="71" fillId="26" borderId="0" xfId="47" applyNumberFormat="1" applyFont="1" applyFill="1"/>
    <xf numFmtId="0" fontId="64" fillId="26" borderId="0" xfId="107" applyFont="1" applyAlignment="1">
      <alignment horizontal="left" vertical="top"/>
    </xf>
    <xf numFmtId="3" fontId="48" fillId="26" borderId="0" xfId="107" applyNumberFormat="1" applyFont="1" applyAlignment="1">
      <alignment horizontal="left" vertical="top"/>
    </xf>
    <xf numFmtId="165" fontId="62" fillId="0" borderId="0" xfId="47" applyNumberFormat="1" applyFont="1" applyFill="1" applyAlignment="1">
      <alignment horizontal="left"/>
    </xf>
    <xf numFmtId="172" fontId="62" fillId="0" borderId="13" xfId="94" applyNumberFormat="1" applyFont="1" applyFill="1" applyBorder="1" applyAlignment="1">
      <alignment horizontal="right"/>
    </xf>
    <xf numFmtId="172" fontId="62" fillId="0" borderId="46" xfId="94" applyNumberFormat="1" applyFont="1" applyFill="1" applyBorder="1" applyAlignment="1">
      <alignment horizontal="right"/>
    </xf>
    <xf numFmtId="0" fontId="53" fillId="26" borderId="0" xfId="0" applyFont="1" applyFill="1" applyAlignment="1">
      <alignment horizontal="left" wrapText="1"/>
    </xf>
    <xf numFmtId="2" fontId="48" fillId="26" borderId="0" xfId="107" applyNumberFormat="1" applyFont="1" applyBorder="1" applyAlignment="1">
      <alignment horizontal="left" indent="1"/>
    </xf>
    <xf numFmtId="3" fontId="48" fillId="26" borderId="0" xfId="107" applyNumberFormat="1" applyFont="1" applyBorder="1" applyAlignment="1">
      <alignment horizontal="center" vertical="center"/>
    </xf>
    <xf numFmtId="3" fontId="48" fillId="26" borderId="14" xfId="107" applyNumberFormat="1" applyFont="1" applyBorder="1" applyAlignment="1">
      <alignment horizontal="center" vertical="center"/>
    </xf>
    <xf numFmtId="165" fontId="62" fillId="26" borderId="25" xfId="47" applyNumberFormat="1" applyFont="1" applyFill="1" applyBorder="1" applyAlignment="1">
      <alignment horizontal="right"/>
    </xf>
    <xf numFmtId="2" fontId="48" fillId="26" borderId="0" xfId="107" applyNumberFormat="1" applyFont="1" applyFill="1" applyBorder="1" applyAlignment="1">
      <alignment horizontal="left" indent="1"/>
    </xf>
    <xf numFmtId="3" fontId="48" fillId="26" borderId="0" xfId="0" applyNumberFormat="1" applyFont="1" applyFill="1" applyBorder="1"/>
    <xf numFmtId="3" fontId="62" fillId="26" borderId="0" xfId="107" applyNumberFormat="1" applyFont="1" applyFill="1" applyAlignment="1">
      <alignment horizontal="right" vertical="center"/>
    </xf>
    <xf numFmtId="3" fontId="48" fillId="26" borderId="0" xfId="0" applyNumberFormat="1" applyFont="1" applyFill="1" applyBorder="1" applyAlignment="1">
      <alignment horizontal="right"/>
    </xf>
    <xf numFmtId="0" fontId="62" fillId="0" borderId="25" xfId="107" applyNumberFormat="1" applyFont="1" applyFill="1" applyBorder="1" applyAlignment="1">
      <alignment horizontal="left" vertical="center"/>
    </xf>
    <xf numFmtId="165" fontId="62" fillId="26" borderId="0" xfId="47" applyNumberFormat="1" applyFont="1" applyFill="1" applyBorder="1" applyAlignment="1">
      <alignment horizontal="center" vertical="center"/>
    </xf>
    <xf numFmtId="0" fontId="62" fillId="0" borderId="25" xfId="47" applyNumberFormat="1" applyFont="1" applyFill="1" applyBorder="1" applyAlignment="1">
      <alignment horizontal="left" vertical="center"/>
    </xf>
    <xf numFmtId="3" fontId="48" fillId="26" borderId="0" xfId="0" applyNumberFormat="1" applyFont="1" applyFill="1" applyBorder="1" applyAlignment="1">
      <alignment horizontal="right" vertical="center"/>
    </xf>
    <xf numFmtId="3" fontId="62" fillId="26" borderId="0" xfId="0" applyNumberFormat="1" applyFont="1" applyFill="1" applyBorder="1" applyAlignment="1">
      <alignment horizontal="right" vertical="center"/>
    </xf>
    <xf numFmtId="0" fontId="0" fillId="26" borderId="0" xfId="0" applyFill="1" applyBorder="1"/>
    <xf numFmtId="0" fontId="54" fillId="29" borderId="43" xfId="107" applyFont="1" applyFill="1" applyBorder="1" applyAlignment="1">
      <alignment horizontal="left"/>
    </xf>
    <xf numFmtId="9" fontId="57" fillId="30" borderId="48" xfId="94" applyNumberFormat="1" applyFont="1" applyFill="1" applyBorder="1" applyAlignment="1">
      <alignment horizontal="right" vertical="center"/>
    </xf>
    <xf numFmtId="165" fontId="48" fillId="26" borderId="0" xfId="47" applyNumberFormat="1" applyFont="1" applyFill="1" applyBorder="1" applyAlignment="1">
      <alignment horizontal="right"/>
    </xf>
    <xf numFmtId="0" fontId="48" fillId="26" borderId="25" xfId="107" applyFont="1" applyFill="1" applyBorder="1" applyAlignment="1">
      <alignment horizontal="left" indent="1"/>
    </xf>
    <xf numFmtId="9" fontId="57" fillId="30" borderId="55" xfId="94" applyNumberFormat="1" applyFont="1" applyFill="1" applyBorder="1" applyAlignment="1">
      <alignment horizontal="right" vertical="center"/>
    </xf>
    <xf numFmtId="9" fontId="57" fillId="30" borderId="70" xfId="94" applyNumberFormat="1" applyFont="1" applyFill="1" applyBorder="1" applyAlignment="1">
      <alignment horizontal="right" vertical="center"/>
    </xf>
    <xf numFmtId="165" fontId="0" fillId="26" borderId="0" xfId="0" applyNumberFormat="1" applyFill="1"/>
    <xf numFmtId="0" fontId="48" fillId="26" borderId="0" xfId="0" applyFont="1" applyFill="1" applyBorder="1"/>
    <xf numFmtId="178" fontId="62" fillId="26" borderId="0" xfId="0" applyNumberFormat="1" applyFont="1" applyFill="1" applyBorder="1" applyAlignment="1">
      <alignment horizontal="center" vertical="top" wrapText="1"/>
    </xf>
    <xf numFmtId="0" fontId="61" fillId="26" borderId="0" xfId="0" applyFont="1" applyFill="1" applyBorder="1" applyAlignment="1">
      <alignment horizontal="center" vertical="top" wrapText="1"/>
    </xf>
    <xf numFmtId="0" fontId="54" fillId="29" borderId="0" xfId="0" applyFont="1" applyFill="1" applyBorder="1" applyAlignment="1">
      <alignment horizontal="center" vertical="top" wrapText="1"/>
    </xf>
    <xf numFmtId="165" fontId="48" fillId="26" borderId="0" xfId="47" applyNumberFormat="1" applyFont="1" applyFill="1" applyBorder="1"/>
    <xf numFmtId="10" fontId="48" fillId="26" borderId="0" xfId="94" applyNumberFormat="1" applyFont="1" applyFill="1" applyBorder="1"/>
    <xf numFmtId="183" fontId="0" fillId="0" borderId="0" xfId="0" applyNumberFormat="1"/>
    <xf numFmtId="172" fontId="48" fillId="26" borderId="0" xfId="94" applyNumberFormat="1" applyFont="1" applyFill="1" applyBorder="1" applyAlignment="1">
      <alignment horizontal="right"/>
    </xf>
    <xf numFmtId="165" fontId="48" fillId="26" borderId="0" xfId="0" applyNumberFormat="1" applyFont="1" applyFill="1" applyBorder="1"/>
    <xf numFmtId="3" fontId="48" fillId="26" borderId="0" xfId="0" applyNumberFormat="1" applyFont="1" applyFill="1" applyBorder="1" applyAlignment="1">
      <alignment vertical="center" wrapText="1"/>
    </xf>
    <xf numFmtId="0" fontId="48" fillId="26" borderId="0" xfId="0" applyFont="1" applyFill="1" applyBorder="1" applyAlignment="1">
      <alignment horizontal="left" vertical="center"/>
    </xf>
    <xf numFmtId="0" fontId="48" fillId="26" borderId="0" xfId="0" applyFont="1" applyFill="1" applyBorder="1" applyAlignment="1">
      <alignment horizontal="left" vertical="center" indent="1"/>
    </xf>
    <xf numFmtId="172" fontId="48" fillId="26" borderId="0" xfId="94" applyNumberFormat="1" applyFont="1" applyFill="1" applyBorder="1"/>
    <xf numFmtId="165" fontId="48" fillId="26" borderId="0" xfId="47" applyNumberFormat="1" applyFont="1" applyFill="1" applyBorder="1" applyAlignment="1">
      <alignment vertical="center" wrapText="1"/>
    </xf>
    <xf numFmtId="0" fontId="48" fillId="26" borderId="0" xfId="0" applyFont="1" applyFill="1" applyBorder="1" applyAlignment="1">
      <alignment horizontal="left"/>
    </xf>
    <xf numFmtId="0" fontId="54" fillId="29" borderId="0" xfId="0" applyFont="1" applyFill="1" applyBorder="1" applyAlignment="1">
      <alignment horizontal="right" vertical="center"/>
    </xf>
    <xf numFmtId="0" fontId="54" fillId="29" borderId="0" xfId="0" applyFont="1" applyFill="1" applyBorder="1" applyAlignment="1">
      <alignment horizontal="left" vertical="center"/>
    </xf>
    <xf numFmtId="0" fontId="54" fillId="29" borderId="0" xfId="0" applyFont="1" applyFill="1" applyBorder="1" applyAlignment="1">
      <alignment horizontal="center" vertical="center" wrapText="1"/>
    </xf>
    <xf numFmtId="0" fontId="48" fillId="26" borderId="0" xfId="0" applyFont="1" applyFill="1" applyBorder="1" applyAlignment="1">
      <alignment vertical="center"/>
    </xf>
    <xf numFmtId="0" fontId="65" fillId="26" borderId="0" xfId="0" applyFont="1" applyFill="1" applyBorder="1"/>
    <xf numFmtId="0" fontId="61" fillId="26" borderId="0" xfId="0" applyFont="1" applyFill="1" applyBorder="1" applyAlignment="1">
      <alignment vertical="center"/>
    </xf>
    <xf numFmtId="0" fontId="61" fillId="26" borderId="0" xfId="0" applyFont="1" applyFill="1" applyBorder="1" applyAlignment="1">
      <alignment vertical="center" wrapText="1"/>
    </xf>
    <xf numFmtId="3" fontId="37" fillId="26" borderId="0" xfId="107" applyNumberFormat="1" applyFont="1">
      <alignment horizontal="left"/>
    </xf>
    <xf numFmtId="3" fontId="0" fillId="0" borderId="0" xfId="0" applyNumberFormat="1"/>
    <xf numFmtId="0" fontId="53" fillId="0" borderId="0" xfId="0" applyFont="1" applyFill="1" applyAlignment="1">
      <alignment horizontal="left"/>
    </xf>
    <xf numFmtId="10" fontId="62" fillId="0" borderId="14" xfId="94" applyNumberFormat="1" applyFont="1" applyBorder="1" applyAlignment="1">
      <alignment horizontal="center"/>
    </xf>
    <xf numFmtId="10" fontId="62" fillId="26" borderId="14" xfId="94" applyNumberFormat="1" applyFont="1" applyFill="1" applyBorder="1" applyAlignment="1">
      <alignment horizontal="center"/>
    </xf>
    <xf numFmtId="176" fontId="62" fillId="26" borderId="14" xfId="94" applyNumberFormat="1" applyFont="1" applyFill="1" applyBorder="1" applyAlignment="1">
      <alignment horizontal="center"/>
    </xf>
    <xf numFmtId="184" fontId="62" fillId="0" borderId="14" xfId="94" applyNumberFormat="1" applyFont="1" applyBorder="1" applyAlignment="1">
      <alignment horizontal="center"/>
    </xf>
    <xf numFmtId="184" fontId="62" fillId="26" borderId="14" xfId="94" applyNumberFormat="1" applyFont="1" applyFill="1" applyBorder="1" applyAlignment="1">
      <alignment horizontal="center"/>
    </xf>
    <xf numFmtId="176" fontId="62" fillId="26" borderId="15" xfId="94" applyNumberFormat="1" applyFont="1" applyFill="1" applyBorder="1" applyAlignment="1">
      <alignment horizontal="center"/>
    </xf>
    <xf numFmtId="9" fontId="48" fillId="0" borderId="14" xfId="94" applyNumberFormat="1" applyFont="1" applyBorder="1" applyAlignment="1">
      <alignment horizontal="center" vertical="center" wrapText="1"/>
    </xf>
    <xf numFmtId="9" fontId="48" fillId="0" borderId="0" xfId="94" applyNumberFormat="1" applyFont="1" applyAlignment="1">
      <alignment horizontal="center" vertical="center" wrapText="1"/>
    </xf>
    <xf numFmtId="9" fontId="62" fillId="0" borderId="0" xfId="94" applyFont="1" applyAlignment="1">
      <alignment horizontal="center" vertical="center" wrapText="1"/>
    </xf>
    <xf numFmtId="9" fontId="62" fillId="0" borderId="14" xfId="94" applyNumberFormat="1" applyFont="1" applyBorder="1" applyAlignment="1">
      <alignment horizontal="center" vertical="center" wrapText="1"/>
    </xf>
    <xf numFmtId="0" fontId="62" fillId="0" borderId="14" xfId="0" applyFont="1" applyBorder="1"/>
    <xf numFmtId="165" fontId="62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/>
    <xf numFmtId="165" fontId="48" fillId="0" borderId="0" xfId="0" applyNumberFormat="1" applyFont="1" applyBorder="1" applyAlignment="1">
      <alignment horizontal="center" vertical="center" wrapText="1"/>
    </xf>
    <xf numFmtId="10" fontId="48" fillId="0" borderId="0" xfId="94" applyNumberFormat="1" applyFont="1" applyBorder="1" applyAlignment="1">
      <alignment horizontal="center" vertical="center" wrapText="1"/>
    </xf>
    <xf numFmtId="172" fontId="48" fillId="0" borderId="0" xfId="94" applyNumberFormat="1" applyFont="1" applyBorder="1" applyAlignment="1">
      <alignment horizontal="center" vertical="center" wrapText="1"/>
    </xf>
    <xf numFmtId="43" fontId="48" fillId="0" borderId="31" xfId="48" applyNumberFormat="1" applyFont="1" applyBorder="1" applyAlignment="1">
      <alignment horizontal="center" vertical="center" wrapText="1"/>
    </xf>
    <xf numFmtId="165" fontId="0" fillId="26" borderId="0" xfId="47" applyNumberFormat="1" applyFont="1" applyFill="1"/>
    <xf numFmtId="2" fontId="48" fillId="26" borderId="32" xfId="107" applyNumberFormat="1" applyFont="1" applyBorder="1" applyAlignment="1">
      <alignment horizontal="left" indent="1"/>
    </xf>
    <xf numFmtId="3" fontId="48" fillId="26" borderId="32" xfId="107" applyNumberFormat="1" applyFont="1" applyBorder="1" applyAlignment="1">
      <alignment horizontal="center" vertical="center"/>
    </xf>
    <xf numFmtId="0" fontId="48" fillId="26" borderId="32" xfId="107" applyFont="1" applyBorder="1" applyAlignment="1">
      <alignment horizontal="left" vertical="center" indent="1"/>
    </xf>
    <xf numFmtId="0" fontId="57" fillId="26" borderId="32" xfId="107" applyFont="1" applyBorder="1" applyAlignment="1">
      <alignment horizontal="left" vertical="center"/>
    </xf>
    <xf numFmtId="172" fontId="57" fillId="26" borderId="27" xfId="94" applyNumberFormat="1" applyFont="1" applyFill="1" applyBorder="1" applyAlignment="1">
      <alignment horizontal="center" vertical="center"/>
    </xf>
    <xf numFmtId="0" fontId="57" fillId="26" borderId="0" xfId="107" applyFont="1">
      <alignment horizontal="left"/>
    </xf>
    <xf numFmtId="0" fontId="57" fillId="26" borderId="27" xfId="107" applyFont="1" applyBorder="1" applyAlignment="1"/>
    <xf numFmtId="171" fontId="62" fillId="0" borderId="30" xfId="160" applyNumberFormat="1" applyFont="1" applyBorder="1" applyAlignment="1">
      <alignment horizontal="right"/>
    </xf>
    <xf numFmtId="171" fontId="57" fillId="35" borderId="18" xfId="48" applyNumberFormat="1" applyFont="1" applyFill="1" applyBorder="1" applyAlignment="1">
      <alignment horizontal="center" vertical="center" wrapText="1"/>
    </xf>
    <xf numFmtId="171" fontId="48" fillId="0" borderId="30" xfId="48" applyNumberFormat="1" applyFont="1" applyBorder="1" applyAlignment="1">
      <alignment horizontal="center" vertical="center" wrapText="1"/>
    </xf>
    <xf numFmtId="0" fontId="48" fillId="26" borderId="0" xfId="107" applyNumberFormat="1" applyFont="1" applyFill="1" applyAlignment="1">
      <alignment horizontal="left" vertical="center" indent="1"/>
    </xf>
    <xf numFmtId="2" fontId="62" fillId="26" borderId="0" xfId="107" applyNumberFormat="1" applyFont="1" applyFill="1" applyBorder="1" applyAlignment="1">
      <alignment horizontal="left" indent="1"/>
    </xf>
    <xf numFmtId="165" fontId="0" fillId="0" borderId="0" xfId="0" applyNumberFormat="1"/>
    <xf numFmtId="165" fontId="48" fillId="26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/>
    </xf>
    <xf numFmtId="174" fontId="48" fillId="26" borderId="0" xfId="163" applyNumberFormat="1" applyFont="1" applyFill="1" applyAlignment="1">
      <alignment horizontal="center"/>
    </xf>
    <xf numFmtId="3" fontId="48" fillId="26" borderId="0" xfId="0" applyNumberFormat="1" applyFont="1" applyFill="1" applyBorder="1" applyAlignment="1">
      <alignment horizontal="center"/>
    </xf>
    <xf numFmtId="174" fontId="48" fillId="26" borderId="0" xfId="163" applyNumberFormat="1" applyFont="1" applyFill="1" applyBorder="1" applyAlignment="1">
      <alignment horizontal="center"/>
    </xf>
    <xf numFmtId="4" fontId="48" fillId="26" borderId="0" xfId="0" applyNumberFormat="1" applyFont="1" applyFill="1" applyBorder="1" applyAlignment="1">
      <alignment horizontal="center"/>
    </xf>
    <xf numFmtId="4" fontId="62" fillId="26" borderId="0" xfId="0" applyNumberFormat="1" applyFont="1" applyFill="1" applyBorder="1" applyAlignment="1">
      <alignment horizontal="center"/>
    </xf>
    <xf numFmtId="0" fontId="57" fillId="33" borderId="11" xfId="107" applyFont="1" applyFill="1" applyBorder="1" applyAlignment="1">
      <alignment horizontal="left"/>
    </xf>
    <xf numFmtId="3" fontId="0" fillId="26" borderId="0" xfId="0" applyNumberFormat="1" applyFont="1" applyFill="1" applyAlignment="1">
      <alignment horizontal="center"/>
    </xf>
    <xf numFmtId="0" fontId="0" fillId="26" borderId="0" xfId="0" applyFont="1" applyFill="1" applyAlignment="1">
      <alignment horizontal="left" indent="1"/>
    </xf>
    <xf numFmtId="1" fontId="0" fillId="26" borderId="0" xfId="0" applyNumberFormat="1" applyFont="1" applyFill="1" applyAlignment="1">
      <alignment horizontal="center"/>
    </xf>
    <xf numFmtId="3" fontId="37" fillId="30" borderId="0" xfId="107" applyNumberFormat="1" applyFont="1" applyFill="1" applyBorder="1" applyAlignment="1">
      <alignment horizontal="center"/>
    </xf>
    <xf numFmtId="166" fontId="0" fillId="26" borderId="0" xfId="0" applyNumberFormat="1" applyFont="1" applyFill="1" applyAlignment="1">
      <alignment horizontal="center"/>
    </xf>
    <xf numFmtId="172" fontId="38" fillId="0" borderId="11" xfId="0" applyNumberFormat="1" applyFont="1" applyFill="1" applyBorder="1" applyAlignment="1">
      <alignment horizontal="center"/>
    </xf>
    <xf numFmtId="0" fontId="38" fillId="26" borderId="0" xfId="0" applyFont="1" applyFill="1" applyBorder="1" applyAlignment="1">
      <alignment horizontal="left"/>
    </xf>
    <xf numFmtId="10" fontId="38" fillId="26" borderId="0" xfId="0" applyNumberFormat="1" applyFont="1" applyFill="1" applyBorder="1" applyAlignment="1">
      <alignment horizontal="center"/>
    </xf>
    <xf numFmtId="166" fontId="56" fillId="29" borderId="0" xfId="0" applyNumberFormat="1" applyFont="1" applyFill="1" applyAlignment="1">
      <alignment horizontal="center"/>
    </xf>
    <xf numFmtId="0" fontId="0" fillId="26" borderId="11" xfId="0" applyFont="1" applyFill="1" applyBorder="1" applyAlignment="1">
      <alignment horizontal="center"/>
    </xf>
    <xf numFmtId="165" fontId="48" fillId="0" borderId="0" xfId="47" applyNumberFormat="1" applyFont="1" applyBorder="1" applyAlignment="1">
      <alignment horizontal="center" vertical="center"/>
    </xf>
    <xf numFmtId="43" fontId="48" fillId="26" borderId="0" xfId="47" applyFont="1" applyFill="1" applyAlignment="1">
      <alignment horizontal="center"/>
    </xf>
    <xf numFmtId="43" fontId="48" fillId="26" borderId="0" xfId="47" applyFont="1" applyFill="1" applyAlignment="1">
      <alignment horizontal="center" vertical="center"/>
    </xf>
    <xf numFmtId="43" fontId="57" fillId="30" borderId="11" xfId="47" applyFont="1" applyFill="1" applyBorder="1" applyAlignment="1">
      <alignment horizontal="center"/>
    </xf>
    <xf numFmtId="43" fontId="0" fillId="26" borderId="0" xfId="47" applyFont="1" applyFill="1" applyAlignment="1">
      <alignment horizontal="center" vertical="center"/>
    </xf>
    <xf numFmtId="43" fontId="57" fillId="26" borderId="11" xfId="47" applyFont="1" applyFill="1" applyBorder="1" applyAlignment="1">
      <alignment horizontal="center" vertical="center"/>
    </xf>
    <xf numFmtId="0" fontId="40" fillId="29" borderId="0" xfId="107" applyFont="1" applyFill="1" applyAlignment="1">
      <alignment horizontal="center"/>
    </xf>
    <xf numFmtId="0" fontId="57" fillId="33" borderId="11" xfId="0" applyFont="1" applyFill="1" applyBorder="1" applyAlignment="1">
      <alignment horizontal="left"/>
    </xf>
    <xf numFmtId="0" fontId="54" fillId="29" borderId="35" xfId="107" applyFont="1" applyFill="1" applyBorder="1" applyAlignment="1">
      <alignment horizontal="left" vertical="center"/>
    </xf>
    <xf numFmtId="0" fontId="57" fillId="26" borderId="0" xfId="0" applyFont="1" applyFill="1" applyBorder="1" applyAlignment="1">
      <alignment horizontal="left" vertical="center" wrapText="1"/>
    </xf>
    <xf numFmtId="0" fontId="58" fillId="26" borderId="0" xfId="0" applyFont="1" applyFill="1"/>
    <xf numFmtId="0" fontId="37" fillId="26" borderId="0" xfId="107" applyFont="1" applyFill="1" applyAlignment="1">
      <alignment horizontal="center"/>
    </xf>
    <xf numFmtId="0" fontId="37" fillId="26" borderId="0" xfId="107" applyFont="1" applyFill="1">
      <alignment horizontal="left"/>
    </xf>
    <xf numFmtId="0" fontId="40" fillId="34" borderId="0" xfId="107" applyFont="1" applyFill="1" applyAlignment="1">
      <alignment horizontal="left"/>
    </xf>
    <xf numFmtId="0" fontId="40" fillId="34" borderId="0" xfId="107" applyFont="1" applyFill="1" applyAlignment="1">
      <alignment horizontal="center"/>
    </xf>
    <xf numFmtId="0" fontId="47" fillId="34" borderId="0" xfId="107" applyFont="1" applyFill="1" applyAlignment="1">
      <alignment horizontal="left"/>
    </xf>
    <xf numFmtId="0" fontId="47" fillId="34" borderId="0" xfId="107" applyFont="1" applyFill="1" applyAlignment="1">
      <alignment horizontal="center"/>
    </xf>
    <xf numFmtId="3" fontId="37" fillId="30" borderId="0" xfId="107" applyNumberFormat="1" applyFont="1" applyFill="1" applyAlignment="1">
      <alignment horizontal="left"/>
    </xf>
    <xf numFmtId="175" fontId="37" fillId="30" borderId="0" xfId="163" applyNumberFormat="1" applyFont="1" applyFill="1" applyBorder="1" applyAlignment="1">
      <alignment horizontal="center"/>
    </xf>
    <xf numFmtId="10" fontId="37" fillId="30" borderId="42" xfId="94" applyNumberFormat="1" applyFont="1" applyFill="1" applyBorder="1" applyAlignment="1">
      <alignment horizontal="center"/>
    </xf>
    <xf numFmtId="3" fontId="37" fillId="26" borderId="0" xfId="107" applyNumberFormat="1" applyFont="1" applyAlignment="1">
      <alignment horizontal="left"/>
    </xf>
    <xf numFmtId="3" fontId="37" fillId="26" borderId="0" xfId="107" applyNumberFormat="1" applyFont="1" applyBorder="1" applyAlignment="1">
      <alignment horizontal="center"/>
    </xf>
    <xf numFmtId="175" fontId="37" fillId="26" borderId="0" xfId="163" applyNumberFormat="1" applyFont="1" applyFill="1" applyBorder="1" applyAlignment="1">
      <alignment horizontal="center"/>
    </xf>
    <xf numFmtId="3" fontId="37" fillId="30" borderId="71" xfId="107" applyNumberFormat="1" applyFont="1" applyFill="1" applyBorder="1" applyAlignment="1">
      <alignment horizontal="center"/>
    </xf>
    <xf numFmtId="10" fontId="37" fillId="26" borderId="0" xfId="94" applyNumberFormat="1" applyFont="1" applyFill="1" applyBorder="1" applyAlignment="1">
      <alignment horizontal="center"/>
    </xf>
    <xf numFmtId="0" fontId="1" fillId="0" borderId="0" xfId="57" applyFill="1"/>
    <xf numFmtId="3" fontId="37" fillId="26" borderId="0" xfId="107" applyNumberFormat="1" applyFont="1" applyFill="1" applyAlignment="1">
      <alignment horizontal="left"/>
    </xf>
    <xf numFmtId="3" fontId="37" fillId="26" borderId="0" xfId="107" applyNumberFormat="1" applyFont="1" applyFill="1" applyBorder="1" applyAlignment="1">
      <alignment horizontal="center"/>
    </xf>
    <xf numFmtId="10" fontId="37" fillId="0" borderId="0" xfId="94" applyNumberFormat="1" applyFont="1" applyFill="1" applyBorder="1" applyAlignment="1">
      <alignment horizontal="center"/>
    </xf>
    <xf numFmtId="10" fontId="37" fillId="30" borderId="34" xfId="94" applyNumberFormat="1" applyFont="1" applyFill="1" applyBorder="1" applyAlignment="1">
      <alignment horizontal="center"/>
    </xf>
    <xf numFmtId="10" fontId="37" fillId="30" borderId="0" xfId="94" applyNumberFormat="1" applyFont="1" applyFill="1" applyBorder="1" applyAlignment="1">
      <alignment horizontal="center"/>
    </xf>
    <xf numFmtId="175" fontId="37" fillId="26" borderId="0" xfId="163" applyNumberFormat="1" applyFont="1" applyFill="1" applyAlignment="1">
      <alignment horizontal="center"/>
    </xf>
    <xf numFmtId="3" fontId="37" fillId="26" borderId="71" xfId="107" applyNumberFormat="1" applyFont="1" applyFill="1" applyBorder="1" applyAlignment="1">
      <alignment horizontal="center"/>
    </xf>
    <xf numFmtId="3" fontId="37" fillId="26" borderId="0" xfId="107" applyNumberFormat="1" applyFont="1" applyAlignment="1">
      <alignment horizontal="center"/>
    </xf>
    <xf numFmtId="3" fontId="37" fillId="26" borderId="71" xfId="107" applyNumberFormat="1" applyFont="1" applyBorder="1" applyAlignment="1">
      <alignment horizontal="center"/>
    </xf>
    <xf numFmtId="3" fontId="39" fillId="26" borderId="11" xfId="107" applyNumberFormat="1" applyFont="1" applyBorder="1" applyAlignment="1">
      <alignment horizontal="left"/>
    </xf>
    <xf numFmtId="3" fontId="39" fillId="26" borderId="11" xfId="107" applyNumberFormat="1" applyFont="1" applyBorder="1" applyAlignment="1">
      <alignment horizontal="center"/>
    </xf>
    <xf numFmtId="3" fontId="39" fillId="26" borderId="72" xfId="107" applyNumberFormat="1" applyFont="1" applyBorder="1" applyAlignment="1">
      <alignment horizontal="center"/>
    </xf>
    <xf numFmtId="10" fontId="39" fillId="26" borderId="11" xfId="94" applyNumberFormat="1" applyFont="1" applyFill="1" applyBorder="1" applyAlignment="1">
      <alignment horizontal="center"/>
    </xf>
    <xf numFmtId="3" fontId="43" fillId="26" borderId="0" xfId="107" applyNumberFormat="1" applyFont="1" applyBorder="1" applyAlignment="1">
      <alignment horizontal="left"/>
    </xf>
    <xf numFmtId="3" fontId="39" fillId="26" borderId="0" xfId="107" applyNumberFormat="1" applyFont="1" applyBorder="1" applyAlignment="1">
      <alignment horizontal="center"/>
    </xf>
    <xf numFmtId="10" fontId="39" fillId="26" borderId="71" xfId="94" applyNumberFormat="1" applyFont="1" applyFill="1" applyBorder="1" applyAlignment="1">
      <alignment horizontal="center"/>
    </xf>
    <xf numFmtId="10" fontId="39" fillId="26" borderId="73" xfId="94" applyNumberFormat="1" applyFont="1" applyFill="1" applyBorder="1" applyAlignment="1">
      <alignment horizontal="center"/>
    </xf>
    <xf numFmtId="0" fontId="37" fillId="26" borderId="71" xfId="107" applyFont="1" applyBorder="1" applyAlignment="1">
      <alignment horizontal="center"/>
    </xf>
    <xf numFmtId="0" fontId="1" fillId="68" borderId="0" xfId="57" applyFill="1"/>
    <xf numFmtId="0" fontId="68" fillId="0" borderId="0" xfId="114"/>
    <xf numFmtId="0" fontId="68" fillId="0" borderId="0" xfId="114" applyFill="1"/>
    <xf numFmtId="0" fontId="40" fillId="29" borderId="0" xfId="107" applyFont="1" applyFill="1" applyAlignment="1">
      <alignment horizontal="left"/>
    </xf>
    <xf numFmtId="17" fontId="40" fillId="29" borderId="0" xfId="107" applyNumberFormat="1" applyFont="1" applyFill="1" applyAlignment="1">
      <alignment horizontal="center"/>
    </xf>
    <xf numFmtId="0" fontId="43" fillId="26" borderId="0" xfId="107" applyFont="1" applyFill="1" applyAlignment="1">
      <alignment horizontal="left"/>
    </xf>
    <xf numFmtId="0" fontId="40" fillId="26" borderId="0" xfId="107" applyFont="1" applyFill="1" applyAlignment="1">
      <alignment horizontal="center"/>
    </xf>
    <xf numFmtId="0" fontId="39" fillId="26" borderId="0" xfId="107" applyFont="1" applyFill="1" applyAlignment="1">
      <alignment horizontal="left"/>
    </xf>
    <xf numFmtId="3" fontId="91" fillId="26" borderId="17" xfId="107" applyNumberFormat="1" applyFont="1" applyFill="1" applyBorder="1" applyAlignment="1">
      <alignment horizontal="center"/>
    </xf>
    <xf numFmtId="10" fontId="39" fillId="26" borderId="42" xfId="94" applyNumberFormat="1" applyFont="1" applyFill="1" applyBorder="1" applyAlignment="1">
      <alignment horizontal="center"/>
    </xf>
    <xf numFmtId="0" fontId="37" fillId="26" borderId="42" xfId="107" applyFont="1" applyBorder="1" applyAlignment="1">
      <alignment horizontal="center"/>
    </xf>
    <xf numFmtId="0" fontId="37" fillId="26" borderId="38" xfId="107" applyFont="1" applyBorder="1" applyAlignment="1">
      <alignment horizontal="center"/>
    </xf>
    <xf numFmtId="175" fontId="37" fillId="26" borderId="33" xfId="163" applyNumberFormat="1" applyFont="1" applyFill="1" applyBorder="1" applyAlignment="1">
      <alignment horizontal="right"/>
    </xf>
    <xf numFmtId="10" fontId="37" fillId="26" borderId="13" xfId="94" applyNumberFormat="1" applyFont="1" applyFill="1" applyBorder="1" applyAlignment="1">
      <alignment horizontal="center"/>
    </xf>
    <xf numFmtId="10" fontId="0" fillId="0" borderId="0" xfId="0" applyNumberFormat="1"/>
    <xf numFmtId="165" fontId="37" fillId="26" borderId="34" xfId="163" applyNumberFormat="1" applyFont="1" applyFill="1" applyBorder="1" applyAlignment="1">
      <alignment horizontal="center"/>
    </xf>
    <xf numFmtId="10" fontId="37" fillId="26" borderId="41" xfId="94" applyNumberFormat="1" applyFont="1" applyFill="1" applyBorder="1" applyAlignment="1">
      <alignment horizontal="center"/>
    </xf>
    <xf numFmtId="3" fontId="39" fillId="26" borderId="0" xfId="107" applyNumberFormat="1" applyFont="1">
      <alignment horizontal="left"/>
    </xf>
    <xf numFmtId="3" fontId="91" fillId="0" borderId="17" xfId="107" applyNumberFormat="1" applyFont="1" applyFill="1" applyBorder="1" applyAlignment="1">
      <alignment horizontal="center"/>
    </xf>
    <xf numFmtId="10" fontId="39" fillId="26" borderId="17" xfId="94" applyNumberFormat="1" applyFont="1" applyFill="1" applyBorder="1" applyAlignment="1">
      <alignment horizontal="center"/>
    </xf>
    <xf numFmtId="9" fontId="39" fillId="26" borderId="11" xfId="94" applyNumberFormat="1" applyFont="1" applyFill="1" applyBorder="1" applyAlignment="1">
      <alignment horizontal="center"/>
    </xf>
    <xf numFmtId="3" fontId="39" fillId="26" borderId="0" xfId="107" applyNumberFormat="1" applyFont="1" applyBorder="1" applyAlignment="1">
      <alignment horizontal="left"/>
    </xf>
    <xf numFmtId="9" fontId="39" fillId="26" borderId="0" xfId="94" applyNumberFormat="1" applyFont="1" applyFill="1" applyBorder="1" applyAlignment="1">
      <alignment horizontal="center"/>
    </xf>
    <xf numFmtId="175" fontId="39" fillId="33" borderId="35" xfId="107" applyNumberFormat="1" applyFont="1" applyFill="1" applyBorder="1" applyAlignment="1">
      <alignment horizontal="center"/>
    </xf>
    <xf numFmtId="10" fontId="39" fillId="33" borderId="47" xfId="94" applyNumberFormat="1" applyFont="1" applyFill="1" applyBorder="1" applyAlignment="1">
      <alignment horizontal="center"/>
    </xf>
    <xf numFmtId="175" fontId="37" fillId="26" borderId="25" xfId="163" applyNumberFormat="1" applyFont="1" applyFill="1" applyBorder="1" applyAlignment="1">
      <alignment horizontal="center"/>
    </xf>
    <xf numFmtId="175" fontId="37" fillId="26" borderId="40" xfId="163" applyNumberFormat="1" applyFont="1" applyFill="1" applyBorder="1" applyAlignment="1">
      <alignment horizontal="center"/>
    </xf>
    <xf numFmtId="0" fontId="0" fillId="0" borderId="0" xfId="0" applyBorder="1"/>
    <xf numFmtId="0" fontId="37" fillId="26" borderId="0" xfId="107" applyFont="1" applyBorder="1">
      <alignment horizontal="left"/>
    </xf>
    <xf numFmtId="0" fontId="64" fillId="0" borderId="0" xfId="0" applyFont="1" applyBorder="1" applyAlignment="1">
      <alignment wrapText="1"/>
    </xf>
    <xf numFmtId="0" fontId="64" fillId="0" borderId="0" xfId="0" applyFont="1" applyBorder="1" applyAlignment="1">
      <alignment horizontal="left" wrapText="1"/>
    </xf>
    <xf numFmtId="179" fontId="0" fillId="0" borderId="29" xfId="0" applyNumberFormat="1" applyBorder="1"/>
    <xf numFmtId="172" fontId="57" fillId="35" borderId="16" xfId="94" applyNumberFormat="1" applyFont="1" applyFill="1" applyBorder="1" applyAlignment="1">
      <alignment horizontal="center" vertical="center" wrapText="1"/>
    </xf>
    <xf numFmtId="172" fontId="57" fillId="0" borderId="15" xfId="94" applyNumberFormat="1" applyFont="1" applyBorder="1" applyAlignment="1">
      <alignment horizontal="center" vertical="center" wrapText="1"/>
    </xf>
    <xf numFmtId="0" fontId="55" fillId="26" borderId="0" xfId="0" applyFont="1" applyFill="1"/>
    <xf numFmtId="0" fontId="48" fillId="26" borderId="0" xfId="0" applyFont="1" applyFill="1" applyAlignment="1">
      <alignment horizontal="center" vertical="center" wrapText="1"/>
    </xf>
    <xf numFmtId="165" fontId="55" fillId="26" borderId="0" xfId="47" applyNumberFormat="1" applyFont="1" applyFill="1"/>
    <xf numFmtId="0" fontId="0" fillId="0" borderId="0" xfId="0" applyAlignment="1">
      <alignment horizontal="left"/>
    </xf>
    <xf numFmtId="165" fontId="0" fillId="0" borderId="0" xfId="47" applyNumberFormat="1" applyFont="1"/>
    <xf numFmtId="165" fontId="92" fillId="0" borderId="0" xfId="47" applyNumberFormat="1" applyFont="1"/>
    <xf numFmtId="165" fontId="92" fillId="26" borderId="0" xfId="47" applyNumberFormat="1" applyFont="1" applyFill="1"/>
    <xf numFmtId="9" fontId="48" fillId="26" borderId="0" xfId="94" applyFont="1" applyFill="1"/>
    <xf numFmtId="9" fontId="69" fillId="26" borderId="0" xfId="94" applyFont="1" applyFill="1"/>
    <xf numFmtId="165" fontId="69" fillId="26" borderId="0" xfId="94" applyNumberFormat="1" applyFont="1" applyFill="1"/>
    <xf numFmtId="9" fontId="0" fillId="0" borderId="0" xfId="94" applyFont="1"/>
    <xf numFmtId="3" fontId="48" fillId="26" borderId="0" xfId="107" applyNumberFormat="1" applyFont="1" applyFill="1" applyAlignment="1">
      <alignment horizontal="right" vertical="center"/>
    </xf>
    <xf numFmtId="185" fontId="48" fillId="26" borderId="0" xfId="0" applyNumberFormat="1" applyFont="1" applyFill="1"/>
    <xf numFmtId="9" fontId="0" fillId="0" borderId="0" xfId="94" applyFont="1" applyAlignment="1">
      <alignment horizontal="left"/>
    </xf>
    <xf numFmtId="178" fontId="61" fillId="0" borderId="11" xfId="0" applyNumberFormat="1" applyFont="1" applyFill="1" applyBorder="1" applyAlignment="1">
      <alignment horizontal="center" vertical="top" wrapText="1"/>
    </xf>
    <xf numFmtId="0" fontId="53" fillId="26" borderId="0" xfId="0" applyFont="1" applyFill="1" applyAlignment="1">
      <alignment horizontal="left" wrapText="1"/>
    </xf>
    <xf numFmtId="0" fontId="37" fillId="0" borderId="11" xfId="0" applyFont="1" applyBorder="1" applyAlignment="1">
      <alignment horizontal="left" vertical="top" wrapText="1"/>
    </xf>
    <xf numFmtId="3" fontId="66" fillId="34" borderId="24" xfId="107" applyNumberFormat="1" applyFont="1" applyFill="1" applyBorder="1" applyAlignment="1">
      <alignment horizontal="center" vertical="center"/>
    </xf>
    <xf numFmtId="3" fontId="66" fillId="34" borderId="12" xfId="107" applyNumberFormat="1" applyFont="1" applyFill="1" applyBorder="1" applyAlignment="1">
      <alignment horizontal="center" vertical="center"/>
    </xf>
    <xf numFmtId="3" fontId="66" fillId="34" borderId="38" xfId="107" applyNumberFormat="1" applyFont="1" applyFill="1" applyBorder="1" applyAlignment="1">
      <alignment horizontal="center" vertical="center"/>
    </xf>
    <xf numFmtId="3" fontId="54" fillId="34" borderId="12" xfId="107" applyNumberFormat="1" applyFont="1" applyFill="1" applyBorder="1" applyAlignment="1">
      <alignment horizontal="center" vertical="center"/>
    </xf>
    <xf numFmtId="3" fontId="54" fillId="34" borderId="38" xfId="107" applyNumberFormat="1" applyFont="1" applyFill="1" applyBorder="1" applyAlignment="1">
      <alignment horizontal="center" vertical="center"/>
    </xf>
    <xf numFmtId="0" fontId="37" fillId="0" borderId="35" xfId="0" applyFont="1" applyBorder="1" applyAlignment="1">
      <alignment horizontal="left" vertical="top" wrapText="1"/>
    </xf>
    <xf numFmtId="0" fontId="37" fillId="0" borderId="36" xfId="0" applyFont="1" applyBorder="1" applyAlignment="1">
      <alignment horizontal="left" vertical="top" wrapText="1"/>
    </xf>
    <xf numFmtId="0" fontId="37" fillId="0" borderId="47" xfId="0" applyFont="1" applyBorder="1" applyAlignment="1">
      <alignment horizontal="left" vertical="top" wrapText="1"/>
    </xf>
    <xf numFmtId="0" fontId="29" fillId="26" borderId="0" xfId="58" applyFont="1" applyFill="1" applyAlignment="1">
      <alignment horizontal="center" vertical="center"/>
    </xf>
    <xf numFmtId="0" fontId="40" fillId="29" borderId="0" xfId="107" applyFont="1" applyFill="1" applyAlignment="1">
      <alignment horizontal="center"/>
    </xf>
    <xf numFmtId="3" fontId="66" fillId="34" borderId="35" xfId="107" applyNumberFormat="1" applyFont="1" applyFill="1" applyBorder="1" applyAlignment="1">
      <alignment horizontal="center" vertical="center"/>
    </xf>
    <xf numFmtId="3" fontId="66" fillId="34" borderId="36" xfId="107" applyNumberFormat="1" applyFont="1" applyFill="1" applyBorder="1" applyAlignment="1">
      <alignment horizontal="center" vertical="center"/>
    </xf>
    <xf numFmtId="3" fontId="66" fillId="34" borderId="47" xfId="107" applyNumberFormat="1" applyFont="1" applyFill="1" applyBorder="1" applyAlignment="1">
      <alignment horizontal="center" vertical="center"/>
    </xf>
    <xf numFmtId="3" fontId="61" fillId="0" borderId="18" xfId="107" applyNumberFormat="1" applyFont="1" applyFill="1" applyBorder="1" applyAlignment="1">
      <alignment horizontal="center" vertical="center"/>
    </xf>
    <xf numFmtId="3" fontId="61" fillId="0" borderId="19" xfId="107" applyNumberFormat="1" applyFont="1" applyFill="1" applyBorder="1" applyAlignment="1">
      <alignment horizontal="center" vertical="center"/>
    </xf>
    <xf numFmtId="3" fontId="61" fillId="0" borderId="16" xfId="107" applyNumberFormat="1" applyFont="1" applyFill="1" applyBorder="1" applyAlignment="1">
      <alignment horizontal="center" vertical="center"/>
    </xf>
    <xf numFmtId="0" fontId="62" fillId="0" borderId="19" xfId="0" applyFont="1" applyBorder="1" applyAlignment="1">
      <alignment horizontal="left" wrapText="1"/>
    </xf>
    <xf numFmtId="0" fontId="62" fillId="0" borderId="19" xfId="0" applyFont="1" applyBorder="1" applyAlignment="1">
      <alignment horizontal="left"/>
    </xf>
    <xf numFmtId="0" fontId="61" fillId="0" borderId="6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58" xfId="0" applyFont="1" applyBorder="1" applyAlignment="1">
      <alignment horizontal="center"/>
    </xf>
    <xf numFmtId="0" fontId="48" fillId="0" borderId="31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62" fillId="0" borderId="19" xfId="0" applyFont="1" applyBorder="1" applyAlignment="1">
      <alignment horizontal="left" vertical="top" wrapText="1"/>
    </xf>
    <xf numFmtId="0" fontId="40" fillId="31" borderId="0" xfId="107" applyFont="1" applyFill="1" applyAlignment="1">
      <alignment horizontal="center"/>
    </xf>
    <xf numFmtId="0" fontId="37" fillId="26" borderId="0" xfId="107" applyAlignment="1">
      <alignment horizontal="left"/>
    </xf>
    <xf numFmtId="0" fontId="37" fillId="26" borderId="0" xfId="107" applyAlignment="1">
      <alignment horizontal="left" wrapText="1"/>
    </xf>
    <xf numFmtId="0" fontId="64" fillId="0" borderId="11" xfId="0" applyFont="1" applyBorder="1" applyAlignment="1">
      <alignment horizontal="left" wrapText="1"/>
    </xf>
    <xf numFmtId="0" fontId="38" fillId="26" borderId="0" xfId="0" applyFont="1" applyFill="1" applyAlignment="1">
      <alignment horizontal="center"/>
    </xf>
    <xf numFmtId="0" fontId="40" fillId="34" borderId="0" xfId="107" applyFont="1" applyFill="1" applyAlignment="1">
      <alignment horizontal="center" wrapText="1"/>
    </xf>
    <xf numFmtId="0" fontId="64" fillId="0" borderId="11" xfId="0" applyFont="1" applyBorder="1" applyAlignment="1">
      <alignment horizontal="left" vertical="top" wrapText="1"/>
    </xf>
    <xf numFmtId="0" fontId="38" fillId="0" borderId="0" xfId="0" applyFont="1" applyAlignment="1">
      <alignment horizontal="left" wrapText="1"/>
    </xf>
    <xf numFmtId="0" fontId="64" fillId="0" borderId="11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wrapText="1"/>
    </xf>
    <xf numFmtId="0" fontId="48" fillId="26" borderId="11" xfId="0" applyFont="1" applyFill="1" applyBorder="1" applyAlignment="1">
      <alignment horizontal="left" vertical="top" wrapText="1"/>
    </xf>
    <xf numFmtId="0" fontId="57" fillId="33" borderId="11" xfId="0" applyFont="1" applyFill="1" applyBorder="1" applyAlignment="1">
      <alignment horizontal="left"/>
    </xf>
    <xf numFmtId="0" fontId="28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3" fontId="54" fillId="34" borderId="24" xfId="107" applyNumberFormat="1" applyFont="1" applyFill="1" applyBorder="1" applyAlignment="1">
      <alignment horizontal="center" vertical="center"/>
    </xf>
    <xf numFmtId="0" fontId="48" fillId="26" borderId="11" xfId="0" applyFont="1" applyFill="1" applyBorder="1" applyAlignment="1">
      <alignment horizontal="left" vertical="center" wrapText="1"/>
    </xf>
    <xf numFmtId="0" fontId="54" fillId="29" borderId="35" xfId="107" applyFont="1" applyFill="1" applyBorder="1" applyAlignment="1">
      <alignment horizontal="left" vertical="center"/>
    </xf>
    <xf numFmtId="0" fontId="54" fillId="29" borderId="47" xfId="107" applyFont="1" applyFill="1" applyBorder="1" applyAlignment="1">
      <alignment horizontal="left" vertical="center"/>
    </xf>
    <xf numFmtId="0" fontId="57" fillId="26" borderId="0" xfId="0" applyFont="1" applyFill="1" applyBorder="1" applyAlignment="1">
      <alignment horizontal="left" vertical="top" wrapText="1"/>
    </xf>
    <xf numFmtId="0" fontId="62" fillId="26" borderId="0" xfId="0" applyFont="1" applyFill="1" applyBorder="1" applyAlignment="1">
      <alignment horizontal="center" wrapText="1"/>
    </xf>
    <xf numFmtId="0" fontId="48" fillId="26" borderId="0" xfId="0" applyFont="1" applyFill="1" applyBorder="1" applyAlignment="1">
      <alignment horizontal="center" wrapText="1"/>
    </xf>
    <xf numFmtId="0" fontId="48" fillId="26" borderId="0" xfId="0" applyFont="1" applyFill="1" applyBorder="1" applyAlignment="1">
      <alignment horizontal="left" vertical="center" wrapText="1"/>
    </xf>
    <xf numFmtId="0" fontId="63" fillId="26" borderId="0" xfId="0" applyFont="1" applyFill="1" applyBorder="1" applyAlignment="1">
      <alignment horizontal="left" vertical="center" wrapText="1"/>
    </xf>
    <xf numFmtId="0" fontId="57" fillId="26" borderId="0" xfId="0" applyFont="1" applyFill="1" applyBorder="1" applyAlignment="1">
      <alignment horizontal="left" vertical="center" wrapText="1"/>
    </xf>
    <xf numFmtId="0" fontId="87" fillId="0" borderId="11" xfId="0" applyFont="1" applyBorder="1" applyAlignment="1">
      <alignment horizontal="left" vertical="center" wrapText="1"/>
    </xf>
    <xf numFmtId="0" fontId="87" fillId="0" borderId="19" xfId="0" applyFont="1" applyBorder="1" applyAlignment="1">
      <alignment horizontal="left" vertical="top" wrapText="1"/>
    </xf>
    <xf numFmtId="0" fontId="87" fillId="26" borderId="19" xfId="0" applyFont="1" applyFill="1" applyBorder="1" applyAlignment="1">
      <alignment horizontal="left"/>
    </xf>
    <xf numFmtId="165" fontId="48" fillId="0" borderId="0" xfId="47" applyNumberFormat="1" applyFont="1" applyFill="1" applyAlignment="1">
      <alignment horizontal="center" vertical="center"/>
    </xf>
  </cellXfs>
  <cellStyles count="165">
    <cellStyle name="20% - Énfasis1" xfId="134" builtinId="30" customBuiltin="1"/>
    <cellStyle name="20% - Énfasis1 2" xfId="1"/>
    <cellStyle name="20% - Énfasis2" xfId="138" builtinId="34" customBuiltin="1"/>
    <cellStyle name="20% - Énfasis2 2" xfId="2"/>
    <cellStyle name="20% - Énfasis3" xfId="142" builtinId="38" customBuiltin="1"/>
    <cellStyle name="20% - Énfasis3 2" xfId="3"/>
    <cellStyle name="20% - Énfasis4" xfId="146" builtinId="42" customBuiltin="1"/>
    <cellStyle name="20% - Énfasis4 2" xfId="4"/>
    <cellStyle name="20% - Énfasis5" xfId="150" builtinId="46" customBuiltin="1"/>
    <cellStyle name="20% - Énfasis5 2" xfId="5"/>
    <cellStyle name="20% - Énfasis6" xfId="154" builtinId="50" customBuiltin="1"/>
    <cellStyle name="20% - Énfasis6 2" xfId="6"/>
    <cellStyle name="40% - Énfasis1" xfId="135" builtinId="31" customBuiltin="1"/>
    <cellStyle name="40% - Énfasis1 2" xfId="7"/>
    <cellStyle name="40% - Énfasis2" xfId="139" builtinId="35" customBuiltin="1"/>
    <cellStyle name="40% - Énfasis2 2" xfId="8"/>
    <cellStyle name="40% - Énfasis3" xfId="143" builtinId="39" customBuiltin="1"/>
    <cellStyle name="40% - Énfasis3 2" xfId="9"/>
    <cellStyle name="40% - Énfasis4" xfId="147" builtinId="43" customBuiltin="1"/>
    <cellStyle name="40% - Énfasis4 2" xfId="10"/>
    <cellStyle name="40% - Énfasis5" xfId="151" builtinId="47" customBuiltin="1"/>
    <cellStyle name="40% - Énfasis5 2" xfId="11"/>
    <cellStyle name="40% - Énfasis6" xfId="155" builtinId="51" customBuiltin="1"/>
    <cellStyle name="40% - Énfasis6 2" xfId="12"/>
    <cellStyle name="60% - Énfasis1" xfId="136" builtinId="32" customBuiltin="1"/>
    <cellStyle name="60% - Énfasis1 2" xfId="13"/>
    <cellStyle name="60% - Énfasis2" xfId="140" builtinId="36" customBuiltin="1"/>
    <cellStyle name="60% - Énfasis2 2" xfId="14"/>
    <cellStyle name="60% - Énfasis3" xfId="144" builtinId="40" customBuiltin="1"/>
    <cellStyle name="60% - Énfasis3 2" xfId="15"/>
    <cellStyle name="60% - Énfasis4" xfId="148" builtinId="44" customBuiltin="1"/>
    <cellStyle name="60% - Énfasis4 2" xfId="16"/>
    <cellStyle name="60% - Énfasis5" xfId="152" builtinId="48" customBuiltin="1"/>
    <cellStyle name="60% - Énfasis5 2" xfId="17"/>
    <cellStyle name="60% - Énfasis6" xfId="156" builtinId="52" customBuiltin="1"/>
    <cellStyle name="60% - Énfasis6 2" xfId="18"/>
    <cellStyle name="Border" xfId="19"/>
    <cellStyle name="Buena" xfId="121" builtinId="26" customBuiltin="1"/>
    <cellStyle name="Buena 2" xfId="20"/>
    <cellStyle name="Cálculo" xfId="126" builtinId="22" customBuiltin="1"/>
    <cellStyle name="Cálculo 2" xfId="21"/>
    <cellStyle name="Celda de comprobación" xfId="128" builtinId="23" customBuiltin="1"/>
    <cellStyle name="Celda de comprobación 2" xfId="22"/>
    <cellStyle name="Celda vinculada" xfId="127" builtinId="24" customBuiltin="1"/>
    <cellStyle name="Celda vinculada 2" xfId="23"/>
    <cellStyle name="CELESTE" xfId="24"/>
    <cellStyle name="Comma_Data Proyecto Antamina" xfId="25"/>
    <cellStyle name="CUADRO - Style1" xfId="26"/>
    <cellStyle name="CUERPO - Style2" xfId="27"/>
    <cellStyle name="Diseño" xfId="28"/>
    <cellStyle name="Diseño 12" xfId="29"/>
    <cellStyle name="Diseño 2" xfId="30"/>
    <cellStyle name="Diseño 3" xfId="31"/>
    <cellStyle name="Diseño 4" xfId="32"/>
    <cellStyle name="Diseño_053-BC" xfId="33"/>
    <cellStyle name="Encabezado 4" xfId="120" builtinId="19" customBuiltin="1"/>
    <cellStyle name="Encabezado 4 2" xfId="34"/>
    <cellStyle name="Énfasis1" xfId="133" builtinId="29" customBuiltin="1"/>
    <cellStyle name="Énfasis1 2" xfId="35"/>
    <cellStyle name="Énfasis2" xfId="137" builtinId="33" customBuiltin="1"/>
    <cellStyle name="Énfasis2 2" xfId="36"/>
    <cellStyle name="Énfasis3" xfId="141" builtinId="37" customBuiltin="1"/>
    <cellStyle name="Énfasis3 2" xfId="37"/>
    <cellStyle name="Énfasis4" xfId="145" builtinId="41" customBuiltin="1"/>
    <cellStyle name="Énfasis4 2" xfId="38"/>
    <cellStyle name="Énfasis5" xfId="149" builtinId="45" customBuiltin="1"/>
    <cellStyle name="Énfasis5 2" xfId="39"/>
    <cellStyle name="Énfasis6" xfId="153" builtinId="49" customBuiltin="1"/>
    <cellStyle name="Énfasis6 2" xfId="40"/>
    <cellStyle name="Entrada" xfId="124" builtinId="20" customBuiltin="1"/>
    <cellStyle name="Entrada 2" xfId="41"/>
    <cellStyle name="Euro" xfId="42"/>
    <cellStyle name="Euro 2" xfId="43"/>
    <cellStyle name="Euro 3" xfId="44"/>
    <cellStyle name="Euro 4" xfId="45"/>
    <cellStyle name="Incorrecto" xfId="122" builtinId="27" customBuiltin="1"/>
    <cellStyle name="Incorrecto 2" xfId="46"/>
    <cellStyle name="Millares" xfId="47" builtinId="3"/>
    <cellStyle name="Millares 2" xfId="48"/>
    <cellStyle name="Millares 2 2" xfId="49"/>
    <cellStyle name="Millares 2 3" xfId="163"/>
    <cellStyle name="Millares 3" xfId="50"/>
    <cellStyle name="Millares 3 2" xfId="51"/>
    <cellStyle name="Millares 4" xfId="52"/>
    <cellStyle name="Millares 5" xfId="53"/>
    <cellStyle name="Millares 6" xfId="54"/>
    <cellStyle name="Millares 7" xfId="158"/>
    <cellStyle name="Millares 8" xfId="160"/>
    <cellStyle name="Neutral" xfId="123" builtinId="28" customBuiltin="1"/>
    <cellStyle name="Neutral 2" xfId="55"/>
    <cellStyle name="No-definido" xfId="56"/>
    <cellStyle name="Normal" xfId="0" builtinId="0"/>
    <cellStyle name="Normal 10" xfId="114"/>
    <cellStyle name="Normal 10 2" xfId="115"/>
    <cellStyle name="Normal 11" xfId="157"/>
    <cellStyle name="Normal 12" xfId="161"/>
    <cellStyle name="Normal 13" xfId="162"/>
    <cellStyle name="Normal 18" xfId="159"/>
    <cellStyle name="Normal 2" xfId="57"/>
    <cellStyle name="Normal 2 2" xfId="58"/>
    <cellStyle name="Normal 2 2 2" xfId="59"/>
    <cellStyle name="Normal 2 2 3" xfId="60"/>
    <cellStyle name="Normal 2 3" xfId="61"/>
    <cellStyle name="Normal 2 4" xfId="62"/>
    <cellStyle name="Normal 2 5" xfId="63"/>
    <cellStyle name="Normal 22" xfId="164"/>
    <cellStyle name="Normal 3" xfId="64"/>
    <cellStyle name="Normal 3 2" xfId="65"/>
    <cellStyle name="Normal 3 2 2" xfId="66"/>
    <cellStyle name="Normal 3 3" xfId="67"/>
    <cellStyle name="Normal 3 4" xfId="68"/>
    <cellStyle name="Normal 3 5" xfId="69"/>
    <cellStyle name="Normal 4" xfId="70"/>
    <cellStyle name="Normal 4 2" xfId="71"/>
    <cellStyle name="Normal 5" xfId="72"/>
    <cellStyle name="Normal 5 2" xfId="73"/>
    <cellStyle name="Normal 5 3" xfId="74"/>
    <cellStyle name="Normal 6" xfId="75"/>
    <cellStyle name="Normal 6 2" xfId="76"/>
    <cellStyle name="Normal 7" xfId="77"/>
    <cellStyle name="Normal 7 2" xfId="78"/>
    <cellStyle name="Normal 8" xfId="79"/>
    <cellStyle name="Normal 9" xfId="80"/>
    <cellStyle name="Notas" xfId="130" builtinId="10" customBuiltin="1"/>
    <cellStyle name="NOTAS - Style3" xfId="81"/>
    <cellStyle name="Notas 2" xfId="82"/>
    <cellStyle name="Notas 2 2" xfId="83"/>
    <cellStyle name="Notas 2 3" xfId="84"/>
    <cellStyle name="Notas 2 4" xfId="85"/>
    <cellStyle name="Notas 2 5" xfId="86"/>
    <cellStyle name="Notas 2_Terminos archivo_MODELO_2013(6ene)" xfId="87"/>
    <cellStyle name="Notas 3" xfId="88"/>
    <cellStyle name="Notas 3 2" xfId="89"/>
    <cellStyle name="Notas 4" xfId="90"/>
    <cellStyle name="Notas 5" xfId="91"/>
    <cellStyle name="Notas 6" xfId="92"/>
    <cellStyle name="Notas 7" xfId="93"/>
    <cellStyle name="Porcentaje" xfId="94" builtinId="5"/>
    <cellStyle name="Porcentaje 2" xfId="95"/>
    <cellStyle name="Porcentaje 2 2" xfId="96"/>
    <cellStyle name="Porcentaje 3" xfId="97"/>
    <cellStyle name="Porcentaje 4" xfId="98"/>
    <cellStyle name="Porcentual 2" xfId="99"/>
    <cellStyle name="Porcentual 2 2" xfId="100"/>
    <cellStyle name="Porcentual 3" xfId="101"/>
    <cellStyle name="Porcentual 3 2" xfId="102"/>
    <cellStyle name="RECUAD - Style4" xfId="103"/>
    <cellStyle name="Salida" xfId="125" builtinId="21" customBuiltin="1"/>
    <cellStyle name="Salida 2" xfId="104"/>
    <cellStyle name="Texto de advertencia" xfId="129" builtinId="11" customBuiltin="1"/>
    <cellStyle name="Texto de advertencia 2" xfId="105"/>
    <cellStyle name="Texto explicativo" xfId="131" builtinId="53" customBuiltin="1"/>
    <cellStyle name="Texto explicativo 2" xfId="106"/>
    <cellStyle name="TEXTO NORMAL" xfId="107"/>
    <cellStyle name="Título" xfId="116" builtinId="15" customBuiltin="1"/>
    <cellStyle name="TITULO - Style5" xfId="108"/>
    <cellStyle name="Título 1" xfId="117" builtinId="16" customBuiltin="1"/>
    <cellStyle name="Título 1 2" xfId="109"/>
    <cellStyle name="Título 2" xfId="118" builtinId="17" customBuiltin="1"/>
    <cellStyle name="Título 2 2" xfId="110"/>
    <cellStyle name="Título 3" xfId="119" builtinId="18" customBuiltin="1"/>
    <cellStyle name="Título 3 2" xfId="111"/>
    <cellStyle name="Título 4" xfId="112"/>
    <cellStyle name="Total" xfId="132" builtinId="25" customBuiltin="1"/>
    <cellStyle name="Total 2" xfId="113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serie</c:v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C47-4706-9F11-BB823894943E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C47-4706-9F11-BB823894943E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C47-4706-9F11-BB823894943E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C47-4706-9F11-BB823894943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8"/>
              <c:pt idx="0">
                <c:v>COBRE</c:v>
              </c:pt>
              <c:pt idx="1">
                <c:v>ORO</c:v>
              </c:pt>
              <c:pt idx="2">
                <c:v>ZINC</c:v>
              </c:pt>
              <c:pt idx="3">
                <c:v>PLATA</c:v>
              </c:pt>
              <c:pt idx="4">
                <c:v>PLOMO</c:v>
              </c:pt>
              <c:pt idx="5">
                <c:v>ESTAÑO</c:v>
              </c:pt>
              <c:pt idx="6">
                <c:v>HIERRO</c:v>
              </c:pt>
              <c:pt idx="7">
                <c:v>MOLIBDENO</c:v>
              </c:pt>
            </c:strLit>
          </c:cat>
          <c:val>
            <c:numRef>
              <c:f>'[1]6. EXPORTACIONES'!$B$86:$I$86</c:f>
              <c:numCache>
                <c:formatCode>General</c:formatCode>
                <c:ptCount val="8"/>
                <c:pt idx="0">
                  <c:v>4.3469348199118851E-3</c:v>
                </c:pt>
                <c:pt idx="1">
                  <c:v>-9.0389932970282416E-2</c:v>
                </c:pt>
                <c:pt idx="2">
                  <c:v>-0.11079497957590079</c:v>
                </c:pt>
                <c:pt idx="3">
                  <c:v>-0.4621029506199047</c:v>
                </c:pt>
                <c:pt idx="4">
                  <c:v>0.10954270242987918</c:v>
                </c:pt>
                <c:pt idx="5">
                  <c:v>0.19086546334501708</c:v>
                </c:pt>
                <c:pt idx="6">
                  <c:v>-9.1955597676666279E-2</c:v>
                </c:pt>
                <c:pt idx="7">
                  <c:v>1.8318518292948616E-2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47-4706-9F11-BB8238949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1106304"/>
        <c:axId val="91132672"/>
      </c:barChart>
      <c:catAx>
        <c:axId val="911063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1132672"/>
        <c:crossesAt val="0"/>
        <c:auto val="1"/>
        <c:lblAlgn val="ctr"/>
        <c:lblOffset val="100"/>
        <c:noMultiLvlLbl val="0"/>
      </c:catAx>
      <c:valAx>
        <c:axId val="9113267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1106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A0-4CCD-B3BD-3C7A2EA1A05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'[1]6. EXPORTACIONES'!$A$6:$A$15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(Ene. - Jul.)</c:v>
                </c:pt>
              </c:strCache>
            </c:strRef>
          </c:cat>
          <c:val>
            <c:numRef>
              <c:f>'[1]6. EXPORTACIONES'!$K$6:$K$15</c:f>
              <c:numCache>
                <c:formatCode>General</c:formatCode>
                <c:ptCount val="10"/>
                <c:pt idx="0">
                  <c:v>21903</c:v>
                </c:pt>
                <c:pt idx="1">
                  <c:v>27526</c:v>
                </c:pt>
                <c:pt idx="2">
                  <c:v>27467</c:v>
                </c:pt>
                <c:pt idx="3">
                  <c:v>23790</c:v>
                </c:pt>
                <c:pt idx="4">
                  <c:v>20547</c:v>
                </c:pt>
                <c:pt idx="5">
                  <c:v>18950.140019839251</c:v>
                </c:pt>
                <c:pt idx="6">
                  <c:v>21776.636298768288</c:v>
                </c:pt>
                <c:pt idx="7">
                  <c:v>27158.581548278267</c:v>
                </c:pt>
                <c:pt idx="8">
                  <c:v>28823.486147754375</c:v>
                </c:pt>
                <c:pt idx="9">
                  <c:v>15494.141212753395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A0-4CCD-B3BD-3C7A2EA1A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58400"/>
        <c:axId val="91159936"/>
      </c:barChart>
      <c:catAx>
        <c:axId val="9115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1159936"/>
        <c:crosses val="autoZero"/>
        <c:auto val="1"/>
        <c:lblAlgn val="ctr"/>
        <c:lblOffset val="100"/>
        <c:noMultiLvlLbl val="0"/>
      </c:catAx>
      <c:valAx>
        <c:axId val="91159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1158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990-4985-8C5C-BD23CE9AA3E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556-40B4-A2B5-DB480E5CBDD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'[2]7. INVERSIONES'!$A$5:$A$15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 (Ene-Ago)</c:v>
                </c:pt>
              </c:strCache>
            </c:strRef>
          </c:cat>
          <c:val>
            <c:numRef>
              <c:f>'[2]7. INVERSIONES'!$I$5:$I$15</c:f>
              <c:numCache>
                <c:formatCode>General</c:formatCode>
                <c:ptCount val="11"/>
                <c:pt idx="0">
                  <c:v>2290.2734399599999</c:v>
                </c:pt>
                <c:pt idx="1">
                  <c:v>3331.5544708899988</c:v>
                </c:pt>
                <c:pt idx="2">
                  <c:v>6377.6153638800024</c:v>
                </c:pt>
                <c:pt idx="3">
                  <c:v>7498.2074195999949</c:v>
                </c:pt>
                <c:pt idx="4">
                  <c:v>8863.6219657799938</c:v>
                </c:pt>
                <c:pt idx="5">
                  <c:v>8079.20970149</c:v>
                </c:pt>
                <c:pt idx="6">
                  <c:v>6824.6243262299959</c:v>
                </c:pt>
                <c:pt idx="7">
                  <c:v>3333.5635732200003</c:v>
                </c:pt>
                <c:pt idx="8">
                  <c:v>3928.0167818599944</c:v>
                </c:pt>
                <c:pt idx="9">
                  <c:v>4947.4348791800003</c:v>
                </c:pt>
                <c:pt idx="10">
                  <c:v>3556.3610538001803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556-40B4-A2B5-DB480E5CB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90112"/>
        <c:axId val="91691648"/>
      </c:barChart>
      <c:catAx>
        <c:axId val="9169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691648"/>
        <c:crosses val="autoZero"/>
        <c:auto val="1"/>
        <c:lblAlgn val="ctr"/>
        <c:lblOffset val="100"/>
        <c:noMultiLvlLbl val="0"/>
      </c:catAx>
      <c:valAx>
        <c:axId val="91691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1690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568749</xdr:colOff>
      <xdr:row>97</xdr:row>
      <xdr:rowOff>32766</xdr:rowOff>
    </xdr:from>
    <xdr:to>
      <xdr:col>8</xdr:col>
      <xdr:colOff>397299</xdr:colOff>
      <xdr:row>109</xdr:row>
      <xdr:rowOff>487703</xdr:rowOff>
    </xdr:to>
    <xdr:graphicFrame macro="">
      <xdr:nvGraphicFramePr>
        <xdr:cNvPr id="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141039</xdr:colOff>
      <xdr:row>41</xdr:row>
      <xdr:rowOff>186669</xdr:rowOff>
    </xdr:from>
    <xdr:to>
      <xdr:col>8</xdr:col>
      <xdr:colOff>491021</xdr:colOff>
      <xdr:row>56</xdr:row>
      <xdr:rowOff>24744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415636</xdr:colOff>
      <xdr:row>39</xdr:row>
      <xdr:rowOff>0</xdr:rowOff>
    </xdr:from>
    <xdr:to>
      <xdr:col>7</xdr:col>
      <xdr:colOff>781049</xdr:colOff>
      <xdr:row>45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UINAGA\AppData\Local\Microsoft\Windows\INetCache\Content.Outlook\K0R1F2CN\ANEXOS%20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UINAGA\AppData\Local\Microsoft\Windows\INetCache\Content.Outlook\K0R1F2CN\XLS2019AGO_Inversiones%2026%2009%2019%20(PUB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ACROECONÓMICAS"/>
      <sheetName val="6. EXPORTACIONES"/>
      <sheetName val="6.1 EXPORTACIONES PART"/>
      <sheetName val="6.2 EXPORT PRODUCTOS"/>
    </sheetNames>
    <sheetDataSet>
      <sheetData sheetId="0"/>
      <sheetData sheetId="1">
        <row r="6">
          <cell r="A6">
            <v>2010</v>
          </cell>
          <cell r="K6">
            <v>21903</v>
          </cell>
        </row>
        <row r="7">
          <cell r="A7">
            <v>2011</v>
          </cell>
          <cell r="K7">
            <v>27526</v>
          </cell>
        </row>
        <row r="8">
          <cell r="A8">
            <v>2012</v>
          </cell>
          <cell r="K8">
            <v>27467</v>
          </cell>
        </row>
        <row r="9">
          <cell r="A9">
            <v>2013</v>
          </cell>
          <cell r="K9">
            <v>23790</v>
          </cell>
        </row>
        <row r="10">
          <cell r="A10">
            <v>2014</v>
          </cell>
          <cell r="K10">
            <v>20547</v>
          </cell>
        </row>
        <row r="11">
          <cell r="A11">
            <v>2015</v>
          </cell>
          <cell r="K11">
            <v>18950.140019839251</v>
          </cell>
        </row>
        <row r="12">
          <cell r="A12">
            <v>2016</v>
          </cell>
          <cell r="K12">
            <v>21776.636298768288</v>
          </cell>
        </row>
        <row r="13">
          <cell r="A13">
            <v>2017</v>
          </cell>
          <cell r="K13">
            <v>27158.581548278267</v>
          </cell>
        </row>
        <row r="14">
          <cell r="A14">
            <v>2018</v>
          </cell>
          <cell r="K14">
            <v>28823.486147754375</v>
          </cell>
        </row>
        <row r="15">
          <cell r="A15" t="str">
            <v>2019 (Ene. - Jul.)</v>
          </cell>
          <cell r="K15">
            <v>15494.141212753395</v>
          </cell>
        </row>
        <row r="86">
          <cell r="B86">
            <v>4.3469348199118851E-3</v>
          </cell>
          <cell r="C86">
            <v>-9.0389932970282416E-2</v>
          </cell>
          <cell r="D86">
            <v>-0.11079497957590079</v>
          </cell>
          <cell r="E86">
            <v>-0.4621029506199047</v>
          </cell>
          <cell r="F86">
            <v>0.10954270242987918</v>
          </cell>
          <cell r="G86">
            <v>0.19086546334501708</v>
          </cell>
          <cell r="H86">
            <v>-9.1955597676666279E-2</v>
          </cell>
          <cell r="I86">
            <v>1.8318518292948616E-2</v>
          </cell>
        </row>
      </sheetData>
      <sheetData sheetId="2">
        <row r="21">
          <cell r="R21">
            <v>26604.295728130368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.5 RECAUDACION TRIB"/>
      <sheetName val="SALDO IED por SECTOR"/>
      <sheetName val="03.1 EXPORTACIONES MINERAS"/>
      <sheetName val="7. INVERSIONES"/>
      <sheetName val="8. INVERSIONES TIPO"/>
      <sheetName val="9. INVERSIONES RUBRO"/>
    </sheetNames>
    <sheetDataSet>
      <sheetData sheetId="0" refreshError="1"/>
      <sheetData sheetId="1" refreshError="1"/>
      <sheetData sheetId="2" refreshError="1"/>
      <sheetData sheetId="3">
        <row r="5">
          <cell r="A5">
            <v>2009</v>
          </cell>
          <cell r="I5">
            <v>2290.2734399599999</v>
          </cell>
        </row>
        <row r="6">
          <cell r="A6">
            <v>2010</v>
          </cell>
          <cell r="I6">
            <v>3331.5544708899988</v>
          </cell>
        </row>
        <row r="7">
          <cell r="A7">
            <v>2011</v>
          </cell>
          <cell r="I7">
            <v>6377.6153638800024</v>
          </cell>
        </row>
        <row r="8">
          <cell r="A8">
            <v>2012</v>
          </cell>
          <cell r="I8">
            <v>7498.2074195999949</v>
          </cell>
        </row>
        <row r="9">
          <cell r="A9">
            <v>2013</v>
          </cell>
          <cell r="I9">
            <v>8863.6219657799938</v>
          </cell>
        </row>
        <row r="10">
          <cell r="A10">
            <v>2014</v>
          </cell>
          <cell r="I10">
            <v>8079.20970149</v>
          </cell>
        </row>
        <row r="11">
          <cell r="A11">
            <v>2015</v>
          </cell>
          <cell r="I11">
            <v>6824.6243262299959</v>
          </cell>
        </row>
        <row r="12">
          <cell r="A12">
            <v>2016</v>
          </cell>
          <cell r="I12">
            <v>3333.5635732200003</v>
          </cell>
        </row>
        <row r="13">
          <cell r="A13">
            <v>2017</v>
          </cell>
          <cell r="I13">
            <v>3928.0167818599944</v>
          </cell>
        </row>
        <row r="14">
          <cell r="A14">
            <v>2018</v>
          </cell>
          <cell r="I14">
            <v>4947.4348791800003</v>
          </cell>
        </row>
        <row r="15">
          <cell r="A15" t="str">
            <v>2019 (Ene-Ago)</v>
          </cell>
          <cell r="I15">
            <v>3556.3610538001803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41"/>
  <sheetViews>
    <sheetView view="pageBreakPreview" zoomScaleNormal="100" zoomScaleSheetLayoutView="100" workbookViewId="0">
      <selection activeCell="A41" sqref="A41:I41"/>
    </sheetView>
  </sheetViews>
  <sheetFormatPr baseColWidth="10" defaultColWidth="11.5703125" defaultRowHeight="12.75"/>
  <cols>
    <col min="1" max="1" width="14.140625" style="219" customWidth="1"/>
    <col min="2" max="9" width="11.140625" style="219" customWidth="1"/>
    <col min="10" max="16384" width="11.5703125" style="205"/>
  </cols>
  <sheetData>
    <row r="1" spans="1:9">
      <c r="A1" s="156" t="s">
        <v>455</v>
      </c>
    </row>
    <row r="2" spans="1:9" ht="15.75">
      <c r="A2" s="760" t="s">
        <v>216</v>
      </c>
      <c r="B2" s="760"/>
      <c r="C2" s="760"/>
      <c r="D2" s="760"/>
      <c r="E2" s="760"/>
      <c r="F2" s="760"/>
      <c r="G2" s="760"/>
      <c r="H2" s="760"/>
      <c r="I2" s="760"/>
    </row>
    <row r="3" spans="1:9" ht="13.5" thickBot="1"/>
    <row r="4" spans="1:9">
      <c r="A4" s="225" t="s">
        <v>248</v>
      </c>
      <c r="B4" s="225" t="s">
        <v>198</v>
      </c>
      <c r="C4" s="225" t="s">
        <v>199</v>
      </c>
      <c r="D4" s="225" t="s">
        <v>200</v>
      </c>
      <c r="E4" s="225" t="s">
        <v>201</v>
      </c>
      <c r="F4" s="225" t="s">
        <v>202</v>
      </c>
      <c r="G4" s="225" t="s">
        <v>203</v>
      </c>
      <c r="H4" s="225" t="s">
        <v>204</v>
      </c>
      <c r="I4" s="225" t="s">
        <v>205</v>
      </c>
    </row>
    <row r="5" spans="1:9" ht="13.5" thickBot="1">
      <c r="A5" s="226"/>
      <c r="B5" s="226" t="s">
        <v>206</v>
      </c>
      <c r="C5" s="226" t="s">
        <v>207</v>
      </c>
      <c r="D5" s="226" t="s">
        <v>206</v>
      </c>
      <c r="E5" s="226" t="s">
        <v>208</v>
      </c>
      <c r="F5" s="226" t="s">
        <v>206</v>
      </c>
      <c r="G5" s="226" t="s">
        <v>206</v>
      </c>
      <c r="H5" s="226" t="s">
        <v>206</v>
      </c>
      <c r="I5" s="226" t="s">
        <v>206</v>
      </c>
    </row>
    <row r="6" spans="1:9">
      <c r="A6" s="205">
        <v>2009</v>
      </c>
      <c r="B6" s="301">
        <v>1276249.2028350001</v>
      </c>
      <c r="C6" s="301">
        <v>183994714.39928088</v>
      </c>
      <c r="D6" s="301">
        <v>1512931.0674319996</v>
      </c>
      <c r="E6" s="301">
        <v>3922708.8843694869</v>
      </c>
      <c r="F6" s="301">
        <v>302459.11290999997</v>
      </c>
      <c r="G6" s="301">
        <v>4418768.325600001</v>
      </c>
      <c r="H6" s="301">
        <v>37502.627191</v>
      </c>
      <c r="I6" s="301">
        <v>12000</v>
      </c>
    </row>
    <row r="7" spans="1:9">
      <c r="A7" s="205">
        <v>2010</v>
      </c>
      <c r="B7" s="301">
        <v>1247184.0293920003</v>
      </c>
      <c r="C7" s="301">
        <v>164084409.31560928</v>
      </c>
      <c r="D7" s="301">
        <v>1470449.7064990001</v>
      </c>
      <c r="E7" s="301">
        <v>3640465.9170745406</v>
      </c>
      <c r="F7" s="301">
        <v>261989.60579399994</v>
      </c>
      <c r="G7" s="301">
        <v>6042644.2223000005</v>
      </c>
      <c r="H7" s="301">
        <v>33847.813441999999</v>
      </c>
      <c r="I7" s="301">
        <v>17000</v>
      </c>
    </row>
    <row r="8" spans="1:9">
      <c r="A8" s="205">
        <v>2011</v>
      </c>
      <c r="B8" s="301">
        <v>1235345.0680179999</v>
      </c>
      <c r="C8" s="301">
        <v>166186737.65759215</v>
      </c>
      <c r="D8" s="301">
        <v>1256382.6002110001</v>
      </c>
      <c r="E8" s="301">
        <v>3418862.5427760012</v>
      </c>
      <c r="F8" s="301">
        <v>230199.08238500002</v>
      </c>
      <c r="G8" s="301">
        <v>7010937.8915999997</v>
      </c>
      <c r="H8" s="301">
        <v>28881.790966</v>
      </c>
      <c r="I8" s="301">
        <v>19000</v>
      </c>
    </row>
    <row r="9" spans="1:9">
      <c r="A9" s="205">
        <v>2012</v>
      </c>
      <c r="B9" s="301">
        <v>1298761.3646879999</v>
      </c>
      <c r="C9" s="301">
        <v>161544686.25159043</v>
      </c>
      <c r="D9" s="301">
        <v>1281282.4314850001</v>
      </c>
      <c r="E9" s="301">
        <v>3480857.3450930165</v>
      </c>
      <c r="F9" s="301">
        <v>249236.15747600002</v>
      </c>
      <c r="G9" s="301">
        <v>6684539.3917999994</v>
      </c>
      <c r="H9" s="301">
        <v>26104.854507000004</v>
      </c>
      <c r="I9" s="301">
        <v>17000</v>
      </c>
    </row>
    <row r="10" spans="1:9">
      <c r="A10" s="205">
        <v>2013</v>
      </c>
      <c r="B10" s="301">
        <v>1375640.694202</v>
      </c>
      <c r="C10" s="301">
        <v>156257425.44059473</v>
      </c>
      <c r="D10" s="301">
        <v>1351273.4971160002</v>
      </c>
      <c r="E10" s="301">
        <v>3674282.9679788533</v>
      </c>
      <c r="F10" s="301">
        <v>266472.33039199992</v>
      </c>
      <c r="G10" s="301">
        <v>6680658.79</v>
      </c>
      <c r="H10" s="301">
        <v>23667.787452</v>
      </c>
      <c r="I10" s="301">
        <v>18000</v>
      </c>
    </row>
    <row r="11" spans="1:9">
      <c r="A11" s="205">
        <v>2014</v>
      </c>
      <c r="B11" s="301">
        <v>1377642.4148150005</v>
      </c>
      <c r="C11" s="301">
        <v>140097028.09351492</v>
      </c>
      <c r="D11" s="301">
        <v>1315475.3454159996</v>
      </c>
      <c r="E11" s="301">
        <v>3768147.1783280014</v>
      </c>
      <c r="F11" s="301">
        <v>277294.48258999997</v>
      </c>
      <c r="G11" s="301">
        <v>7192591.9308000002</v>
      </c>
      <c r="H11" s="301">
        <v>23105.261868000001</v>
      </c>
      <c r="I11" s="301">
        <v>17017.692465</v>
      </c>
    </row>
    <row r="12" spans="1:9">
      <c r="A12" s="205">
        <v>2015</v>
      </c>
      <c r="B12" s="301">
        <v>1700814.0358259997</v>
      </c>
      <c r="C12" s="301">
        <v>146822906.53713998</v>
      </c>
      <c r="D12" s="301">
        <v>1421513.070201</v>
      </c>
      <c r="E12" s="301">
        <v>4101567.7170699998</v>
      </c>
      <c r="F12" s="301">
        <v>315784.01908399991</v>
      </c>
      <c r="G12" s="301">
        <v>7320806.8476999998</v>
      </c>
      <c r="H12" s="301">
        <v>19510.729779000001</v>
      </c>
      <c r="I12" s="301">
        <v>20153.237616000002</v>
      </c>
    </row>
    <row r="13" spans="1:9">
      <c r="A13" s="205">
        <v>2016</v>
      </c>
      <c r="B13" s="301">
        <v>2353858.5579239996</v>
      </c>
      <c r="C13" s="301">
        <v>153005896.97612542</v>
      </c>
      <c r="D13" s="301">
        <v>1337081.4908789999</v>
      </c>
      <c r="E13" s="301">
        <v>4375336.6871659998</v>
      </c>
      <c r="F13" s="301">
        <v>314421.59763300006</v>
      </c>
      <c r="G13" s="301">
        <v>7663123.9877000004</v>
      </c>
      <c r="H13" s="301">
        <v>18789.004763000001</v>
      </c>
      <c r="I13" s="301">
        <v>25756.505005000006</v>
      </c>
    </row>
    <row r="14" spans="1:9">
      <c r="A14" s="205">
        <v>2017</v>
      </c>
      <c r="B14" s="301">
        <v>2445584.7979310001</v>
      </c>
      <c r="C14" s="301">
        <v>151103938.45861599</v>
      </c>
      <c r="D14" s="301">
        <v>1473072.7682369999</v>
      </c>
      <c r="E14" s="301">
        <v>4303540.9139170004</v>
      </c>
      <c r="F14" s="301">
        <v>306793.81027800002</v>
      </c>
      <c r="G14" s="301">
        <v>8806451.7127710003</v>
      </c>
      <c r="H14" s="301">
        <v>17790.363566</v>
      </c>
      <c r="I14" s="301">
        <v>28141.142527</v>
      </c>
    </row>
    <row r="15" spans="1:9">
      <c r="A15" s="205">
        <v>2018</v>
      </c>
      <c r="B15" s="301">
        <v>2437034.9605970001</v>
      </c>
      <c r="C15" s="301">
        <v>140208209.41591296</v>
      </c>
      <c r="D15" s="301">
        <v>1474386.7233290002</v>
      </c>
      <c r="E15" s="301">
        <v>4165341.9200389995</v>
      </c>
      <c r="F15" s="301">
        <v>289123.06280700001</v>
      </c>
      <c r="G15" s="301">
        <v>9533871.1347550005</v>
      </c>
      <c r="H15" s="301">
        <v>18601.344508000002</v>
      </c>
      <c r="I15" s="301">
        <v>28033.511927</v>
      </c>
    </row>
    <row r="16" spans="1:9">
      <c r="A16" s="439" t="s">
        <v>556</v>
      </c>
      <c r="B16" s="381">
        <f t="shared" ref="B16:I16" si="0">SUM(B17:B24)</f>
        <v>1610805.9273319999</v>
      </c>
      <c r="C16" s="381">
        <f t="shared" si="0"/>
        <v>86598542.517234325</v>
      </c>
      <c r="D16" s="381">
        <f t="shared" si="0"/>
        <v>907735.99452199996</v>
      </c>
      <c r="E16" s="381">
        <f t="shared" si="0"/>
        <v>2510028.498745</v>
      </c>
      <c r="F16" s="381">
        <f t="shared" si="0"/>
        <v>200104.82203700001</v>
      </c>
      <c r="G16" s="381">
        <f t="shared" si="0"/>
        <v>6200676.3493419997</v>
      </c>
      <c r="H16" s="381">
        <f t="shared" si="0"/>
        <v>13427.166999999999</v>
      </c>
      <c r="I16" s="381">
        <f t="shared" si="0"/>
        <v>18474.251854000002</v>
      </c>
    </row>
    <row r="17" spans="1:9">
      <c r="A17" s="545" t="s">
        <v>209</v>
      </c>
      <c r="B17" s="540">
        <v>201216.51790900005</v>
      </c>
      <c r="C17" s="540">
        <v>10383583.311893212</v>
      </c>
      <c r="D17" s="540">
        <v>101604.15472400002</v>
      </c>
      <c r="E17" s="540">
        <v>275228.66026299988</v>
      </c>
      <c r="F17" s="540">
        <v>23048.133815999998</v>
      </c>
      <c r="G17" s="540">
        <v>600445.67243600008</v>
      </c>
      <c r="H17" s="540">
        <v>1581.7539000000002</v>
      </c>
      <c r="I17" s="540">
        <v>2008.599125</v>
      </c>
    </row>
    <row r="18" spans="1:9">
      <c r="A18" s="427" t="s">
        <v>456</v>
      </c>
      <c r="B18" s="301">
        <v>176068.22071899998</v>
      </c>
      <c r="C18" s="301">
        <v>10344004.853397379</v>
      </c>
      <c r="D18" s="301">
        <v>107769.451908</v>
      </c>
      <c r="E18" s="301">
        <v>281968.74900499999</v>
      </c>
      <c r="F18" s="301">
        <v>22181.549251</v>
      </c>
      <c r="G18" s="301">
        <v>586328.11855999997</v>
      </c>
      <c r="H18" s="301">
        <v>1622.0219</v>
      </c>
      <c r="I18" s="301">
        <v>1698.2011640000001</v>
      </c>
    </row>
    <row r="19" spans="1:9">
      <c r="A19" s="427" t="s">
        <v>479</v>
      </c>
      <c r="B19" s="301">
        <v>209863.84430500001</v>
      </c>
      <c r="C19" s="301">
        <v>10995629.306990458</v>
      </c>
      <c r="D19" s="301">
        <v>118007.753621</v>
      </c>
      <c r="E19" s="301">
        <v>313397.47186500009</v>
      </c>
      <c r="F19" s="301">
        <v>24480.393717000003</v>
      </c>
      <c r="G19" s="301">
        <v>801478.55200000003</v>
      </c>
      <c r="H19" s="301">
        <v>1841.1858</v>
      </c>
      <c r="I19" s="301">
        <v>2011.3406329999998</v>
      </c>
    </row>
    <row r="20" spans="1:9">
      <c r="A20" s="427" t="s">
        <v>483</v>
      </c>
      <c r="B20" s="301">
        <v>188003.57478499998</v>
      </c>
      <c r="C20" s="301">
        <v>10805852.617417697</v>
      </c>
      <c r="D20" s="301">
        <v>116613.07790800001</v>
      </c>
      <c r="E20" s="301">
        <v>321693.10347700008</v>
      </c>
      <c r="F20" s="301">
        <v>26861.497997999999</v>
      </c>
      <c r="G20" s="301">
        <v>559442.53853000002</v>
      </c>
      <c r="H20" s="301">
        <v>1607.4564</v>
      </c>
      <c r="I20" s="301">
        <v>2369.7786809999998</v>
      </c>
    </row>
    <row r="21" spans="1:9">
      <c r="A21" s="572" t="s">
        <v>485</v>
      </c>
      <c r="B21" s="573">
        <v>218218.63691599996</v>
      </c>
      <c r="C21" s="573">
        <v>11244125.784317724</v>
      </c>
      <c r="D21" s="573">
        <v>118606.97091900001</v>
      </c>
      <c r="E21" s="573">
        <v>340030.86650699982</v>
      </c>
      <c r="F21" s="573">
        <v>28188.169726</v>
      </c>
      <c r="G21" s="573">
        <v>992009.27366199996</v>
      </c>
      <c r="H21" s="573">
        <v>1761.6957</v>
      </c>
      <c r="I21" s="574">
        <v>2428.9043020000004</v>
      </c>
    </row>
    <row r="22" spans="1:9">
      <c r="A22" s="572" t="s">
        <v>487</v>
      </c>
      <c r="B22" s="573">
        <v>198688.45119999998</v>
      </c>
      <c r="C22" s="573">
        <v>10780231.113433411</v>
      </c>
      <c r="D22" s="573">
        <v>115989.95343899998</v>
      </c>
      <c r="E22" s="573">
        <v>320728.42950500007</v>
      </c>
      <c r="F22" s="573">
        <v>24605.330757999996</v>
      </c>
      <c r="G22" s="573">
        <v>927600.88892099995</v>
      </c>
      <c r="H22" s="573">
        <v>1703.6477</v>
      </c>
      <c r="I22" s="574">
        <v>2680.3619820000004</v>
      </c>
    </row>
    <row r="23" spans="1:9">
      <c r="A23" s="572" t="s">
        <v>493</v>
      </c>
      <c r="B23" s="573">
        <v>203320.76841599998</v>
      </c>
      <c r="C23" s="573">
        <v>10896361.801710183</v>
      </c>
      <c r="D23" s="573">
        <v>106919.551842</v>
      </c>
      <c r="E23" s="573">
        <v>313387.96020000003</v>
      </c>
      <c r="F23" s="573">
        <v>24297.841055000001</v>
      </c>
      <c r="G23" s="573">
        <v>840537.49836899992</v>
      </c>
      <c r="H23" s="573">
        <v>1549.8516</v>
      </c>
      <c r="I23" s="573">
        <v>2410.8864509999999</v>
      </c>
    </row>
    <row r="24" spans="1:9" ht="13.5" thickBot="1">
      <c r="A24" s="636" t="s">
        <v>557</v>
      </c>
      <c r="B24" s="637">
        <v>215425.91308199998</v>
      </c>
      <c r="C24" s="637">
        <v>11148753.728074258</v>
      </c>
      <c r="D24" s="637">
        <v>122225.08016100001</v>
      </c>
      <c r="E24" s="637">
        <v>343593.25792299991</v>
      </c>
      <c r="F24" s="637">
        <v>26441.905715999997</v>
      </c>
      <c r="G24" s="637">
        <v>892833.80686399993</v>
      </c>
      <c r="H24" s="637">
        <v>1759.5539999999999</v>
      </c>
      <c r="I24" s="637">
        <v>2866.1795160000001</v>
      </c>
    </row>
    <row r="25" spans="1:9">
      <c r="B25" s="227"/>
      <c r="C25" s="227"/>
      <c r="D25" s="227"/>
      <c r="E25" s="227"/>
      <c r="F25" s="227"/>
      <c r="G25" s="227"/>
      <c r="H25" s="227"/>
      <c r="I25" s="227"/>
    </row>
    <row r="26" spans="1:9">
      <c r="A26" s="155" t="s">
        <v>558</v>
      </c>
      <c r="D26" s="227"/>
    </row>
    <row r="27" spans="1:9">
      <c r="A27" s="426" t="s">
        <v>559</v>
      </c>
      <c r="B27" s="544">
        <v>207160.52164299999</v>
      </c>
      <c r="C27" s="544">
        <v>12417386.090271262</v>
      </c>
      <c r="D27" s="544">
        <v>136514.511887</v>
      </c>
      <c r="E27" s="544">
        <v>364227.73526400002</v>
      </c>
      <c r="F27" s="544">
        <v>26533.801211999998</v>
      </c>
      <c r="G27" s="544">
        <v>981567.84538000007</v>
      </c>
      <c r="H27" s="544">
        <v>1632.3595</v>
      </c>
      <c r="I27" s="544">
        <v>2585.272692</v>
      </c>
    </row>
    <row r="28" spans="1:9" ht="13.5" thickBot="1">
      <c r="A28" s="638" t="s">
        <v>560</v>
      </c>
      <c r="B28" s="637">
        <v>215425.91308199998</v>
      </c>
      <c r="C28" s="637">
        <v>11148753.728074258</v>
      </c>
      <c r="D28" s="637">
        <v>122225.08016100001</v>
      </c>
      <c r="E28" s="637">
        <v>343593.25792299991</v>
      </c>
      <c r="F28" s="637">
        <v>26441.905715999997</v>
      </c>
      <c r="G28" s="637">
        <v>892833.80686399993</v>
      </c>
      <c r="H28" s="637">
        <v>1759.5539999999999</v>
      </c>
      <c r="I28" s="637">
        <v>2866.1795160000001</v>
      </c>
    </row>
    <row r="29" spans="1:9" s="228" customFormat="1" ht="18.75" customHeight="1" thickBot="1">
      <c r="A29" s="639" t="s">
        <v>211</v>
      </c>
      <c r="B29" s="640">
        <f>+B28/B27-1</f>
        <v>3.9898487286316842E-2</v>
      </c>
      <c r="C29" s="640">
        <f>+C28/C27-1</f>
        <v>-0.10216581436498529</v>
      </c>
      <c r="D29" s="640">
        <f>+D28/D27-1</f>
        <v>-0.10467335324634264</v>
      </c>
      <c r="E29" s="640">
        <f t="shared" ref="E29:I29" si="1">+E28/E27-1</f>
        <v>-5.6652680021865409E-2</v>
      </c>
      <c r="F29" s="640">
        <f t="shared" si="1"/>
        <v>-3.4633370192900248E-3</v>
      </c>
      <c r="G29" s="640">
        <f t="shared" si="1"/>
        <v>-9.0400311026537339E-2</v>
      </c>
      <c r="H29" s="640">
        <f t="shared" si="1"/>
        <v>7.7920641868411744E-2</v>
      </c>
      <c r="I29" s="640">
        <f t="shared" si="1"/>
        <v>0.10865655482659631</v>
      </c>
    </row>
    <row r="30" spans="1:9">
      <c r="A30" s="414"/>
      <c r="B30" s="227"/>
      <c r="C30" s="227"/>
      <c r="D30" s="227"/>
      <c r="E30" s="227"/>
      <c r="F30" s="227"/>
      <c r="G30" s="227"/>
      <c r="H30" s="227"/>
      <c r="I30" s="227"/>
    </row>
    <row r="31" spans="1:9">
      <c r="A31" s="641" t="s">
        <v>561</v>
      </c>
      <c r="B31" s="641"/>
      <c r="C31" s="641"/>
      <c r="D31" s="641"/>
      <c r="E31" s="641"/>
      <c r="F31" s="641"/>
      <c r="G31" s="641"/>
      <c r="H31" s="641"/>
      <c r="I31" s="641"/>
    </row>
    <row r="32" spans="1:9" ht="12.75" customHeight="1">
      <c r="A32" s="240" t="s">
        <v>562</v>
      </c>
      <c r="B32" s="478">
        <v>1576393.3342859999</v>
      </c>
      <c r="C32" s="478">
        <v>93092196.994554475</v>
      </c>
      <c r="D32" s="478">
        <v>1004394.9063550003</v>
      </c>
      <c r="E32" s="478">
        <v>2807798.3297210005</v>
      </c>
      <c r="F32" s="478">
        <v>188664.56810999999</v>
      </c>
      <c r="G32" s="478">
        <v>6699634.1188849993</v>
      </c>
      <c r="H32" s="478">
        <v>12135.690607999999</v>
      </c>
      <c r="I32" s="478">
        <v>17611.786037999998</v>
      </c>
    </row>
    <row r="33" spans="1:11">
      <c r="A33" s="240" t="s">
        <v>563</v>
      </c>
      <c r="B33" s="478">
        <v>1610805.9273319999</v>
      </c>
      <c r="C33" s="478">
        <v>86598542.517234325</v>
      </c>
      <c r="D33" s="478">
        <v>907735.99452199996</v>
      </c>
      <c r="E33" s="478">
        <v>2510028.498745</v>
      </c>
      <c r="F33" s="478">
        <v>200104.82203700001</v>
      </c>
      <c r="G33" s="478">
        <v>6200676.3493419997</v>
      </c>
      <c r="H33" s="478">
        <v>13427.166999999999</v>
      </c>
      <c r="I33" s="478">
        <v>18474.251854000002</v>
      </c>
    </row>
    <row r="34" spans="1:11" ht="13.5" thickBot="1">
      <c r="A34" s="642" t="s">
        <v>211</v>
      </c>
      <c r="B34" s="640">
        <f t="shared" ref="B34:I34" si="2">+B33/B32-1</f>
        <v>2.182995341171412E-2</v>
      </c>
      <c r="C34" s="640">
        <f t="shared" si="2"/>
        <v>-6.9755088900737894E-2</v>
      </c>
      <c r="D34" s="640">
        <f t="shared" si="2"/>
        <v>-9.6235963784185641E-2</v>
      </c>
      <c r="E34" s="640">
        <f t="shared" si="2"/>
        <v>-0.10605100367218634</v>
      </c>
      <c r="F34" s="640">
        <f t="shared" si="2"/>
        <v>6.0638062788397118E-2</v>
      </c>
      <c r="G34" s="640">
        <f t="shared" si="2"/>
        <v>-7.4475375921877918E-2</v>
      </c>
      <c r="H34" s="640">
        <f t="shared" si="2"/>
        <v>0.10641968666774049</v>
      </c>
      <c r="I34" s="640">
        <f t="shared" si="2"/>
        <v>4.8970945600810056E-2</v>
      </c>
    </row>
    <row r="35" spans="1:11">
      <c r="A35" s="543"/>
      <c r="B35" s="542"/>
      <c r="C35" s="542"/>
      <c r="D35" s="542"/>
      <c r="E35" s="542"/>
      <c r="F35" s="542"/>
      <c r="G35" s="542"/>
      <c r="H35" s="542"/>
      <c r="I35" s="542"/>
    </row>
    <row r="36" spans="1:11">
      <c r="A36" s="641" t="s">
        <v>210</v>
      </c>
      <c r="B36" s="641"/>
      <c r="C36" s="641"/>
      <c r="D36" s="641"/>
      <c r="E36" s="641"/>
      <c r="F36" s="641"/>
      <c r="G36" s="641"/>
      <c r="H36" s="641"/>
      <c r="I36" s="641"/>
    </row>
    <row r="37" spans="1:11">
      <c r="A37" s="541" t="s">
        <v>495</v>
      </c>
      <c r="B37" s="540">
        <v>203320.76841599998</v>
      </c>
      <c r="C37" s="540">
        <v>10896361.801710183</v>
      </c>
      <c r="D37" s="540">
        <v>106919.551842</v>
      </c>
      <c r="E37" s="540">
        <v>313387.96020000003</v>
      </c>
      <c r="F37" s="540">
        <v>24297.841055000001</v>
      </c>
      <c r="G37" s="540">
        <v>840537.49836899992</v>
      </c>
      <c r="H37" s="540">
        <v>1549.8516</v>
      </c>
      <c r="I37" s="540">
        <v>2410.8864509999999</v>
      </c>
    </row>
    <row r="38" spans="1:11" ht="13.5" thickBot="1">
      <c r="A38" s="638" t="str">
        <f>A28</f>
        <v>Ago. 2019</v>
      </c>
      <c r="B38" s="637">
        <v>215425.91308199998</v>
      </c>
      <c r="C38" s="637">
        <v>11148753.728074258</v>
      </c>
      <c r="D38" s="637">
        <v>122225.08016100001</v>
      </c>
      <c r="E38" s="637">
        <v>343593.25792299991</v>
      </c>
      <c r="F38" s="637">
        <v>26441.905715999997</v>
      </c>
      <c r="G38" s="637">
        <v>892833.80686399993</v>
      </c>
      <c r="H38" s="637">
        <v>1759.5539999999999</v>
      </c>
      <c r="I38" s="637">
        <v>2866.1795160000001</v>
      </c>
    </row>
    <row r="39" spans="1:11" ht="13.5" thickBot="1">
      <c r="A39" s="639" t="s">
        <v>211</v>
      </c>
      <c r="B39" s="640">
        <f t="shared" ref="B39:I39" si="3">+B38/B37-1</f>
        <v>5.9537177437931632E-2</v>
      </c>
      <c r="C39" s="640">
        <f t="shared" si="3"/>
        <v>2.3162953925085494E-2</v>
      </c>
      <c r="D39" s="640">
        <f t="shared" si="3"/>
        <v>0.14314994830522387</v>
      </c>
      <c r="E39" s="640">
        <f t="shared" si="3"/>
        <v>9.6383082820805432E-2</v>
      </c>
      <c r="F39" s="640">
        <f t="shared" si="3"/>
        <v>8.8240953430666735E-2</v>
      </c>
      <c r="G39" s="640">
        <f t="shared" si="3"/>
        <v>6.2217698313849157E-2</v>
      </c>
      <c r="H39" s="640">
        <f t="shared" si="3"/>
        <v>0.13530482531359778</v>
      </c>
      <c r="I39" s="640">
        <f t="shared" si="3"/>
        <v>0.18884882148271709</v>
      </c>
      <c r="K39" s="205" t="s">
        <v>511</v>
      </c>
    </row>
    <row r="40" spans="1:11" ht="41.25" customHeight="1">
      <c r="A40" s="539"/>
      <c r="B40" s="538"/>
      <c r="C40" s="538"/>
      <c r="D40" s="538"/>
      <c r="E40" s="538"/>
      <c r="F40" s="538"/>
      <c r="G40" s="538"/>
      <c r="H40" s="538"/>
      <c r="I40" s="538"/>
    </row>
    <row r="41" spans="1:11">
      <c r="A41" s="761" t="s">
        <v>564</v>
      </c>
      <c r="B41" s="761"/>
      <c r="C41" s="761"/>
      <c r="D41" s="761"/>
      <c r="E41" s="761"/>
      <c r="F41" s="761"/>
      <c r="G41" s="761"/>
      <c r="H41" s="761"/>
      <c r="I41" s="761"/>
    </row>
  </sheetData>
  <mergeCells count="2">
    <mergeCell ref="A2:I2"/>
    <mergeCell ref="A41:I41"/>
  </mergeCells>
  <conditionalFormatting sqref="B39:I39">
    <cfRule type="cellIs" priority="1" operator="lessThan">
      <formula>0</formula>
    </cfRule>
  </conditionalFormatting>
  <conditionalFormatting sqref="B29:I29">
    <cfRule type="cellIs" priority="3" operator="lessThan">
      <formula>0</formula>
    </cfRule>
  </conditionalFormatting>
  <conditionalFormatting sqref="B34:I34">
    <cfRule type="cellIs" priority="2" operator="lessThan">
      <formula>0</formula>
    </cfRule>
  </conditionalFormatting>
  <printOptions horizontalCentered="1" verticalCentered="1"/>
  <pageMargins left="0" right="0" top="0" bottom="0" header="0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63"/>
  <sheetViews>
    <sheetView showGridLines="0" view="pageBreakPreview" topLeftCell="A28" zoomScaleNormal="110" zoomScaleSheetLayoutView="100" workbookViewId="0">
      <selection activeCell="D62" sqref="D62"/>
    </sheetView>
  </sheetViews>
  <sheetFormatPr baseColWidth="10" defaultColWidth="11.5703125" defaultRowHeight="12.75"/>
  <cols>
    <col min="1" max="1" width="13" style="161" customWidth="1"/>
    <col min="2" max="2" width="16" style="161" customWidth="1"/>
    <col min="3" max="7" width="16" style="175" customWidth="1"/>
    <col min="8" max="8" width="17" style="175" customWidth="1"/>
    <col min="9" max="9" width="25.7109375" style="175" customWidth="1"/>
    <col min="10" max="10" width="10.28515625" style="154" customWidth="1"/>
    <col min="11" max="256" width="11.5703125" style="154"/>
    <col min="257" max="257" width="13" style="154" customWidth="1"/>
    <col min="258" max="263" width="16" style="154" customWidth="1"/>
    <col min="264" max="264" width="17" style="154" customWidth="1"/>
    <col min="265" max="265" width="25.7109375" style="154" customWidth="1"/>
    <col min="266" max="266" width="10.28515625" style="154" customWidth="1"/>
    <col min="267" max="512" width="11.5703125" style="154"/>
    <col min="513" max="513" width="13" style="154" customWidth="1"/>
    <col min="514" max="519" width="16" style="154" customWidth="1"/>
    <col min="520" max="520" width="17" style="154" customWidth="1"/>
    <col min="521" max="521" width="25.7109375" style="154" customWidth="1"/>
    <col min="522" max="522" width="10.28515625" style="154" customWidth="1"/>
    <col min="523" max="768" width="11.5703125" style="154"/>
    <col min="769" max="769" width="13" style="154" customWidth="1"/>
    <col min="770" max="775" width="16" style="154" customWidth="1"/>
    <col min="776" max="776" width="17" style="154" customWidth="1"/>
    <col min="777" max="777" width="25.7109375" style="154" customWidth="1"/>
    <col min="778" max="778" width="10.28515625" style="154" customWidth="1"/>
    <col min="779" max="1024" width="11.5703125" style="154"/>
    <col min="1025" max="1025" width="13" style="154" customWidth="1"/>
    <col min="1026" max="1031" width="16" style="154" customWidth="1"/>
    <col min="1032" max="1032" width="17" style="154" customWidth="1"/>
    <col min="1033" max="1033" width="25.7109375" style="154" customWidth="1"/>
    <col min="1034" max="1034" width="10.28515625" style="154" customWidth="1"/>
    <col min="1035" max="1280" width="11.5703125" style="154"/>
    <col min="1281" max="1281" width="13" style="154" customWidth="1"/>
    <col min="1282" max="1287" width="16" style="154" customWidth="1"/>
    <col min="1288" max="1288" width="17" style="154" customWidth="1"/>
    <col min="1289" max="1289" width="25.7109375" style="154" customWidth="1"/>
    <col min="1290" max="1290" width="10.28515625" style="154" customWidth="1"/>
    <col min="1291" max="1536" width="11.5703125" style="154"/>
    <col min="1537" max="1537" width="13" style="154" customWidth="1"/>
    <col min="1538" max="1543" width="16" style="154" customWidth="1"/>
    <col min="1544" max="1544" width="17" style="154" customWidth="1"/>
    <col min="1545" max="1545" width="25.7109375" style="154" customWidth="1"/>
    <col min="1546" max="1546" width="10.28515625" style="154" customWidth="1"/>
    <col min="1547" max="1792" width="11.5703125" style="154"/>
    <col min="1793" max="1793" width="13" style="154" customWidth="1"/>
    <col min="1794" max="1799" width="16" style="154" customWidth="1"/>
    <col min="1800" max="1800" width="17" style="154" customWidth="1"/>
    <col min="1801" max="1801" width="25.7109375" style="154" customWidth="1"/>
    <col min="1802" max="1802" width="10.28515625" style="154" customWidth="1"/>
    <col min="1803" max="2048" width="11.5703125" style="154"/>
    <col min="2049" max="2049" width="13" style="154" customWidth="1"/>
    <col min="2050" max="2055" width="16" style="154" customWidth="1"/>
    <col min="2056" max="2056" width="17" style="154" customWidth="1"/>
    <col min="2057" max="2057" width="25.7109375" style="154" customWidth="1"/>
    <col min="2058" max="2058" width="10.28515625" style="154" customWidth="1"/>
    <col min="2059" max="2304" width="11.5703125" style="154"/>
    <col min="2305" max="2305" width="13" style="154" customWidth="1"/>
    <col min="2306" max="2311" width="16" style="154" customWidth="1"/>
    <col min="2312" max="2312" width="17" style="154" customWidth="1"/>
    <col min="2313" max="2313" width="25.7109375" style="154" customWidth="1"/>
    <col min="2314" max="2314" width="10.28515625" style="154" customWidth="1"/>
    <col min="2315" max="2560" width="11.5703125" style="154"/>
    <col min="2561" max="2561" width="13" style="154" customWidth="1"/>
    <col min="2562" max="2567" width="16" style="154" customWidth="1"/>
    <col min="2568" max="2568" width="17" style="154" customWidth="1"/>
    <col min="2569" max="2569" width="25.7109375" style="154" customWidth="1"/>
    <col min="2570" max="2570" width="10.28515625" style="154" customWidth="1"/>
    <col min="2571" max="2816" width="11.5703125" style="154"/>
    <col min="2817" max="2817" width="13" style="154" customWidth="1"/>
    <col min="2818" max="2823" width="16" style="154" customWidth="1"/>
    <col min="2824" max="2824" width="17" style="154" customWidth="1"/>
    <col min="2825" max="2825" width="25.7109375" style="154" customWidth="1"/>
    <col min="2826" max="2826" width="10.28515625" style="154" customWidth="1"/>
    <col min="2827" max="3072" width="11.5703125" style="154"/>
    <col min="3073" max="3073" width="13" style="154" customWidth="1"/>
    <col min="3074" max="3079" width="16" style="154" customWidth="1"/>
    <col min="3080" max="3080" width="17" style="154" customWidth="1"/>
    <col min="3081" max="3081" width="25.7109375" style="154" customWidth="1"/>
    <col min="3082" max="3082" width="10.28515625" style="154" customWidth="1"/>
    <col min="3083" max="3328" width="11.5703125" style="154"/>
    <col min="3329" max="3329" width="13" style="154" customWidth="1"/>
    <col min="3330" max="3335" width="16" style="154" customWidth="1"/>
    <col min="3336" max="3336" width="17" style="154" customWidth="1"/>
    <col min="3337" max="3337" width="25.7109375" style="154" customWidth="1"/>
    <col min="3338" max="3338" width="10.28515625" style="154" customWidth="1"/>
    <col min="3339" max="3584" width="11.5703125" style="154"/>
    <col min="3585" max="3585" width="13" style="154" customWidth="1"/>
    <col min="3586" max="3591" width="16" style="154" customWidth="1"/>
    <col min="3592" max="3592" width="17" style="154" customWidth="1"/>
    <col min="3593" max="3593" width="25.7109375" style="154" customWidth="1"/>
    <col min="3594" max="3594" width="10.28515625" style="154" customWidth="1"/>
    <col min="3595" max="3840" width="11.5703125" style="154"/>
    <col min="3841" max="3841" width="13" style="154" customWidth="1"/>
    <col min="3842" max="3847" width="16" style="154" customWidth="1"/>
    <col min="3848" max="3848" width="17" style="154" customWidth="1"/>
    <col min="3849" max="3849" width="25.7109375" style="154" customWidth="1"/>
    <col min="3850" max="3850" width="10.28515625" style="154" customWidth="1"/>
    <col min="3851" max="4096" width="11.5703125" style="154"/>
    <col min="4097" max="4097" width="13" style="154" customWidth="1"/>
    <col min="4098" max="4103" width="16" style="154" customWidth="1"/>
    <col min="4104" max="4104" width="17" style="154" customWidth="1"/>
    <col min="4105" max="4105" width="25.7109375" style="154" customWidth="1"/>
    <col min="4106" max="4106" width="10.28515625" style="154" customWidth="1"/>
    <col min="4107" max="4352" width="11.5703125" style="154"/>
    <col min="4353" max="4353" width="13" style="154" customWidth="1"/>
    <col min="4354" max="4359" width="16" style="154" customWidth="1"/>
    <col min="4360" max="4360" width="17" style="154" customWidth="1"/>
    <col min="4361" max="4361" width="25.7109375" style="154" customWidth="1"/>
    <col min="4362" max="4362" width="10.28515625" style="154" customWidth="1"/>
    <col min="4363" max="4608" width="11.5703125" style="154"/>
    <col min="4609" max="4609" width="13" style="154" customWidth="1"/>
    <col min="4610" max="4615" width="16" style="154" customWidth="1"/>
    <col min="4616" max="4616" width="17" style="154" customWidth="1"/>
    <col min="4617" max="4617" width="25.7109375" style="154" customWidth="1"/>
    <col min="4618" max="4618" width="10.28515625" style="154" customWidth="1"/>
    <col min="4619" max="4864" width="11.5703125" style="154"/>
    <col min="4865" max="4865" width="13" style="154" customWidth="1"/>
    <col min="4866" max="4871" width="16" style="154" customWidth="1"/>
    <col min="4872" max="4872" width="17" style="154" customWidth="1"/>
    <col min="4873" max="4873" width="25.7109375" style="154" customWidth="1"/>
    <col min="4874" max="4874" width="10.28515625" style="154" customWidth="1"/>
    <col min="4875" max="5120" width="11.5703125" style="154"/>
    <col min="5121" max="5121" width="13" style="154" customWidth="1"/>
    <col min="5122" max="5127" width="16" style="154" customWidth="1"/>
    <col min="5128" max="5128" width="17" style="154" customWidth="1"/>
    <col min="5129" max="5129" width="25.7109375" style="154" customWidth="1"/>
    <col min="5130" max="5130" width="10.28515625" style="154" customWidth="1"/>
    <col min="5131" max="5376" width="11.5703125" style="154"/>
    <col min="5377" max="5377" width="13" style="154" customWidth="1"/>
    <col min="5378" max="5383" width="16" style="154" customWidth="1"/>
    <col min="5384" max="5384" width="17" style="154" customWidth="1"/>
    <col min="5385" max="5385" width="25.7109375" style="154" customWidth="1"/>
    <col min="5386" max="5386" width="10.28515625" style="154" customWidth="1"/>
    <col min="5387" max="5632" width="11.5703125" style="154"/>
    <col min="5633" max="5633" width="13" style="154" customWidth="1"/>
    <col min="5634" max="5639" width="16" style="154" customWidth="1"/>
    <col min="5640" max="5640" width="17" style="154" customWidth="1"/>
    <col min="5641" max="5641" width="25.7109375" style="154" customWidth="1"/>
    <col min="5642" max="5642" width="10.28515625" style="154" customWidth="1"/>
    <col min="5643" max="5888" width="11.5703125" style="154"/>
    <col min="5889" max="5889" width="13" style="154" customWidth="1"/>
    <col min="5890" max="5895" width="16" style="154" customWidth="1"/>
    <col min="5896" max="5896" width="17" style="154" customWidth="1"/>
    <col min="5897" max="5897" width="25.7109375" style="154" customWidth="1"/>
    <col min="5898" max="5898" width="10.28515625" style="154" customWidth="1"/>
    <col min="5899" max="6144" width="11.5703125" style="154"/>
    <col min="6145" max="6145" width="13" style="154" customWidth="1"/>
    <col min="6146" max="6151" width="16" style="154" customWidth="1"/>
    <col min="6152" max="6152" width="17" style="154" customWidth="1"/>
    <col min="6153" max="6153" width="25.7109375" style="154" customWidth="1"/>
    <col min="6154" max="6154" width="10.28515625" style="154" customWidth="1"/>
    <col min="6155" max="6400" width="11.5703125" style="154"/>
    <col min="6401" max="6401" width="13" style="154" customWidth="1"/>
    <col min="6402" max="6407" width="16" style="154" customWidth="1"/>
    <col min="6408" max="6408" width="17" style="154" customWidth="1"/>
    <col min="6409" max="6409" width="25.7109375" style="154" customWidth="1"/>
    <col min="6410" max="6410" width="10.28515625" style="154" customWidth="1"/>
    <col min="6411" max="6656" width="11.5703125" style="154"/>
    <col min="6657" max="6657" width="13" style="154" customWidth="1"/>
    <col min="6658" max="6663" width="16" style="154" customWidth="1"/>
    <col min="6664" max="6664" width="17" style="154" customWidth="1"/>
    <col min="6665" max="6665" width="25.7109375" style="154" customWidth="1"/>
    <col min="6666" max="6666" width="10.28515625" style="154" customWidth="1"/>
    <col min="6667" max="6912" width="11.5703125" style="154"/>
    <col min="6913" max="6913" width="13" style="154" customWidth="1"/>
    <col min="6914" max="6919" width="16" style="154" customWidth="1"/>
    <col min="6920" max="6920" width="17" style="154" customWidth="1"/>
    <col min="6921" max="6921" width="25.7109375" style="154" customWidth="1"/>
    <col min="6922" max="6922" width="10.28515625" style="154" customWidth="1"/>
    <col min="6923" max="7168" width="11.5703125" style="154"/>
    <col min="7169" max="7169" width="13" style="154" customWidth="1"/>
    <col min="7170" max="7175" width="16" style="154" customWidth="1"/>
    <col min="7176" max="7176" width="17" style="154" customWidth="1"/>
    <col min="7177" max="7177" width="25.7109375" style="154" customWidth="1"/>
    <col min="7178" max="7178" width="10.28515625" style="154" customWidth="1"/>
    <col min="7179" max="7424" width="11.5703125" style="154"/>
    <col min="7425" max="7425" width="13" style="154" customWidth="1"/>
    <col min="7426" max="7431" width="16" style="154" customWidth="1"/>
    <col min="7432" max="7432" width="17" style="154" customWidth="1"/>
    <col min="7433" max="7433" width="25.7109375" style="154" customWidth="1"/>
    <col min="7434" max="7434" width="10.28515625" style="154" customWidth="1"/>
    <col min="7435" max="7680" width="11.5703125" style="154"/>
    <col min="7681" max="7681" width="13" style="154" customWidth="1"/>
    <col min="7682" max="7687" width="16" style="154" customWidth="1"/>
    <col min="7688" max="7688" width="17" style="154" customWidth="1"/>
    <col min="7689" max="7689" width="25.7109375" style="154" customWidth="1"/>
    <col min="7690" max="7690" width="10.28515625" style="154" customWidth="1"/>
    <col min="7691" max="7936" width="11.5703125" style="154"/>
    <col min="7937" max="7937" width="13" style="154" customWidth="1"/>
    <col min="7938" max="7943" width="16" style="154" customWidth="1"/>
    <col min="7944" max="7944" width="17" style="154" customWidth="1"/>
    <col min="7945" max="7945" width="25.7109375" style="154" customWidth="1"/>
    <col min="7946" max="7946" width="10.28515625" style="154" customWidth="1"/>
    <col min="7947" max="8192" width="11.5703125" style="154"/>
    <col min="8193" max="8193" width="13" style="154" customWidth="1"/>
    <col min="8194" max="8199" width="16" style="154" customWidth="1"/>
    <col min="8200" max="8200" width="17" style="154" customWidth="1"/>
    <col min="8201" max="8201" width="25.7109375" style="154" customWidth="1"/>
    <col min="8202" max="8202" width="10.28515625" style="154" customWidth="1"/>
    <col min="8203" max="8448" width="11.5703125" style="154"/>
    <col min="8449" max="8449" width="13" style="154" customWidth="1"/>
    <col min="8450" max="8455" width="16" style="154" customWidth="1"/>
    <col min="8456" max="8456" width="17" style="154" customWidth="1"/>
    <col min="8457" max="8457" width="25.7109375" style="154" customWidth="1"/>
    <col min="8458" max="8458" width="10.28515625" style="154" customWidth="1"/>
    <col min="8459" max="8704" width="11.5703125" style="154"/>
    <col min="8705" max="8705" width="13" style="154" customWidth="1"/>
    <col min="8706" max="8711" width="16" style="154" customWidth="1"/>
    <col min="8712" max="8712" width="17" style="154" customWidth="1"/>
    <col min="8713" max="8713" width="25.7109375" style="154" customWidth="1"/>
    <col min="8714" max="8714" width="10.28515625" style="154" customWidth="1"/>
    <col min="8715" max="8960" width="11.5703125" style="154"/>
    <col min="8961" max="8961" width="13" style="154" customWidth="1"/>
    <col min="8962" max="8967" width="16" style="154" customWidth="1"/>
    <col min="8968" max="8968" width="17" style="154" customWidth="1"/>
    <col min="8969" max="8969" width="25.7109375" style="154" customWidth="1"/>
    <col min="8970" max="8970" width="10.28515625" style="154" customWidth="1"/>
    <col min="8971" max="9216" width="11.5703125" style="154"/>
    <col min="9217" max="9217" width="13" style="154" customWidth="1"/>
    <col min="9218" max="9223" width="16" style="154" customWidth="1"/>
    <col min="9224" max="9224" width="17" style="154" customWidth="1"/>
    <col min="9225" max="9225" width="25.7109375" style="154" customWidth="1"/>
    <col min="9226" max="9226" width="10.28515625" style="154" customWidth="1"/>
    <col min="9227" max="9472" width="11.5703125" style="154"/>
    <col min="9473" max="9473" width="13" style="154" customWidth="1"/>
    <col min="9474" max="9479" width="16" style="154" customWidth="1"/>
    <col min="9480" max="9480" width="17" style="154" customWidth="1"/>
    <col min="9481" max="9481" width="25.7109375" style="154" customWidth="1"/>
    <col min="9482" max="9482" width="10.28515625" style="154" customWidth="1"/>
    <col min="9483" max="9728" width="11.5703125" style="154"/>
    <col min="9729" max="9729" width="13" style="154" customWidth="1"/>
    <col min="9730" max="9735" width="16" style="154" customWidth="1"/>
    <col min="9736" max="9736" width="17" style="154" customWidth="1"/>
    <col min="9737" max="9737" width="25.7109375" style="154" customWidth="1"/>
    <col min="9738" max="9738" width="10.28515625" style="154" customWidth="1"/>
    <col min="9739" max="9984" width="11.5703125" style="154"/>
    <col min="9985" max="9985" width="13" style="154" customWidth="1"/>
    <col min="9986" max="9991" width="16" style="154" customWidth="1"/>
    <col min="9992" max="9992" width="17" style="154" customWidth="1"/>
    <col min="9993" max="9993" width="25.7109375" style="154" customWidth="1"/>
    <col min="9994" max="9994" width="10.28515625" style="154" customWidth="1"/>
    <col min="9995" max="10240" width="11.5703125" style="154"/>
    <col min="10241" max="10241" width="13" style="154" customWidth="1"/>
    <col min="10242" max="10247" width="16" style="154" customWidth="1"/>
    <col min="10248" max="10248" width="17" style="154" customWidth="1"/>
    <col min="10249" max="10249" width="25.7109375" style="154" customWidth="1"/>
    <col min="10250" max="10250" width="10.28515625" style="154" customWidth="1"/>
    <col min="10251" max="10496" width="11.5703125" style="154"/>
    <col min="10497" max="10497" width="13" style="154" customWidth="1"/>
    <col min="10498" max="10503" width="16" style="154" customWidth="1"/>
    <col min="10504" max="10504" width="17" style="154" customWidth="1"/>
    <col min="10505" max="10505" width="25.7109375" style="154" customWidth="1"/>
    <col min="10506" max="10506" width="10.28515625" style="154" customWidth="1"/>
    <col min="10507" max="10752" width="11.5703125" style="154"/>
    <col min="10753" max="10753" width="13" style="154" customWidth="1"/>
    <col min="10754" max="10759" width="16" style="154" customWidth="1"/>
    <col min="10760" max="10760" width="17" style="154" customWidth="1"/>
    <col min="10761" max="10761" width="25.7109375" style="154" customWidth="1"/>
    <col min="10762" max="10762" width="10.28515625" style="154" customWidth="1"/>
    <col min="10763" max="11008" width="11.5703125" style="154"/>
    <col min="11009" max="11009" width="13" style="154" customWidth="1"/>
    <col min="11010" max="11015" width="16" style="154" customWidth="1"/>
    <col min="11016" max="11016" width="17" style="154" customWidth="1"/>
    <col min="11017" max="11017" width="25.7109375" style="154" customWidth="1"/>
    <col min="11018" max="11018" width="10.28515625" style="154" customWidth="1"/>
    <col min="11019" max="11264" width="11.5703125" style="154"/>
    <col min="11265" max="11265" width="13" style="154" customWidth="1"/>
    <col min="11266" max="11271" width="16" style="154" customWidth="1"/>
    <col min="11272" max="11272" width="17" style="154" customWidth="1"/>
    <col min="11273" max="11273" width="25.7109375" style="154" customWidth="1"/>
    <col min="11274" max="11274" width="10.28515625" style="154" customWidth="1"/>
    <col min="11275" max="11520" width="11.5703125" style="154"/>
    <col min="11521" max="11521" width="13" style="154" customWidth="1"/>
    <col min="11522" max="11527" width="16" style="154" customWidth="1"/>
    <col min="11528" max="11528" width="17" style="154" customWidth="1"/>
    <col min="11529" max="11529" width="25.7109375" style="154" customWidth="1"/>
    <col min="11530" max="11530" width="10.28515625" style="154" customWidth="1"/>
    <col min="11531" max="11776" width="11.5703125" style="154"/>
    <col min="11777" max="11777" width="13" style="154" customWidth="1"/>
    <col min="11778" max="11783" width="16" style="154" customWidth="1"/>
    <col min="11784" max="11784" width="17" style="154" customWidth="1"/>
    <col min="11785" max="11785" width="25.7109375" style="154" customWidth="1"/>
    <col min="11786" max="11786" width="10.28515625" style="154" customWidth="1"/>
    <col min="11787" max="12032" width="11.5703125" style="154"/>
    <col min="12033" max="12033" width="13" style="154" customWidth="1"/>
    <col min="12034" max="12039" width="16" style="154" customWidth="1"/>
    <col min="12040" max="12040" width="17" style="154" customWidth="1"/>
    <col min="12041" max="12041" width="25.7109375" style="154" customWidth="1"/>
    <col min="12042" max="12042" width="10.28515625" style="154" customWidth="1"/>
    <col min="12043" max="12288" width="11.5703125" style="154"/>
    <col min="12289" max="12289" width="13" style="154" customWidth="1"/>
    <col min="12290" max="12295" width="16" style="154" customWidth="1"/>
    <col min="12296" max="12296" width="17" style="154" customWidth="1"/>
    <col min="12297" max="12297" width="25.7109375" style="154" customWidth="1"/>
    <col min="12298" max="12298" width="10.28515625" style="154" customWidth="1"/>
    <col min="12299" max="12544" width="11.5703125" style="154"/>
    <col min="12545" max="12545" width="13" style="154" customWidth="1"/>
    <col min="12546" max="12551" width="16" style="154" customWidth="1"/>
    <col min="12552" max="12552" width="17" style="154" customWidth="1"/>
    <col min="12553" max="12553" width="25.7109375" style="154" customWidth="1"/>
    <col min="12554" max="12554" width="10.28515625" style="154" customWidth="1"/>
    <col min="12555" max="12800" width="11.5703125" style="154"/>
    <col min="12801" max="12801" width="13" style="154" customWidth="1"/>
    <col min="12802" max="12807" width="16" style="154" customWidth="1"/>
    <col min="12808" max="12808" width="17" style="154" customWidth="1"/>
    <col min="12809" max="12809" width="25.7109375" style="154" customWidth="1"/>
    <col min="12810" max="12810" width="10.28515625" style="154" customWidth="1"/>
    <col min="12811" max="13056" width="11.5703125" style="154"/>
    <col min="13057" max="13057" width="13" style="154" customWidth="1"/>
    <col min="13058" max="13063" width="16" style="154" customWidth="1"/>
    <col min="13064" max="13064" width="17" style="154" customWidth="1"/>
    <col min="13065" max="13065" width="25.7109375" style="154" customWidth="1"/>
    <col min="13066" max="13066" width="10.28515625" style="154" customWidth="1"/>
    <col min="13067" max="13312" width="11.5703125" style="154"/>
    <col min="13313" max="13313" width="13" style="154" customWidth="1"/>
    <col min="13314" max="13319" width="16" style="154" customWidth="1"/>
    <col min="13320" max="13320" width="17" style="154" customWidth="1"/>
    <col min="13321" max="13321" width="25.7109375" style="154" customWidth="1"/>
    <col min="13322" max="13322" width="10.28515625" style="154" customWidth="1"/>
    <col min="13323" max="13568" width="11.5703125" style="154"/>
    <col min="13569" max="13569" width="13" style="154" customWidth="1"/>
    <col min="13570" max="13575" width="16" style="154" customWidth="1"/>
    <col min="13576" max="13576" width="17" style="154" customWidth="1"/>
    <col min="13577" max="13577" width="25.7109375" style="154" customWidth="1"/>
    <col min="13578" max="13578" width="10.28515625" style="154" customWidth="1"/>
    <col min="13579" max="13824" width="11.5703125" style="154"/>
    <col min="13825" max="13825" width="13" style="154" customWidth="1"/>
    <col min="13826" max="13831" width="16" style="154" customWidth="1"/>
    <col min="13832" max="13832" width="17" style="154" customWidth="1"/>
    <col min="13833" max="13833" width="25.7109375" style="154" customWidth="1"/>
    <col min="13834" max="13834" width="10.28515625" style="154" customWidth="1"/>
    <col min="13835" max="14080" width="11.5703125" style="154"/>
    <col min="14081" max="14081" width="13" style="154" customWidth="1"/>
    <col min="14082" max="14087" width="16" style="154" customWidth="1"/>
    <col min="14088" max="14088" width="17" style="154" customWidth="1"/>
    <col min="14089" max="14089" width="25.7109375" style="154" customWidth="1"/>
    <col min="14090" max="14090" width="10.28515625" style="154" customWidth="1"/>
    <col min="14091" max="14336" width="11.5703125" style="154"/>
    <col min="14337" max="14337" width="13" style="154" customWidth="1"/>
    <col min="14338" max="14343" width="16" style="154" customWidth="1"/>
    <col min="14344" max="14344" width="17" style="154" customWidth="1"/>
    <col min="14345" max="14345" width="25.7109375" style="154" customWidth="1"/>
    <col min="14346" max="14346" width="10.28515625" style="154" customWidth="1"/>
    <col min="14347" max="14592" width="11.5703125" style="154"/>
    <col min="14593" max="14593" width="13" style="154" customWidth="1"/>
    <col min="14594" max="14599" width="16" style="154" customWidth="1"/>
    <col min="14600" max="14600" width="17" style="154" customWidth="1"/>
    <col min="14601" max="14601" width="25.7109375" style="154" customWidth="1"/>
    <col min="14602" max="14602" width="10.28515625" style="154" customWidth="1"/>
    <col min="14603" max="14848" width="11.5703125" style="154"/>
    <col min="14849" max="14849" width="13" style="154" customWidth="1"/>
    <col min="14850" max="14855" width="16" style="154" customWidth="1"/>
    <col min="14856" max="14856" width="17" style="154" customWidth="1"/>
    <col min="14857" max="14857" width="25.7109375" style="154" customWidth="1"/>
    <col min="14858" max="14858" width="10.28515625" style="154" customWidth="1"/>
    <col min="14859" max="15104" width="11.5703125" style="154"/>
    <col min="15105" max="15105" width="13" style="154" customWidth="1"/>
    <col min="15106" max="15111" width="16" style="154" customWidth="1"/>
    <col min="15112" max="15112" width="17" style="154" customWidth="1"/>
    <col min="15113" max="15113" width="25.7109375" style="154" customWidth="1"/>
    <col min="15114" max="15114" width="10.28515625" style="154" customWidth="1"/>
    <col min="15115" max="15360" width="11.5703125" style="154"/>
    <col min="15361" max="15361" width="13" style="154" customWidth="1"/>
    <col min="15362" max="15367" width="16" style="154" customWidth="1"/>
    <col min="15368" max="15368" width="17" style="154" customWidth="1"/>
    <col min="15369" max="15369" width="25.7109375" style="154" customWidth="1"/>
    <col min="15370" max="15370" width="10.28515625" style="154" customWidth="1"/>
    <col min="15371" max="15616" width="11.5703125" style="154"/>
    <col min="15617" max="15617" width="13" style="154" customWidth="1"/>
    <col min="15618" max="15623" width="16" style="154" customWidth="1"/>
    <col min="15624" max="15624" width="17" style="154" customWidth="1"/>
    <col min="15625" max="15625" width="25.7109375" style="154" customWidth="1"/>
    <col min="15626" max="15626" width="10.28515625" style="154" customWidth="1"/>
    <col min="15627" max="15872" width="11.5703125" style="154"/>
    <col min="15873" max="15873" width="13" style="154" customWidth="1"/>
    <col min="15874" max="15879" width="16" style="154" customWidth="1"/>
    <col min="15880" max="15880" width="17" style="154" customWidth="1"/>
    <col min="15881" max="15881" width="25.7109375" style="154" customWidth="1"/>
    <col min="15882" max="15882" width="10.28515625" style="154" customWidth="1"/>
    <col min="15883" max="16128" width="11.5703125" style="154"/>
    <col min="16129" max="16129" width="13" style="154" customWidth="1"/>
    <col min="16130" max="16135" width="16" style="154" customWidth="1"/>
    <col min="16136" max="16136" width="17" style="154" customWidth="1"/>
    <col min="16137" max="16137" width="25.7109375" style="154" customWidth="1"/>
    <col min="16138" max="16138" width="10.28515625" style="154" customWidth="1"/>
    <col min="16139" max="16384" width="11.5703125" style="154"/>
  </cols>
  <sheetData>
    <row r="1" spans="1:11">
      <c r="A1" s="174" t="s">
        <v>247</v>
      </c>
    </row>
    <row r="2" spans="1:11" ht="15.75">
      <c r="A2" s="171" t="s">
        <v>222</v>
      </c>
      <c r="G2" s="650"/>
    </row>
    <row r="3" spans="1:11">
      <c r="A3" s="155"/>
    </row>
    <row r="4" spans="1:11">
      <c r="A4" s="176" t="s">
        <v>248</v>
      </c>
      <c r="B4" s="177" t="s">
        <v>223</v>
      </c>
      <c r="C4" s="177" t="s">
        <v>224</v>
      </c>
      <c r="D4" s="177" t="s">
        <v>225</v>
      </c>
      <c r="E4" s="177" t="s">
        <v>226</v>
      </c>
      <c r="F4" s="177" t="s">
        <v>121</v>
      </c>
      <c r="G4" s="177" t="s">
        <v>357</v>
      </c>
      <c r="H4" s="177" t="s">
        <v>227</v>
      </c>
      <c r="I4" s="177" t="s">
        <v>228</v>
      </c>
    </row>
    <row r="5" spans="1:11" ht="13.5" thickBot="1">
      <c r="A5" s="178"/>
      <c r="B5" s="179" t="s">
        <v>352</v>
      </c>
      <c r="C5" s="179" t="s">
        <v>352</v>
      </c>
      <c r="D5" s="179" t="s">
        <v>352</v>
      </c>
      <c r="E5" s="179" t="s">
        <v>353</v>
      </c>
      <c r="F5" s="179" t="s">
        <v>229</v>
      </c>
      <c r="G5" s="179" t="s">
        <v>229</v>
      </c>
      <c r="H5" s="179" t="s">
        <v>229</v>
      </c>
      <c r="I5" s="179" t="s">
        <v>229</v>
      </c>
    </row>
    <row r="6" spans="1:11">
      <c r="A6" s="161">
        <v>2010</v>
      </c>
      <c r="B6" s="181">
        <v>8.450746875258601E-2</v>
      </c>
      <c r="C6" s="181">
        <v>-2.7200264214780799E-2</v>
      </c>
      <c r="D6" s="181">
        <v>1.52952730656656E-2</v>
      </c>
      <c r="E6" s="651">
        <v>2.8250957505877676</v>
      </c>
      <c r="F6" s="182">
        <v>35803.080814595101</v>
      </c>
      <c r="G6" s="182">
        <v>22154.513265768925</v>
      </c>
      <c r="H6" s="182">
        <v>28815.319466000004</v>
      </c>
      <c r="I6" s="652">
        <v>6987.7613485950496</v>
      </c>
    </row>
    <row r="7" spans="1:11">
      <c r="A7" s="161">
        <v>2011</v>
      </c>
      <c r="B7" s="181">
        <v>6.4522160023376504E-2</v>
      </c>
      <c r="C7" s="181">
        <v>-2.11936819637971E-2</v>
      </c>
      <c r="D7" s="181">
        <v>3.3696654863748704E-2</v>
      </c>
      <c r="E7" s="651">
        <v>2.7540112112709312</v>
      </c>
      <c r="F7" s="182">
        <v>46375.961566173602</v>
      </c>
      <c r="G7" s="182">
        <v>28017.642434212732</v>
      </c>
      <c r="H7" s="182">
        <v>37151.5216</v>
      </c>
      <c r="I7" s="652">
        <v>9224.4399661735497</v>
      </c>
    </row>
    <row r="8" spans="1:11">
      <c r="A8" s="161">
        <v>2012</v>
      </c>
      <c r="B8" s="181">
        <v>5.9503463404493695E-2</v>
      </c>
      <c r="C8" s="181">
        <v>2.5103842207752899E-2</v>
      </c>
      <c r="D8" s="181">
        <v>3.6554139094222504E-2</v>
      </c>
      <c r="E8" s="651">
        <v>2.6375267297979796</v>
      </c>
      <c r="F8" s="182">
        <v>47410.606678139004</v>
      </c>
      <c r="G8" s="182">
        <v>28188.938086776645</v>
      </c>
      <c r="H8" s="182">
        <v>41017.937140000002</v>
      </c>
      <c r="I8" s="652">
        <v>6392.66953813902</v>
      </c>
    </row>
    <row r="9" spans="1:11">
      <c r="A9" s="161">
        <v>2013</v>
      </c>
      <c r="B9" s="181">
        <v>5.8375397600710699E-2</v>
      </c>
      <c r="C9" s="181">
        <v>4.2606338594700199E-2</v>
      </c>
      <c r="D9" s="181">
        <v>2.80558676982447E-2</v>
      </c>
      <c r="E9" s="651">
        <v>2.7023295295055818</v>
      </c>
      <c r="F9" s="182">
        <v>42860.636578772901</v>
      </c>
      <c r="G9" s="652">
        <v>24511.389216193056</v>
      </c>
      <c r="H9" s="652">
        <v>42356.184714999996</v>
      </c>
      <c r="I9" s="652">
        <v>504.45186377284699</v>
      </c>
    </row>
    <row r="10" spans="1:11" ht="15">
      <c r="A10" s="161">
        <v>2014</v>
      </c>
      <c r="B10" s="370">
        <v>2.3940763627093398E-2</v>
      </c>
      <c r="C10" s="181">
        <v>-2.2330662964123501E-2</v>
      </c>
      <c r="D10" s="181">
        <v>3.2462027510329498E-2</v>
      </c>
      <c r="E10" s="653">
        <v>2.8387441197691197</v>
      </c>
      <c r="F10" s="182">
        <v>39532.682898636704</v>
      </c>
      <c r="G10" s="652">
        <v>21209.019628408008</v>
      </c>
      <c r="H10" s="652">
        <v>41042.150549999991</v>
      </c>
      <c r="I10" s="652">
        <v>-1509.4676513633401</v>
      </c>
      <c r="J10" s="162"/>
    </row>
    <row r="11" spans="1:11" ht="15">
      <c r="A11" s="161">
        <v>2015</v>
      </c>
      <c r="B11" s="370">
        <v>3.2735773188074802E-2</v>
      </c>
      <c r="C11" s="181">
        <v>0.15717476222631699</v>
      </c>
      <c r="D11" s="181">
        <v>3.5478487642527201E-2</v>
      </c>
      <c r="E11" s="653">
        <v>3.1853143181818182</v>
      </c>
      <c r="F11" s="182">
        <v>34414.354533501202</v>
      </c>
      <c r="G11" s="652">
        <v>19648.602319839254</v>
      </c>
      <c r="H11" s="652">
        <v>37331</v>
      </c>
      <c r="I11" s="652">
        <v>-2916.4355934988498</v>
      </c>
      <c r="J11" s="162"/>
    </row>
    <row r="12" spans="1:11" ht="15">
      <c r="A12" s="161">
        <v>2016</v>
      </c>
      <c r="B12" s="371">
        <v>4.0429163656696E-2</v>
      </c>
      <c r="C12" s="181">
        <v>0.21182563154513401</v>
      </c>
      <c r="D12" s="181">
        <v>3.5930838949936005E-2</v>
      </c>
      <c r="E12" s="653">
        <v>3.375425825928458</v>
      </c>
      <c r="F12" s="182">
        <v>37019.780710529703</v>
      </c>
      <c r="G12" s="652">
        <v>22416.963898768292</v>
      </c>
      <c r="H12" s="652">
        <v>35132</v>
      </c>
      <c r="I12" s="652">
        <v>1888.1616035297</v>
      </c>
      <c r="J12" s="162"/>
    </row>
    <row r="13" spans="1:11" ht="15">
      <c r="A13" s="161">
        <v>2017</v>
      </c>
      <c r="B13" s="370">
        <v>2.4746848802569998E-2</v>
      </c>
      <c r="C13" s="181">
        <v>4.4761089838456301E-2</v>
      </c>
      <c r="D13" s="180">
        <v>2.8038318234279401E-2</v>
      </c>
      <c r="E13" s="654">
        <v>3.2607222536055769</v>
      </c>
      <c r="F13" s="182">
        <v>44917.617153410691</v>
      </c>
      <c r="G13" s="182">
        <v>27744.675048278266</v>
      </c>
      <c r="H13" s="182">
        <v>38651.849475999996</v>
      </c>
      <c r="I13" s="182">
        <v>6265.7676774106949</v>
      </c>
      <c r="J13" s="162"/>
    </row>
    <row r="14" spans="1:11" ht="15">
      <c r="A14" s="161">
        <v>2018</v>
      </c>
      <c r="B14" s="370">
        <v>3.9938623215126201E-2</v>
      </c>
      <c r="C14" s="181">
        <v>-1.47745959175283E-2</v>
      </c>
      <c r="D14" s="180">
        <v>1.3175629611134098E-2</v>
      </c>
      <c r="E14" s="654">
        <v>3.2870557103174605</v>
      </c>
      <c r="F14" s="182">
        <v>48942.38653399999</v>
      </c>
      <c r="G14" s="182">
        <v>29451.300147754373</v>
      </c>
      <c r="H14" s="182">
        <v>41893.128000000004</v>
      </c>
      <c r="I14" s="182">
        <v>7049.2578999999996</v>
      </c>
    </row>
    <row r="15" spans="1:11">
      <c r="A15" s="366">
        <v>2019</v>
      </c>
      <c r="B15" s="367"/>
      <c r="C15" s="367"/>
      <c r="D15" s="367"/>
      <c r="E15" s="411"/>
      <c r="F15" s="440"/>
      <c r="G15" s="440"/>
      <c r="H15" s="440"/>
      <c r="I15" s="440"/>
      <c r="K15" s="297"/>
    </row>
    <row r="16" spans="1:11">
      <c r="A16" s="239" t="s">
        <v>137</v>
      </c>
      <c r="B16" s="181">
        <v>1.6302150000000001E-2</v>
      </c>
      <c r="C16" s="181">
        <v>-1.3708447643975699E-2</v>
      </c>
      <c r="D16" s="181">
        <v>2.1291578505141399E-2</v>
      </c>
      <c r="E16" s="295">
        <v>3.3438140000000001</v>
      </c>
      <c r="F16" s="182">
        <v>3939.3310118098998</v>
      </c>
      <c r="G16" s="182">
        <v>2231.15047214693</v>
      </c>
      <c r="H16" s="652">
        <v>3478.832727</v>
      </c>
      <c r="I16" s="412">
        <v>460.498284809903</v>
      </c>
      <c r="K16" s="297"/>
    </row>
    <row r="17" spans="1:11">
      <c r="A17" s="239" t="s">
        <v>138</v>
      </c>
      <c r="B17" s="181">
        <v>2.11977E-2</v>
      </c>
      <c r="C17" s="181">
        <v>-5.7824873052087403E-2</v>
      </c>
      <c r="D17" s="181">
        <v>2.0033848550023398E-2</v>
      </c>
      <c r="E17" s="295">
        <v>3.3216000000000001</v>
      </c>
      <c r="F17" s="182">
        <v>3527.8404619784001</v>
      </c>
      <c r="G17" s="182">
        <v>2038.8178206452701</v>
      </c>
      <c r="H17" s="652">
        <v>3211.252649</v>
      </c>
      <c r="I17" s="412">
        <v>316.58781297839698</v>
      </c>
      <c r="K17" s="297"/>
    </row>
    <row r="18" spans="1:11">
      <c r="A18" s="239" t="s">
        <v>139</v>
      </c>
      <c r="B18" s="181">
        <v>3.2829459999999998E-2</v>
      </c>
      <c r="C18" s="181">
        <v>4.8950011374127803E-3</v>
      </c>
      <c r="D18" s="181">
        <v>2.24744059848038E-2</v>
      </c>
      <c r="E18" s="295">
        <v>3.304319</v>
      </c>
      <c r="F18" s="182">
        <v>3752.8112472365301</v>
      </c>
      <c r="G18" s="182">
        <v>2180.07620165955</v>
      </c>
      <c r="H18" s="652">
        <v>3275.8065339999998</v>
      </c>
      <c r="I18" s="412">
        <v>477.00471323653198</v>
      </c>
      <c r="K18" s="297"/>
    </row>
    <row r="19" spans="1:11">
      <c r="A19" s="239" t="s">
        <v>140</v>
      </c>
      <c r="B19" s="181">
        <v>1.86118E-3</v>
      </c>
      <c r="C19" s="181">
        <v>-1.4217437098885601E-2</v>
      </c>
      <c r="D19" s="181">
        <v>2.5926447290983399E-2</v>
      </c>
      <c r="E19" s="295">
        <v>3.3034050000000001</v>
      </c>
      <c r="F19" s="182">
        <v>3738.2188084019199</v>
      </c>
      <c r="G19" s="182">
        <v>2338.7693298494501</v>
      </c>
      <c r="H19" s="652">
        <v>3473.5260079999998</v>
      </c>
      <c r="I19" s="412">
        <v>264.69280040191597</v>
      </c>
      <c r="K19" s="297"/>
    </row>
    <row r="20" spans="1:11">
      <c r="A20" s="239" t="s">
        <v>141</v>
      </c>
      <c r="B20" s="181">
        <v>7.1057999999999998E-3</v>
      </c>
      <c r="C20" s="181">
        <v>-4.3742314517260098E-4</v>
      </c>
      <c r="D20" s="181">
        <v>2.7251275461720601E-2</v>
      </c>
      <c r="E20" s="295">
        <v>3.3335050000000002</v>
      </c>
      <c r="F20" s="182">
        <v>3667.50806489038</v>
      </c>
      <c r="G20" s="182">
        <v>2351.6243021986597</v>
      </c>
      <c r="H20" s="652">
        <v>3557.0778140000002</v>
      </c>
      <c r="I20" s="412">
        <v>110.43025089037999</v>
      </c>
      <c r="K20" s="297"/>
    </row>
    <row r="21" spans="1:11">
      <c r="A21" s="239" t="s">
        <v>142</v>
      </c>
      <c r="B21" s="181">
        <v>2.6207190000000002E-2</v>
      </c>
      <c r="C21" s="181">
        <v>-2.62490732242119E-2</v>
      </c>
      <c r="D21" s="181">
        <v>2.2947805396705299E-2</v>
      </c>
      <c r="E21" s="295">
        <v>3.325475</v>
      </c>
      <c r="F21" s="182">
        <v>3990.0211819629299</v>
      </c>
      <c r="G21" s="182">
        <v>2448.9592051046802</v>
      </c>
      <c r="H21" s="652">
        <v>3175.1681840000001</v>
      </c>
      <c r="I21" s="412">
        <v>814.85299796292702</v>
      </c>
      <c r="K21" s="297"/>
    </row>
    <row r="22" spans="1:11">
      <c r="A22" s="239" t="s">
        <v>143</v>
      </c>
      <c r="B22" s="181">
        <v>3.2800000000000003E-2</v>
      </c>
      <c r="C22" s="181">
        <v>-5.8639625003790198E-3</v>
      </c>
      <c r="D22" s="181">
        <v>2.1119132800643502E-2</v>
      </c>
      <c r="E22" s="295">
        <v>3.2904049999999998</v>
      </c>
      <c r="F22" s="182">
        <v>3988.5649518503101</v>
      </c>
      <c r="G22" s="182">
        <v>2267.2381811488503</v>
      </c>
      <c r="H22" s="652">
        <v>3532.6371119999999</v>
      </c>
      <c r="I22" s="412">
        <v>455.92783985030701</v>
      </c>
      <c r="K22" s="297"/>
    </row>
    <row r="23" spans="1:11">
      <c r="A23" s="239" t="s">
        <v>147</v>
      </c>
      <c r="B23" s="181" t="s">
        <v>374</v>
      </c>
      <c r="C23" s="181" t="s">
        <v>374</v>
      </c>
      <c r="D23" s="181">
        <v>2.03972339384542E-2</v>
      </c>
      <c r="E23" s="295">
        <v>3.3787099999999999</v>
      </c>
      <c r="F23" s="412" t="s">
        <v>374</v>
      </c>
      <c r="G23" s="412" t="s">
        <v>374</v>
      </c>
      <c r="H23" s="412" t="s">
        <v>374</v>
      </c>
      <c r="I23" s="412" t="s">
        <v>374</v>
      </c>
      <c r="K23" s="297"/>
    </row>
    <row r="24" spans="1:11">
      <c r="A24" s="239"/>
      <c r="B24" s="180"/>
      <c r="C24" s="181"/>
      <c r="D24" s="296"/>
      <c r="E24" s="655"/>
      <c r="F24" s="182"/>
      <c r="G24" s="372"/>
      <c r="H24" s="297"/>
      <c r="I24" s="297"/>
      <c r="K24" s="297"/>
    </row>
    <row r="25" spans="1:11">
      <c r="A25" s="155" t="s">
        <v>354</v>
      </c>
      <c r="B25" s="175"/>
    </row>
    <row r="26" spans="1:11">
      <c r="B26" s="175"/>
    </row>
    <row r="27" spans="1:11">
      <c r="A27" s="176" t="s">
        <v>248</v>
      </c>
      <c r="B27" s="177" t="s">
        <v>231</v>
      </c>
      <c r="C27" s="177" t="s">
        <v>232</v>
      </c>
      <c r="D27" s="177" t="s">
        <v>233</v>
      </c>
      <c r="E27" s="177" t="s">
        <v>234</v>
      </c>
      <c r="F27" s="177" t="s">
        <v>235</v>
      </c>
      <c r="G27" s="177" t="s">
        <v>236</v>
      </c>
      <c r="H27" s="177" t="s">
        <v>203</v>
      </c>
      <c r="I27" s="177" t="s">
        <v>237</v>
      </c>
    </row>
    <row r="28" spans="1:11">
      <c r="A28" s="183"/>
      <c r="B28" s="184" t="s">
        <v>238</v>
      </c>
      <c r="C28" s="185" t="s">
        <v>239</v>
      </c>
      <c r="D28" s="184" t="s">
        <v>238</v>
      </c>
      <c r="E28" s="185" t="s">
        <v>239</v>
      </c>
      <c r="F28" s="184" t="s">
        <v>238</v>
      </c>
      <c r="G28" s="186" t="s">
        <v>238</v>
      </c>
      <c r="H28" s="184" t="s">
        <v>240</v>
      </c>
      <c r="I28" s="186" t="s">
        <v>241</v>
      </c>
    </row>
    <row r="29" spans="1:11">
      <c r="A29" s="183"/>
      <c r="B29" s="184" t="s">
        <v>242</v>
      </c>
      <c r="C29" s="185" t="s">
        <v>243</v>
      </c>
      <c r="D29" s="184" t="s">
        <v>242</v>
      </c>
      <c r="E29" s="186" t="s">
        <v>244</v>
      </c>
      <c r="F29" s="184" t="s">
        <v>242</v>
      </c>
      <c r="G29" s="186" t="s">
        <v>242</v>
      </c>
      <c r="H29" s="184" t="s">
        <v>245</v>
      </c>
      <c r="I29" s="186" t="s">
        <v>246</v>
      </c>
    </row>
    <row r="30" spans="1:11">
      <c r="A30" s="161">
        <v>1995</v>
      </c>
      <c r="B30" s="329">
        <v>133.19999999999999</v>
      </c>
      <c r="C30" s="329">
        <v>384.2</v>
      </c>
      <c r="D30" s="329">
        <v>46.8</v>
      </c>
      <c r="E30" s="329">
        <v>5.19</v>
      </c>
      <c r="F30" s="329">
        <v>28.6</v>
      </c>
      <c r="G30" s="329">
        <v>294.5</v>
      </c>
      <c r="H30" s="329">
        <v>16.5</v>
      </c>
      <c r="I30" s="329">
        <v>7.9</v>
      </c>
    </row>
    <row r="31" spans="1:11">
      <c r="A31" s="161">
        <v>1996</v>
      </c>
      <c r="B31" s="329">
        <v>103.89</v>
      </c>
      <c r="C31" s="329">
        <v>387.8</v>
      </c>
      <c r="D31" s="329">
        <v>46.5</v>
      </c>
      <c r="E31" s="329">
        <v>5.18</v>
      </c>
      <c r="F31" s="329">
        <v>35.1</v>
      </c>
      <c r="G31" s="329">
        <v>289</v>
      </c>
      <c r="H31" s="329">
        <v>20.5</v>
      </c>
      <c r="I31" s="329">
        <v>3.78</v>
      </c>
    </row>
    <row r="32" spans="1:11">
      <c r="A32" s="161">
        <v>1997</v>
      </c>
      <c r="B32" s="329">
        <v>103.22</v>
      </c>
      <c r="C32" s="329">
        <v>331.2</v>
      </c>
      <c r="D32" s="329">
        <v>59.7</v>
      </c>
      <c r="E32" s="329">
        <v>4.8899999999999997</v>
      </c>
      <c r="F32" s="329">
        <v>28</v>
      </c>
      <c r="G32" s="329">
        <v>264.39999999999998</v>
      </c>
      <c r="H32" s="329">
        <v>20.100000000000001</v>
      </c>
      <c r="I32" s="329">
        <v>4.3</v>
      </c>
    </row>
    <row r="33" spans="1:9">
      <c r="A33" s="161">
        <v>1998</v>
      </c>
      <c r="B33" s="329">
        <v>74.97</v>
      </c>
      <c r="C33" s="329">
        <v>294.10000000000002</v>
      </c>
      <c r="D33" s="329">
        <v>46.5</v>
      </c>
      <c r="E33" s="329">
        <v>5.53</v>
      </c>
      <c r="F33" s="329">
        <v>24</v>
      </c>
      <c r="G33" s="329">
        <v>261.39999999999998</v>
      </c>
      <c r="H33" s="329">
        <v>21</v>
      </c>
      <c r="I33" s="329">
        <v>3.41</v>
      </c>
    </row>
    <row r="34" spans="1:9">
      <c r="A34" s="161">
        <v>1999</v>
      </c>
      <c r="B34" s="329">
        <v>71.38</v>
      </c>
      <c r="C34" s="329">
        <v>278.8</v>
      </c>
      <c r="D34" s="329">
        <v>48.8</v>
      </c>
      <c r="E34" s="329">
        <v>5.25</v>
      </c>
      <c r="F34" s="329">
        <v>22.8</v>
      </c>
      <c r="G34" s="329">
        <v>254.4</v>
      </c>
      <c r="H34" s="329">
        <v>17.399999999999999</v>
      </c>
      <c r="I34" s="329">
        <v>2.65</v>
      </c>
    </row>
    <row r="35" spans="1:9">
      <c r="A35" s="161">
        <v>2000</v>
      </c>
      <c r="B35" s="329">
        <v>82.29</v>
      </c>
      <c r="C35" s="329">
        <v>279</v>
      </c>
      <c r="D35" s="329">
        <v>51.2</v>
      </c>
      <c r="E35" s="329">
        <v>5</v>
      </c>
      <c r="F35" s="329">
        <v>20.6</v>
      </c>
      <c r="G35" s="329">
        <v>253.4</v>
      </c>
      <c r="H35" s="329">
        <v>18.5</v>
      </c>
      <c r="I35" s="329">
        <v>2.5499999999999998</v>
      </c>
    </row>
    <row r="36" spans="1:9">
      <c r="A36" s="161">
        <v>2001</v>
      </c>
      <c r="B36" s="329">
        <v>71.569999999999993</v>
      </c>
      <c r="C36" s="329">
        <v>271.14</v>
      </c>
      <c r="D36" s="329">
        <v>40.200000000000003</v>
      </c>
      <c r="E36" s="329">
        <v>4.37</v>
      </c>
      <c r="F36" s="329">
        <v>21.59</v>
      </c>
      <c r="G36" s="329">
        <v>211.5</v>
      </c>
      <c r="H36" s="329">
        <v>19.399999999999999</v>
      </c>
      <c r="I36" s="329">
        <v>2.36</v>
      </c>
    </row>
    <row r="37" spans="1:9">
      <c r="A37" s="161">
        <v>2002</v>
      </c>
      <c r="B37" s="329">
        <v>70.650000000000006</v>
      </c>
      <c r="C37" s="329">
        <v>310.01</v>
      </c>
      <c r="D37" s="329">
        <v>35.31</v>
      </c>
      <c r="E37" s="329">
        <v>4.5999999999999996</v>
      </c>
      <c r="F37" s="329">
        <v>20.53</v>
      </c>
      <c r="G37" s="329">
        <v>194.7</v>
      </c>
      <c r="H37" s="329">
        <v>19</v>
      </c>
      <c r="I37" s="329">
        <v>3.77</v>
      </c>
    </row>
    <row r="38" spans="1:9">
      <c r="A38" s="161">
        <v>2003</v>
      </c>
      <c r="B38" s="329">
        <v>80.700699999999998</v>
      </c>
      <c r="C38" s="329">
        <v>363.62259999999998</v>
      </c>
      <c r="D38" s="329">
        <v>37.543599999999998</v>
      </c>
      <c r="E38" s="329">
        <v>4.9108999999999998</v>
      </c>
      <c r="F38" s="329">
        <v>23.3613</v>
      </c>
      <c r="G38" s="329">
        <v>232.4</v>
      </c>
      <c r="H38" s="329">
        <v>15.9</v>
      </c>
      <c r="I38" s="329">
        <v>5.32</v>
      </c>
    </row>
    <row r="39" spans="1:9">
      <c r="A39" s="161">
        <v>2004</v>
      </c>
      <c r="B39" s="329">
        <v>129.99430000000001</v>
      </c>
      <c r="C39" s="329">
        <v>409.84570000000002</v>
      </c>
      <c r="D39" s="329">
        <v>47.525300000000001</v>
      </c>
      <c r="E39" s="329">
        <v>6.6905999999999999</v>
      </c>
      <c r="F39" s="329">
        <v>40.213000000000001</v>
      </c>
      <c r="G39" s="329">
        <v>409.4</v>
      </c>
      <c r="H39" s="329">
        <v>21.5</v>
      </c>
      <c r="I39" s="329">
        <v>16.420000000000002</v>
      </c>
    </row>
    <row r="40" spans="1:9">
      <c r="A40" s="161">
        <v>2005</v>
      </c>
      <c r="B40" s="329">
        <v>166.871433</v>
      </c>
      <c r="C40" s="329">
        <v>445.46837499999998</v>
      </c>
      <c r="D40" s="329">
        <v>62.675924999999999</v>
      </c>
      <c r="E40" s="329">
        <v>7.3397420000000002</v>
      </c>
      <c r="F40" s="329">
        <v>44.294241999999997</v>
      </c>
      <c r="G40" s="329">
        <v>360.9</v>
      </c>
      <c r="H40" s="329">
        <v>32.700000000000003</v>
      </c>
      <c r="I40" s="329">
        <v>31.73</v>
      </c>
    </row>
    <row r="41" spans="1:9">
      <c r="A41" s="161">
        <v>2006</v>
      </c>
      <c r="B41" s="329">
        <v>304.91089199999999</v>
      </c>
      <c r="C41" s="329">
        <v>604.58096699999999</v>
      </c>
      <c r="D41" s="329">
        <v>148.56475800000001</v>
      </c>
      <c r="E41" s="329">
        <v>11.571033</v>
      </c>
      <c r="F41" s="329">
        <v>58.500807999999999</v>
      </c>
      <c r="G41" s="329">
        <v>419.5</v>
      </c>
      <c r="H41" s="329">
        <v>37.4</v>
      </c>
      <c r="I41" s="329">
        <v>24.75</v>
      </c>
    </row>
    <row r="42" spans="1:9">
      <c r="A42" s="161">
        <v>2007</v>
      </c>
      <c r="B42" s="329">
        <v>322.93022500000001</v>
      </c>
      <c r="C42" s="329">
        <v>697.40741666666702</v>
      </c>
      <c r="D42" s="329">
        <v>147.07377500000001</v>
      </c>
      <c r="E42" s="329">
        <v>13.415075</v>
      </c>
      <c r="F42" s="329">
        <v>117.02979166666699</v>
      </c>
      <c r="G42" s="329">
        <v>679.5</v>
      </c>
      <c r="H42" s="329">
        <v>39.840000000000003</v>
      </c>
      <c r="I42" s="329">
        <v>30.17</v>
      </c>
    </row>
    <row r="43" spans="1:9">
      <c r="A43" s="161">
        <v>2008</v>
      </c>
      <c r="B43" s="329">
        <v>315.51338598484898</v>
      </c>
      <c r="C43" s="329">
        <v>872.72382575757604</v>
      </c>
      <c r="D43" s="329">
        <v>85.035352272727295</v>
      </c>
      <c r="E43" s="329">
        <v>15.0084583333333</v>
      </c>
      <c r="F43" s="329">
        <v>94.830896212121203</v>
      </c>
      <c r="G43" s="329">
        <v>864.5</v>
      </c>
      <c r="H43" s="329">
        <v>57.5</v>
      </c>
      <c r="I43" s="329">
        <v>28.74</v>
      </c>
    </row>
    <row r="44" spans="1:9">
      <c r="A44" s="161">
        <v>2009</v>
      </c>
      <c r="B44" s="329">
        <v>233.51921666666701</v>
      </c>
      <c r="C44" s="329">
        <v>973.62464999999997</v>
      </c>
      <c r="D44" s="329">
        <v>75.050983333333306</v>
      </c>
      <c r="E44" s="329">
        <v>14.6805</v>
      </c>
      <c r="F44" s="329">
        <v>77.9119666666667</v>
      </c>
      <c r="G44" s="329">
        <v>641.5</v>
      </c>
      <c r="H44" s="329">
        <v>43.78</v>
      </c>
      <c r="I44" s="329">
        <v>11.12</v>
      </c>
    </row>
    <row r="45" spans="1:9">
      <c r="A45" s="161">
        <v>2010</v>
      </c>
      <c r="B45" s="329">
        <v>342.27576763580299</v>
      </c>
      <c r="C45" s="329">
        <v>1225.2931251505699</v>
      </c>
      <c r="D45" s="329">
        <v>98.176454197787606</v>
      </c>
      <c r="E45" s="329">
        <v>20.1852888904574</v>
      </c>
      <c r="F45" s="329">
        <v>97.605083373751796</v>
      </c>
      <c r="G45" s="329">
        <v>954.1</v>
      </c>
      <c r="H45" s="329">
        <v>68.17</v>
      </c>
      <c r="I45" s="329">
        <v>15.8</v>
      </c>
    </row>
    <row r="46" spans="1:9">
      <c r="A46" s="161">
        <v>2011</v>
      </c>
      <c r="B46" s="329">
        <v>400.19890165981298</v>
      </c>
      <c r="C46" s="329">
        <v>1569.5258464824201</v>
      </c>
      <c r="D46" s="329">
        <v>99.501389827389801</v>
      </c>
      <c r="E46" s="329">
        <v>35.173531472854798</v>
      </c>
      <c r="F46" s="329">
        <v>108.969893566984</v>
      </c>
      <c r="G46" s="329">
        <v>1215.9000000000001</v>
      </c>
      <c r="H46" s="329">
        <v>167.79</v>
      </c>
      <c r="I46" s="329">
        <v>15.45</v>
      </c>
    </row>
    <row r="47" spans="1:9">
      <c r="A47" s="161">
        <v>2012</v>
      </c>
      <c r="B47" s="329">
        <v>360.55123685861503</v>
      </c>
      <c r="C47" s="329">
        <v>1669.87083417247</v>
      </c>
      <c r="D47" s="329">
        <v>88.348348429788402</v>
      </c>
      <c r="E47" s="329">
        <v>31.169868475123899</v>
      </c>
      <c r="F47" s="329">
        <v>93.540209216646502</v>
      </c>
      <c r="G47" s="329">
        <v>989.601</v>
      </c>
      <c r="H47" s="329">
        <v>128.53</v>
      </c>
      <c r="I47" s="329">
        <v>12.74</v>
      </c>
    </row>
    <row r="48" spans="1:9">
      <c r="A48" s="161">
        <v>2013</v>
      </c>
      <c r="B48" s="329">
        <v>332.30927028406097</v>
      </c>
      <c r="C48" s="329">
        <v>1410.9997459219501</v>
      </c>
      <c r="D48" s="329">
        <v>86.651713510845497</v>
      </c>
      <c r="E48" s="329">
        <v>23.855391953822298</v>
      </c>
      <c r="F48" s="329">
        <v>97.171065933513304</v>
      </c>
      <c r="G48" s="329">
        <v>1041.434</v>
      </c>
      <c r="H48" s="329">
        <v>135.36000000000001</v>
      </c>
      <c r="I48" s="329">
        <v>10.32</v>
      </c>
    </row>
    <row r="49" spans="1:9">
      <c r="A49" s="161">
        <v>2014</v>
      </c>
      <c r="B49" s="329">
        <v>311.16214646800398</v>
      </c>
      <c r="C49" s="329">
        <v>1266.08843579428</v>
      </c>
      <c r="D49" s="329">
        <v>98.067869138849801</v>
      </c>
      <c r="E49" s="329">
        <v>19.076757975554798</v>
      </c>
      <c r="F49" s="329">
        <v>95.073908973203899</v>
      </c>
      <c r="G49" s="329">
        <v>1023.047</v>
      </c>
      <c r="H49" s="329">
        <v>96.84</v>
      </c>
      <c r="I49" s="329">
        <v>11.393000000000001</v>
      </c>
    </row>
    <row r="50" spans="1:9">
      <c r="A50" s="161">
        <v>2015</v>
      </c>
      <c r="B50" s="329">
        <v>249.43936106122101</v>
      </c>
      <c r="C50" s="329">
        <v>1161.0633374797301</v>
      </c>
      <c r="D50" s="329">
        <v>87.648225728083304</v>
      </c>
      <c r="E50" s="329">
        <v>15.7324473100644</v>
      </c>
      <c r="F50" s="329">
        <v>81.051744953555101</v>
      </c>
      <c r="G50" s="329">
        <v>756.43100000000004</v>
      </c>
      <c r="H50" s="329">
        <v>55.21</v>
      </c>
      <c r="I50" s="329">
        <v>6.6520000000000001</v>
      </c>
    </row>
    <row r="51" spans="1:9">
      <c r="A51" s="161">
        <v>2016</v>
      </c>
      <c r="B51" s="329">
        <v>220.56724303958799</v>
      </c>
      <c r="C51" s="329">
        <v>1247.99223226049</v>
      </c>
      <c r="D51" s="329">
        <v>94.799294404822803</v>
      </c>
      <c r="E51" s="329">
        <v>17.1393855205785</v>
      </c>
      <c r="F51" s="329">
        <v>84.8229560475732</v>
      </c>
      <c r="G51" s="329">
        <v>839.096</v>
      </c>
      <c r="H51" s="329">
        <v>57.705833333333345</v>
      </c>
      <c r="I51" s="329">
        <v>6.4840833333333334</v>
      </c>
    </row>
    <row r="52" spans="1:9">
      <c r="A52" s="161">
        <v>2017</v>
      </c>
      <c r="B52" s="329">
        <v>279.60636080616223</v>
      </c>
      <c r="C52" s="329">
        <v>1257.2305492630619</v>
      </c>
      <c r="D52" s="329">
        <v>131.16626237185116</v>
      </c>
      <c r="E52" s="329">
        <v>17.058771609730847</v>
      </c>
      <c r="F52" s="329">
        <v>105.12327966592601</v>
      </c>
      <c r="G52" s="329">
        <v>936.654</v>
      </c>
      <c r="H52" s="329">
        <v>71.760000000000005</v>
      </c>
      <c r="I52" s="329">
        <v>8.2059999999999995</v>
      </c>
    </row>
    <row r="53" spans="1:9">
      <c r="A53" s="161">
        <v>2018</v>
      </c>
      <c r="B53" s="329">
        <v>295.9016524000578</v>
      </c>
      <c r="C53" s="329">
        <v>1269.3421574456522</v>
      </c>
      <c r="D53" s="329">
        <v>132.69832549510869</v>
      </c>
      <c r="E53" s="329">
        <v>15.716692376521737</v>
      </c>
      <c r="F53" s="329">
        <v>101.77162544434782</v>
      </c>
      <c r="G53" s="329">
        <v>914.70032167499983</v>
      </c>
      <c r="H53" s="329">
        <v>69.747499999999988</v>
      </c>
      <c r="I53" s="329">
        <v>11.938250000000002</v>
      </c>
    </row>
    <row r="54" spans="1:9">
      <c r="A54" s="656">
        <v>2019</v>
      </c>
      <c r="B54" s="330"/>
      <c r="C54" s="330"/>
      <c r="D54" s="330"/>
      <c r="E54" s="330"/>
      <c r="F54" s="330"/>
      <c r="G54" s="330"/>
      <c r="H54" s="330"/>
      <c r="I54" s="330"/>
    </row>
    <row r="55" spans="1:9">
      <c r="A55" s="240" t="s">
        <v>137</v>
      </c>
      <c r="B55" s="329">
        <v>269.39314755587498</v>
      </c>
      <c r="C55" s="329">
        <v>1291.3065217391299</v>
      </c>
      <c r="D55" s="329">
        <v>112.03764390000001</v>
      </c>
      <c r="E55" s="329">
        <v>15.6236363636364</v>
      </c>
      <c r="F55" s="329">
        <v>90.144834285712506</v>
      </c>
      <c r="G55" s="329">
        <v>927.94793073674998</v>
      </c>
      <c r="H55" s="329">
        <v>76.16</v>
      </c>
      <c r="I55" s="329">
        <v>11.176</v>
      </c>
    </row>
    <row r="56" spans="1:9">
      <c r="A56" s="240" t="s">
        <v>138</v>
      </c>
      <c r="B56" s="329">
        <v>285.78530572803697</v>
      </c>
      <c r="C56" s="329">
        <v>1319.915</v>
      </c>
      <c r="D56" s="329">
        <v>126.50728293</v>
      </c>
      <c r="E56" s="329">
        <v>15.816000000000001</v>
      </c>
      <c r="F56" s="329">
        <v>93.419004213650496</v>
      </c>
      <c r="G56" s="329">
        <v>964.51654760614997</v>
      </c>
      <c r="H56" s="329">
        <v>88.22</v>
      </c>
      <c r="I56" s="329">
        <v>11.805999999999999</v>
      </c>
    </row>
    <row r="57" spans="1:9">
      <c r="A57" s="240" t="s">
        <v>139</v>
      </c>
      <c r="B57" s="329">
        <v>292.08918668874998</v>
      </c>
      <c r="C57" s="329">
        <v>1300.8976190476201</v>
      </c>
      <c r="D57" s="329">
        <v>127.981462455</v>
      </c>
      <c r="E57" s="329">
        <v>15.3038095238095</v>
      </c>
      <c r="F57" s="329">
        <v>92.826058547749994</v>
      </c>
      <c r="G57" s="329">
        <v>970.38851683216706</v>
      </c>
      <c r="H57" s="329">
        <v>86.47</v>
      </c>
      <c r="I57" s="329">
        <v>12.398999999999999</v>
      </c>
    </row>
    <row r="58" spans="1:9">
      <c r="A58" s="240" t="s">
        <v>140</v>
      </c>
      <c r="B58" s="329">
        <v>292.039210529412</v>
      </c>
      <c r="C58" s="329">
        <v>1285.41590909091</v>
      </c>
      <c r="D58" s="329">
        <v>135.873992835</v>
      </c>
      <c r="E58" s="329">
        <v>15.0557142857143</v>
      </c>
      <c r="F58" s="329">
        <v>88.5751479934667</v>
      </c>
      <c r="G58" s="329">
        <v>976.31221718799998</v>
      </c>
      <c r="H58" s="329">
        <v>93.7</v>
      </c>
      <c r="I58" s="329">
        <v>12.122999999999999</v>
      </c>
    </row>
    <row r="59" spans="1:9">
      <c r="A59" s="240" t="s">
        <v>141</v>
      </c>
      <c r="B59" s="329">
        <v>272.96756833866698</v>
      </c>
      <c r="C59" s="329">
        <v>1283.8934782608701</v>
      </c>
      <c r="D59" s="329">
        <v>129.81851693999999</v>
      </c>
      <c r="E59" s="329">
        <v>14.6618181818182</v>
      </c>
      <c r="F59" s="329">
        <v>82.335655009666695</v>
      </c>
      <c r="G59" s="329">
        <v>885.58942326066597</v>
      </c>
      <c r="H59" s="329">
        <v>100.15</v>
      </c>
      <c r="I59" s="329">
        <v>12.176</v>
      </c>
    </row>
    <row r="60" spans="1:9">
      <c r="A60" s="240" t="s">
        <v>142</v>
      </c>
      <c r="B60" s="329">
        <v>266.81323786232502</v>
      </c>
      <c r="C60" s="329">
        <v>1359.0425</v>
      </c>
      <c r="D60" s="329">
        <v>118.47867444000001</v>
      </c>
      <c r="E60" s="329">
        <v>15.0365</v>
      </c>
      <c r="F60" s="329">
        <v>86.168942528900004</v>
      </c>
      <c r="G60" s="329">
        <v>870.58890758840005</v>
      </c>
      <c r="H60" s="329">
        <v>108.94</v>
      </c>
      <c r="I60" s="329" t="s">
        <v>374</v>
      </c>
    </row>
    <row r="61" spans="1:9" ht="21.75" customHeight="1">
      <c r="A61" s="240" t="s">
        <v>143</v>
      </c>
      <c r="B61" s="329">
        <v>269.48810165032597</v>
      </c>
      <c r="C61" s="329">
        <v>1412.97826086957</v>
      </c>
      <c r="D61" s="329">
        <v>114.71384673</v>
      </c>
      <c r="E61" s="329">
        <v>15.7927272727273</v>
      </c>
      <c r="F61" s="329">
        <v>88.822822739436702</v>
      </c>
      <c r="G61" s="329">
        <v>815.46146029341298</v>
      </c>
      <c r="H61" s="329">
        <v>120.24</v>
      </c>
      <c r="I61" s="329" t="s">
        <v>374</v>
      </c>
    </row>
    <row r="62" spans="1:9">
      <c r="A62" s="240" t="s">
        <v>144</v>
      </c>
      <c r="B62" s="329">
        <v>258.97586369691697</v>
      </c>
      <c r="C62" s="329">
        <v>1499.0250000000001</v>
      </c>
      <c r="D62" s="329">
        <v>108.72640989</v>
      </c>
      <c r="E62" s="329">
        <v>17.2254545454545</v>
      </c>
      <c r="F62" s="329">
        <v>92.739120010166602</v>
      </c>
      <c r="G62" s="329">
        <v>753.37113534026696</v>
      </c>
      <c r="H62" s="329">
        <v>93.07</v>
      </c>
      <c r="I62" s="329" t="s">
        <v>374</v>
      </c>
    </row>
    <row r="63" spans="1:9">
      <c r="A63" s="792" t="s">
        <v>510</v>
      </c>
      <c r="B63" s="792"/>
      <c r="C63" s="792"/>
      <c r="D63" s="792"/>
      <c r="E63" s="792"/>
      <c r="F63" s="792"/>
      <c r="G63" s="792"/>
      <c r="H63" s="792"/>
      <c r="I63" s="792"/>
    </row>
  </sheetData>
  <mergeCells count="1">
    <mergeCell ref="A63:I63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12"/>
  <sheetViews>
    <sheetView showGridLines="0" view="pageBreakPreview" zoomScale="78" zoomScaleNormal="100" zoomScaleSheetLayoutView="85" workbookViewId="0">
      <selection activeCell="I95" sqref="I95"/>
    </sheetView>
  </sheetViews>
  <sheetFormatPr baseColWidth="10" defaultRowHeight="15"/>
  <cols>
    <col min="1" max="1" width="17.7109375" style="146" customWidth="1"/>
    <col min="2" max="2" width="18.85546875" style="142" bestFit="1" customWidth="1"/>
    <col min="3" max="3" width="12.85546875" style="142" bestFit="1" customWidth="1"/>
    <col min="4" max="4" width="18.85546875" style="142" bestFit="1" customWidth="1"/>
    <col min="5" max="5" width="16" style="142" bestFit="1" customWidth="1"/>
    <col min="6" max="9" width="18.85546875" style="142" bestFit="1" customWidth="1"/>
    <col min="10" max="11" width="12.85546875" style="142" customWidth="1"/>
    <col min="12" max="12" width="2.5703125" style="143" customWidth="1"/>
    <col min="13" max="256" width="11.42578125" style="143"/>
    <col min="257" max="257" width="17.7109375" style="143" customWidth="1"/>
    <col min="258" max="258" width="18.85546875" style="143" bestFit="1" customWidth="1"/>
    <col min="259" max="259" width="12.85546875" style="143" bestFit="1" customWidth="1"/>
    <col min="260" max="260" width="18.85546875" style="143" bestFit="1" customWidth="1"/>
    <col min="261" max="261" width="16" style="143" bestFit="1" customWidth="1"/>
    <col min="262" max="265" width="18.85546875" style="143" bestFit="1" customWidth="1"/>
    <col min="266" max="267" width="12.85546875" style="143" customWidth="1"/>
    <col min="268" max="268" width="2.5703125" style="143" customWidth="1"/>
    <col min="269" max="512" width="11.42578125" style="143"/>
    <col min="513" max="513" width="17.7109375" style="143" customWidth="1"/>
    <col min="514" max="514" width="18.85546875" style="143" bestFit="1" customWidth="1"/>
    <col min="515" max="515" width="12.85546875" style="143" bestFit="1" customWidth="1"/>
    <col min="516" max="516" width="18.85546875" style="143" bestFit="1" customWidth="1"/>
    <col min="517" max="517" width="16" style="143" bestFit="1" customWidth="1"/>
    <col min="518" max="521" width="18.85546875" style="143" bestFit="1" customWidth="1"/>
    <col min="522" max="523" width="12.85546875" style="143" customWidth="1"/>
    <col min="524" max="524" width="2.5703125" style="143" customWidth="1"/>
    <col min="525" max="768" width="11.42578125" style="143"/>
    <col min="769" max="769" width="17.7109375" style="143" customWidth="1"/>
    <col min="770" max="770" width="18.85546875" style="143" bestFit="1" customWidth="1"/>
    <col min="771" max="771" width="12.85546875" style="143" bestFit="1" customWidth="1"/>
    <col min="772" max="772" width="18.85546875" style="143" bestFit="1" customWidth="1"/>
    <col min="773" max="773" width="16" style="143" bestFit="1" customWidth="1"/>
    <col min="774" max="777" width="18.85546875" style="143" bestFit="1" customWidth="1"/>
    <col min="778" max="779" width="12.85546875" style="143" customWidth="1"/>
    <col min="780" max="780" width="2.5703125" style="143" customWidth="1"/>
    <col min="781" max="1024" width="11.42578125" style="143"/>
    <col min="1025" max="1025" width="17.7109375" style="143" customWidth="1"/>
    <col min="1026" max="1026" width="18.85546875" style="143" bestFit="1" customWidth="1"/>
    <col min="1027" max="1027" width="12.85546875" style="143" bestFit="1" customWidth="1"/>
    <col min="1028" max="1028" width="18.85546875" style="143" bestFit="1" customWidth="1"/>
    <col min="1029" max="1029" width="16" style="143" bestFit="1" customWidth="1"/>
    <col min="1030" max="1033" width="18.85546875" style="143" bestFit="1" customWidth="1"/>
    <col min="1034" max="1035" width="12.85546875" style="143" customWidth="1"/>
    <col min="1036" max="1036" width="2.5703125" style="143" customWidth="1"/>
    <col min="1037" max="1280" width="11.42578125" style="143"/>
    <col min="1281" max="1281" width="17.7109375" style="143" customWidth="1"/>
    <col min="1282" max="1282" width="18.85546875" style="143" bestFit="1" customWidth="1"/>
    <col min="1283" max="1283" width="12.85546875" style="143" bestFit="1" customWidth="1"/>
    <col min="1284" max="1284" width="18.85546875" style="143" bestFit="1" customWidth="1"/>
    <col min="1285" max="1285" width="16" style="143" bestFit="1" customWidth="1"/>
    <col min="1286" max="1289" width="18.85546875" style="143" bestFit="1" customWidth="1"/>
    <col min="1290" max="1291" width="12.85546875" style="143" customWidth="1"/>
    <col min="1292" max="1292" width="2.5703125" style="143" customWidth="1"/>
    <col min="1293" max="1536" width="11.42578125" style="143"/>
    <col min="1537" max="1537" width="17.7109375" style="143" customWidth="1"/>
    <col min="1538" max="1538" width="18.85546875" style="143" bestFit="1" customWidth="1"/>
    <col min="1539" max="1539" width="12.85546875" style="143" bestFit="1" customWidth="1"/>
    <col min="1540" max="1540" width="18.85546875" style="143" bestFit="1" customWidth="1"/>
    <col min="1541" max="1541" width="16" style="143" bestFit="1" customWidth="1"/>
    <col min="1542" max="1545" width="18.85546875" style="143" bestFit="1" customWidth="1"/>
    <col min="1546" max="1547" width="12.85546875" style="143" customWidth="1"/>
    <col min="1548" max="1548" width="2.5703125" style="143" customWidth="1"/>
    <col min="1549" max="1792" width="11.42578125" style="143"/>
    <col min="1793" max="1793" width="17.7109375" style="143" customWidth="1"/>
    <col min="1794" max="1794" width="18.85546875" style="143" bestFit="1" customWidth="1"/>
    <col min="1795" max="1795" width="12.85546875" style="143" bestFit="1" customWidth="1"/>
    <col min="1796" max="1796" width="18.85546875" style="143" bestFit="1" customWidth="1"/>
    <col min="1797" max="1797" width="16" style="143" bestFit="1" customWidth="1"/>
    <col min="1798" max="1801" width="18.85546875" style="143" bestFit="1" customWidth="1"/>
    <col min="1802" max="1803" width="12.85546875" style="143" customWidth="1"/>
    <col min="1804" max="1804" width="2.5703125" style="143" customWidth="1"/>
    <col min="1805" max="2048" width="11.42578125" style="143"/>
    <col min="2049" max="2049" width="17.7109375" style="143" customWidth="1"/>
    <col min="2050" max="2050" width="18.85546875" style="143" bestFit="1" customWidth="1"/>
    <col min="2051" max="2051" width="12.85546875" style="143" bestFit="1" customWidth="1"/>
    <col min="2052" max="2052" width="18.85546875" style="143" bestFit="1" customWidth="1"/>
    <col min="2053" max="2053" width="16" style="143" bestFit="1" customWidth="1"/>
    <col min="2054" max="2057" width="18.85546875" style="143" bestFit="1" customWidth="1"/>
    <col min="2058" max="2059" width="12.85546875" style="143" customWidth="1"/>
    <col min="2060" max="2060" width="2.5703125" style="143" customWidth="1"/>
    <col min="2061" max="2304" width="11.42578125" style="143"/>
    <col min="2305" max="2305" width="17.7109375" style="143" customWidth="1"/>
    <col min="2306" max="2306" width="18.85546875" style="143" bestFit="1" customWidth="1"/>
    <col min="2307" max="2307" width="12.85546875" style="143" bestFit="1" customWidth="1"/>
    <col min="2308" max="2308" width="18.85546875" style="143" bestFit="1" customWidth="1"/>
    <col min="2309" max="2309" width="16" style="143" bestFit="1" customWidth="1"/>
    <col min="2310" max="2313" width="18.85546875" style="143" bestFit="1" customWidth="1"/>
    <col min="2314" max="2315" width="12.85546875" style="143" customWidth="1"/>
    <col min="2316" max="2316" width="2.5703125" style="143" customWidth="1"/>
    <col min="2317" max="2560" width="11.42578125" style="143"/>
    <col min="2561" max="2561" width="17.7109375" style="143" customWidth="1"/>
    <col min="2562" max="2562" width="18.85546875" style="143" bestFit="1" customWidth="1"/>
    <col min="2563" max="2563" width="12.85546875" style="143" bestFit="1" customWidth="1"/>
    <col min="2564" max="2564" width="18.85546875" style="143" bestFit="1" customWidth="1"/>
    <col min="2565" max="2565" width="16" style="143" bestFit="1" customWidth="1"/>
    <col min="2566" max="2569" width="18.85546875" style="143" bestFit="1" customWidth="1"/>
    <col min="2570" max="2571" width="12.85546875" style="143" customWidth="1"/>
    <col min="2572" max="2572" width="2.5703125" style="143" customWidth="1"/>
    <col min="2573" max="2816" width="11.42578125" style="143"/>
    <col min="2817" max="2817" width="17.7109375" style="143" customWidth="1"/>
    <col min="2818" max="2818" width="18.85546875" style="143" bestFit="1" customWidth="1"/>
    <col min="2819" max="2819" width="12.85546875" style="143" bestFit="1" customWidth="1"/>
    <col min="2820" max="2820" width="18.85546875" style="143" bestFit="1" customWidth="1"/>
    <col min="2821" max="2821" width="16" style="143" bestFit="1" customWidth="1"/>
    <col min="2822" max="2825" width="18.85546875" style="143" bestFit="1" customWidth="1"/>
    <col min="2826" max="2827" width="12.85546875" style="143" customWidth="1"/>
    <col min="2828" max="2828" width="2.5703125" style="143" customWidth="1"/>
    <col min="2829" max="3072" width="11.42578125" style="143"/>
    <col min="3073" max="3073" width="17.7109375" style="143" customWidth="1"/>
    <col min="3074" max="3074" width="18.85546875" style="143" bestFit="1" customWidth="1"/>
    <col min="3075" max="3075" width="12.85546875" style="143" bestFit="1" customWidth="1"/>
    <col min="3076" max="3076" width="18.85546875" style="143" bestFit="1" customWidth="1"/>
    <col min="3077" max="3077" width="16" style="143" bestFit="1" customWidth="1"/>
    <col min="3078" max="3081" width="18.85546875" style="143" bestFit="1" customWidth="1"/>
    <col min="3082" max="3083" width="12.85546875" style="143" customWidth="1"/>
    <col min="3084" max="3084" width="2.5703125" style="143" customWidth="1"/>
    <col min="3085" max="3328" width="11.42578125" style="143"/>
    <col min="3329" max="3329" width="17.7109375" style="143" customWidth="1"/>
    <col min="3330" max="3330" width="18.85546875" style="143" bestFit="1" customWidth="1"/>
    <col min="3331" max="3331" width="12.85546875" style="143" bestFit="1" customWidth="1"/>
    <col min="3332" max="3332" width="18.85546875" style="143" bestFit="1" customWidth="1"/>
    <col min="3333" max="3333" width="16" style="143" bestFit="1" customWidth="1"/>
    <col min="3334" max="3337" width="18.85546875" style="143" bestFit="1" customWidth="1"/>
    <col min="3338" max="3339" width="12.85546875" style="143" customWidth="1"/>
    <col min="3340" max="3340" width="2.5703125" style="143" customWidth="1"/>
    <col min="3341" max="3584" width="11.42578125" style="143"/>
    <col min="3585" max="3585" width="17.7109375" style="143" customWidth="1"/>
    <col min="3586" max="3586" width="18.85546875" style="143" bestFit="1" customWidth="1"/>
    <col min="3587" max="3587" width="12.85546875" style="143" bestFit="1" customWidth="1"/>
    <col min="3588" max="3588" width="18.85546875" style="143" bestFit="1" customWidth="1"/>
    <col min="3589" max="3589" width="16" style="143" bestFit="1" customWidth="1"/>
    <col min="3590" max="3593" width="18.85546875" style="143" bestFit="1" customWidth="1"/>
    <col min="3594" max="3595" width="12.85546875" style="143" customWidth="1"/>
    <col min="3596" max="3596" width="2.5703125" style="143" customWidth="1"/>
    <col min="3597" max="3840" width="11.42578125" style="143"/>
    <col min="3841" max="3841" width="17.7109375" style="143" customWidth="1"/>
    <col min="3842" max="3842" width="18.85546875" style="143" bestFit="1" customWidth="1"/>
    <col min="3843" max="3843" width="12.85546875" style="143" bestFit="1" customWidth="1"/>
    <col min="3844" max="3844" width="18.85546875" style="143" bestFit="1" customWidth="1"/>
    <col min="3845" max="3845" width="16" style="143" bestFit="1" customWidth="1"/>
    <col min="3846" max="3849" width="18.85546875" style="143" bestFit="1" customWidth="1"/>
    <col min="3850" max="3851" width="12.85546875" style="143" customWidth="1"/>
    <col min="3852" max="3852" width="2.5703125" style="143" customWidth="1"/>
    <col min="3853" max="4096" width="11.42578125" style="143"/>
    <col min="4097" max="4097" width="17.7109375" style="143" customWidth="1"/>
    <col min="4098" max="4098" width="18.85546875" style="143" bestFit="1" customWidth="1"/>
    <col min="4099" max="4099" width="12.85546875" style="143" bestFit="1" customWidth="1"/>
    <col min="4100" max="4100" width="18.85546875" style="143" bestFit="1" customWidth="1"/>
    <col min="4101" max="4101" width="16" style="143" bestFit="1" customWidth="1"/>
    <col min="4102" max="4105" width="18.85546875" style="143" bestFit="1" customWidth="1"/>
    <col min="4106" max="4107" width="12.85546875" style="143" customWidth="1"/>
    <col min="4108" max="4108" width="2.5703125" style="143" customWidth="1"/>
    <col min="4109" max="4352" width="11.42578125" style="143"/>
    <col min="4353" max="4353" width="17.7109375" style="143" customWidth="1"/>
    <col min="4354" max="4354" width="18.85546875" style="143" bestFit="1" customWidth="1"/>
    <col min="4355" max="4355" width="12.85546875" style="143" bestFit="1" customWidth="1"/>
    <col min="4356" max="4356" width="18.85546875" style="143" bestFit="1" customWidth="1"/>
    <col min="4357" max="4357" width="16" style="143" bestFit="1" customWidth="1"/>
    <col min="4358" max="4361" width="18.85546875" style="143" bestFit="1" customWidth="1"/>
    <col min="4362" max="4363" width="12.85546875" style="143" customWidth="1"/>
    <col min="4364" max="4364" width="2.5703125" style="143" customWidth="1"/>
    <col min="4365" max="4608" width="11.42578125" style="143"/>
    <col min="4609" max="4609" width="17.7109375" style="143" customWidth="1"/>
    <col min="4610" max="4610" width="18.85546875" style="143" bestFit="1" customWidth="1"/>
    <col min="4611" max="4611" width="12.85546875" style="143" bestFit="1" customWidth="1"/>
    <col min="4612" max="4612" width="18.85546875" style="143" bestFit="1" customWidth="1"/>
    <col min="4613" max="4613" width="16" style="143" bestFit="1" customWidth="1"/>
    <col min="4614" max="4617" width="18.85546875" style="143" bestFit="1" customWidth="1"/>
    <col min="4618" max="4619" width="12.85546875" style="143" customWidth="1"/>
    <col min="4620" max="4620" width="2.5703125" style="143" customWidth="1"/>
    <col min="4621" max="4864" width="11.42578125" style="143"/>
    <col min="4865" max="4865" width="17.7109375" style="143" customWidth="1"/>
    <col min="4866" max="4866" width="18.85546875" style="143" bestFit="1" customWidth="1"/>
    <col min="4867" max="4867" width="12.85546875" style="143" bestFit="1" customWidth="1"/>
    <col min="4868" max="4868" width="18.85546875" style="143" bestFit="1" customWidth="1"/>
    <col min="4869" max="4869" width="16" style="143" bestFit="1" customWidth="1"/>
    <col min="4870" max="4873" width="18.85546875" style="143" bestFit="1" customWidth="1"/>
    <col min="4874" max="4875" width="12.85546875" style="143" customWidth="1"/>
    <col min="4876" max="4876" width="2.5703125" style="143" customWidth="1"/>
    <col min="4877" max="5120" width="11.42578125" style="143"/>
    <col min="5121" max="5121" width="17.7109375" style="143" customWidth="1"/>
    <col min="5122" max="5122" width="18.85546875" style="143" bestFit="1" customWidth="1"/>
    <col min="5123" max="5123" width="12.85546875" style="143" bestFit="1" customWidth="1"/>
    <col min="5124" max="5124" width="18.85546875" style="143" bestFit="1" customWidth="1"/>
    <col min="5125" max="5125" width="16" style="143" bestFit="1" customWidth="1"/>
    <col min="5126" max="5129" width="18.85546875" style="143" bestFit="1" customWidth="1"/>
    <col min="5130" max="5131" width="12.85546875" style="143" customWidth="1"/>
    <col min="5132" max="5132" width="2.5703125" style="143" customWidth="1"/>
    <col min="5133" max="5376" width="11.42578125" style="143"/>
    <col min="5377" max="5377" width="17.7109375" style="143" customWidth="1"/>
    <col min="5378" max="5378" width="18.85546875" style="143" bestFit="1" customWidth="1"/>
    <col min="5379" max="5379" width="12.85546875" style="143" bestFit="1" customWidth="1"/>
    <col min="5380" max="5380" width="18.85546875" style="143" bestFit="1" customWidth="1"/>
    <col min="5381" max="5381" width="16" style="143" bestFit="1" customWidth="1"/>
    <col min="5382" max="5385" width="18.85546875" style="143" bestFit="1" customWidth="1"/>
    <col min="5386" max="5387" width="12.85546875" style="143" customWidth="1"/>
    <col min="5388" max="5388" width="2.5703125" style="143" customWidth="1"/>
    <col min="5389" max="5632" width="11.42578125" style="143"/>
    <col min="5633" max="5633" width="17.7109375" style="143" customWidth="1"/>
    <col min="5634" max="5634" width="18.85546875" style="143" bestFit="1" customWidth="1"/>
    <col min="5635" max="5635" width="12.85546875" style="143" bestFit="1" customWidth="1"/>
    <col min="5636" max="5636" width="18.85546875" style="143" bestFit="1" customWidth="1"/>
    <col min="5637" max="5637" width="16" style="143" bestFit="1" customWidth="1"/>
    <col min="5638" max="5641" width="18.85546875" style="143" bestFit="1" customWidth="1"/>
    <col min="5642" max="5643" width="12.85546875" style="143" customWidth="1"/>
    <col min="5644" max="5644" width="2.5703125" style="143" customWidth="1"/>
    <col min="5645" max="5888" width="11.42578125" style="143"/>
    <col min="5889" max="5889" width="17.7109375" style="143" customWidth="1"/>
    <col min="5890" max="5890" width="18.85546875" style="143" bestFit="1" customWidth="1"/>
    <col min="5891" max="5891" width="12.85546875" style="143" bestFit="1" customWidth="1"/>
    <col min="5892" max="5892" width="18.85546875" style="143" bestFit="1" customWidth="1"/>
    <col min="5893" max="5893" width="16" style="143" bestFit="1" customWidth="1"/>
    <col min="5894" max="5897" width="18.85546875" style="143" bestFit="1" customWidth="1"/>
    <col min="5898" max="5899" width="12.85546875" style="143" customWidth="1"/>
    <col min="5900" max="5900" width="2.5703125" style="143" customWidth="1"/>
    <col min="5901" max="6144" width="11.42578125" style="143"/>
    <col min="6145" max="6145" width="17.7109375" style="143" customWidth="1"/>
    <col min="6146" max="6146" width="18.85546875" style="143" bestFit="1" customWidth="1"/>
    <col min="6147" max="6147" width="12.85546875" style="143" bestFit="1" customWidth="1"/>
    <col min="6148" max="6148" width="18.85546875" style="143" bestFit="1" customWidth="1"/>
    <col min="6149" max="6149" width="16" style="143" bestFit="1" customWidth="1"/>
    <col min="6150" max="6153" width="18.85546875" style="143" bestFit="1" customWidth="1"/>
    <col min="6154" max="6155" width="12.85546875" style="143" customWidth="1"/>
    <col min="6156" max="6156" width="2.5703125" style="143" customWidth="1"/>
    <col min="6157" max="6400" width="11.42578125" style="143"/>
    <col min="6401" max="6401" width="17.7109375" style="143" customWidth="1"/>
    <col min="6402" max="6402" width="18.85546875" style="143" bestFit="1" customWidth="1"/>
    <col min="6403" max="6403" width="12.85546875" style="143" bestFit="1" customWidth="1"/>
    <col min="6404" max="6404" width="18.85546875" style="143" bestFit="1" customWidth="1"/>
    <col min="6405" max="6405" width="16" style="143" bestFit="1" customWidth="1"/>
    <col min="6406" max="6409" width="18.85546875" style="143" bestFit="1" customWidth="1"/>
    <col min="6410" max="6411" width="12.85546875" style="143" customWidth="1"/>
    <col min="6412" max="6412" width="2.5703125" style="143" customWidth="1"/>
    <col min="6413" max="6656" width="11.42578125" style="143"/>
    <col min="6657" max="6657" width="17.7109375" style="143" customWidth="1"/>
    <col min="6658" max="6658" width="18.85546875" style="143" bestFit="1" customWidth="1"/>
    <col min="6659" max="6659" width="12.85546875" style="143" bestFit="1" customWidth="1"/>
    <col min="6660" max="6660" width="18.85546875" style="143" bestFit="1" customWidth="1"/>
    <col min="6661" max="6661" width="16" style="143" bestFit="1" customWidth="1"/>
    <col min="6662" max="6665" width="18.85546875" style="143" bestFit="1" customWidth="1"/>
    <col min="6666" max="6667" width="12.85546875" style="143" customWidth="1"/>
    <col min="6668" max="6668" width="2.5703125" style="143" customWidth="1"/>
    <col min="6669" max="6912" width="11.42578125" style="143"/>
    <col min="6913" max="6913" width="17.7109375" style="143" customWidth="1"/>
    <col min="6914" max="6914" width="18.85546875" style="143" bestFit="1" customWidth="1"/>
    <col min="6915" max="6915" width="12.85546875" style="143" bestFit="1" customWidth="1"/>
    <col min="6916" max="6916" width="18.85546875" style="143" bestFit="1" customWidth="1"/>
    <col min="6917" max="6917" width="16" style="143" bestFit="1" customWidth="1"/>
    <col min="6918" max="6921" width="18.85546875" style="143" bestFit="1" customWidth="1"/>
    <col min="6922" max="6923" width="12.85546875" style="143" customWidth="1"/>
    <col min="6924" max="6924" width="2.5703125" style="143" customWidth="1"/>
    <col min="6925" max="7168" width="11.42578125" style="143"/>
    <col min="7169" max="7169" width="17.7109375" style="143" customWidth="1"/>
    <col min="7170" max="7170" width="18.85546875" style="143" bestFit="1" customWidth="1"/>
    <col min="7171" max="7171" width="12.85546875" style="143" bestFit="1" customWidth="1"/>
    <col min="7172" max="7172" width="18.85546875" style="143" bestFit="1" customWidth="1"/>
    <col min="7173" max="7173" width="16" style="143" bestFit="1" customWidth="1"/>
    <col min="7174" max="7177" width="18.85546875" style="143" bestFit="1" customWidth="1"/>
    <col min="7178" max="7179" width="12.85546875" style="143" customWidth="1"/>
    <col min="7180" max="7180" width="2.5703125" style="143" customWidth="1"/>
    <col min="7181" max="7424" width="11.42578125" style="143"/>
    <col min="7425" max="7425" width="17.7109375" style="143" customWidth="1"/>
    <col min="7426" max="7426" width="18.85546875" style="143" bestFit="1" customWidth="1"/>
    <col min="7427" max="7427" width="12.85546875" style="143" bestFit="1" customWidth="1"/>
    <col min="7428" max="7428" width="18.85546875" style="143" bestFit="1" customWidth="1"/>
    <col min="7429" max="7429" width="16" style="143" bestFit="1" customWidth="1"/>
    <col min="7430" max="7433" width="18.85546875" style="143" bestFit="1" customWidth="1"/>
    <col min="7434" max="7435" width="12.85546875" style="143" customWidth="1"/>
    <col min="7436" max="7436" width="2.5703125" style="143" customWidth="1"/>
    <col min="7437" max="7680" width="11.42578125" style="143"/>
    <col min="7681" max="7681" width="17.7109375" style="143" customWidth="1"/>
    <col min="7682" max="7682" width="18.85546875" style="143" bestFit="1" customWidth="1"/>
    <col min="7683" max="7683" width="12.85546875" style="143" bestFit="1" customWidth="1"/>
    <col min="7684" max="7684" width="18.85546875" style="143" bestFit="1" customWidth="1"/>
    <col min="7685" max="7685" width="16" style="143" bestFit="1" customWidth="1"/>
    <col min="7686" max="7689" width="18.85546875" style="143" bestFit="1" customWidth="1"/>
    <col min="7690" max="7691" width="12.85546875" style="143" customWidth="1"/>
    <col min="7692" max="7692" width="2.5703125" style="143" customWidth="1"/>
    <col min="7693" max="7936" width="11.42578125" style="143"/>
    <col min="7937" max="7937" width="17.7109375" style="143" customWidth="1"/>
    <col min="7938" max="7938" width="18.85546875" style="143" bestFit="1" customWidth="1"/>
    <col min="7939" max="7939" width="12.85546875" style="143" bestFit="1" customWidth="1"/>
    <col min="7940" max="7940" width="18.85546875" style="143" bestFit="1" customWidth="1"/>
    <col min="7941" max="7941" width="16" style="143" bestFit="1" customWidth="1"/>
    <col min="7942" max="7945" width="18.85546875" style="143" bestFit="1" customWidth="1"/>
    <col min="7946" max="7947" width="12.85546875" style="143" customWidth="1"/>
    <col min="7948" max="7948" width="2.5703125" style="143" customWidth="1"/>
    <col min="7949" max="8192" width="11.42578125" style="143"/>
    <col min="8193" max="8193" width="17.7109375" style="143" customWidth="1"/>
    <col min="8194" max="8194" width="18.85546875" style="143" bestFit="1" customWidth="1"/>
    <col min="8195" max="8195" width="12.85546875" style="143" bestFit="1" customWidth="1"/>
    <col min="8196" max="8196" width="18.85546875" style="143" bestFit="1" customWidth="1"/>
    <col min="8197" max="8197" width="16" style="143" bestFit="1" customWidth="1"/>
    <col min="8198" max="8201" width="18.85546875" style="143" bestFit="1" customWidth="1"/>
    <col min="8202" max="8203" width="12.85546875" style="143" customWidth="1"/>
    <col min="8204" max="8204" width="2.5703125" style="143" customWidth="1"/>
    <col min="8205" max="8448" width="11.42578125" style="143"/>
    <col min="8449" max="8449" width="17.7109375" style="143" customWidth="1"/>
    <col min="8450" max="8450" width="18.85546875" style="143" bestFit="1" customWidth="1"/>
    <col min="8451" max="8451" width="12.85546875" style="143" bestFit="1" customWidth="1"/>
    <col min="8452" max="8452" width="18.85546875" style="143" bestFit="1" customWidth="1"/>
    <col min="8453" max="8453" width="16" style="143" bestFit="1" customWidth="1"/>
    <col min="8454" max="8457" width="18.85546875" style="143" bestFit="1" customWidth="1"/>
    <col min="8458" max="8459" width="12.85546875" style="143" customWidth="1"/>
    <col min="8460" max="8460" width="2.5703125" style="143" customWidth="1"/>
    <col min="8461" max="8704" width="11.42578125" style="143"/>
    <col min="8705" max="8705" width="17.7109375" style="143" customWidth="1"/>
    <col min="8706" max="8706" width="18.85546875" style="143" bestFit="1" customWidth="1"/>
    <col min="8707" max="8707" width="12.85546875" style="143" bestFit="1" customWidth="1"/>
    <col min="8708" max="8708" width="18.85546875" style="143" bestFit="1" customWidth="1"/>
    <col min="8709" max="8709" width="16" style="143" bestFit="1" customWidth="1"/>
    <col min="8710" max="8713" width="18.85546875" style="143" bestFit="1" customWidth="1"/>
    <col min="8714" max="8715" width="12.85546875" style="143" customWidth="1"/>
    <col min="8716" max="8716" width="2.5703125" style="143" customWidth="1"/>
    <col min="8717" max="8960" width="11.42578125" style="143"/>
    <col min="8961" max="8961" width="17.7109375" style="143" customWidth="1"/>
    <col min="8962" max="8962" width="18.85546875" style="143" bestFit="1" customWidth="1"/>
    <col min="8963" max="8963" width="12.85546875" style="143" bestFit="1" customWidth="1"/>
    <col min="8964" max="8964" width="18.85546875" style="143" bestFit="1" customWidth="1"/>
    <col min="8965" max="8965" width="16" style="143" bestFit="1" customWidth="1"/>
    <col min="8966" max="8969" width="18.85546875" style="143" bestFit="1" customWidth="1"/>
    <col min="8970" max="8971" width="12.85546875" style="143" customWidth="1"/>
    <col min="8972" max="8972" width="2.5703125" style="143" customWidth="1"/>
    <col min="8973" max="9216" width="11.42578125" style="143"/>
    <col min="9217" max="9217" width="17.7109375" style="143" customWidth="1"/>
    <col min="9218" max="9218" width="18.85546875" style="143" bestFit="1" customWidth="1"/>
    <col min="9219" max="9219" width="12.85546875" style="143" bestFit="1" customWidth="1"/>
    <col min="9220" max="9220" width="18.85546875" style="143" bestFit="1" customWidth="1"/>
    <col min="9221" max="9221" width="16" style="143" bestFit="1" customWidth="1"/>
    <col min="9222" max="9225" width="18.85546875" style="143" bestFit="1" customWidth="1"/>
    <col min="9226" max="9227" width="12.85546875" style="143" customWidth="1"/>
    <col min="9228" max="9228" width="2.5703125" style="143" customWidth="1"/>
    <col min="9229" max="9472" width="11.42578125" style="143"/>
    <col min="9473" max="9473" width="17.7109375" style="143" customWidth="1"/>
    <col min="9474" max="9474" width="18.85546875" style="143" bestFit="1" customWidth="1"/>
    <col min="9475" max="9475" width="12.85546875" style="143" bestFit="1" customWidth="1"/>
    <col min="9476" max="9476" width="18.85546875" style="143" bestFit="1" customWidth="1"/>
    <col min="9477" max="9477" width="16" style="143" bestFit="1" customWidth="1"/>
    <col min="9478" max="9481" width="18.85546875" style="143" bestFit="1" customWidth="1"/>
    <col min="9482" max="9483" width="12.85546875" style="143" customWidth="1"/>
    <col min="9484" max="9484" width="2.5703125" style="143" customWidth="1"/>
    <col min="9485" max="9728" width="11.42578125" style="143"/>
    <col min="9729" max="9729" width="17.7109375" style="143" customWidth="1"/>
    <col min="9730" max="9730" width="18.85546875" style="143" bestFit="1" customWidth="1"/>
    <col min="9731" max="9731" width="12.85546875" style="143" bestFit="1" customWidth="1"/>
    <col min="9732" max="9732" width="18.85546875" style="143" bestFit="1" customWidth="1"/>
    <col min="9733" max="9733" width="16" style="143" bestFit="1" customWidth="1"/>
    <col min="9734" max="9737" width="18.85546875" style="143" bestFit="1" customWidth="1"/>
    <col min="9738" max="9739" width="12.85546875" style="143" customWidth="1"/>
    <col min="9740" max="9740" width="2.5703125" style="143" customWidth="1"/>
    <col min="9741" max="9984" width="11.42578125" style="143"/>
    <col min="9985" max="9985" width="17.7109375" style="143" customWidth="1"/>
    <col min="9986" max="9986" width="18.85546875" style="143" bestFit="1" customWidth="1"/>
    <col min="9987" max="9987" width="12.85546875" style="143" bestFit="1" customWidth="1"/>
    <col min="9988" max="9988" width="18.85546875" style="143" bestFit="1" customWidth="1"/>
    <col min="9989" max="9989" width="16" style="143" bestFit="1" customWidth="1"/>
    <col min="9990" max="9993" width="18.85546875" style="143" bestFit="1" customWidth="1"/>
    <col min="9994" max="9995" width="12.85546875" style="143" customWidth="1"/>
    <col min="9996" max="9996" width="2.5703125" style="143" customWidth="1"/>
    <col min="9997" max="10240" width="11.42578125" style="143"/>
    <col min="10241" max="10241" width="17.7109375" style="143" customWidth="1"/>
    <col min="10242" max="10242" width="18.85546875" style="143" bestFit="1" customWidth="1"/>
    <col min="10243" max="10243" width="12.85546875" style="143" bestFit="1" customWidth="1"/>
    <col min="10244" max="10244" width="18.85546875" style="143" bestFit="1" customWidth="1"/>
    <col min="10245" max="10245" width="16" style="143" bestFit="1" customWidth="1"/>
    <col min="10246" max="10249" width="18.85546875" style="143" bestFit="1" customWidth="1"/>
    <col min="10250" max="10251" width="12.85546875" style="143" customWidth="1"/>
    <col min="10252" max="10252" width="2.5703125" style="143" customWidth="1"/>
    <col min="10253" max="10496" width="11.42578125" style="143"/>
    <col min="10497" max="10497" width="17.7109375" style="143" customWidth="1"/>
    <col min="10498" max="10498" width="18.85546875" style="143" bestFit="1" customWidth="1"/>
    <col min="10499" max="10499" width="12.85546875" style="143" bestFit="1" customWidth="1"/>
    <col min="10500" max="10500" width="18.85546875" style="143" bestFit="1" customWidth="1"/>
    <col min="10501" max="10501" width="16" style="143" bestFit="1" customWidth="1"/>
    <col min="10502" max="10505" width="18.85546875" style="143" bestFit="1" customWidth="1"/>
    <col min="10506" max="10507" width="12.85546875" style="143" customWidth="1"/>
    <col min="10508" max="10508" width="2.5703125" style="143" customWidth="1"/>
    <col min="10509" max="10752" width="11.42578125" style="143"/>
    <col min="10753" max="10753" width="17.7109375" style="143" customWidth="1"/>
    <col min="10754" max="10754" width="18.85546875" style="143" bestFit="1" customWidth="1"/>
    <col min="10755" max="10755" width="12.85546875" style="143" bestFit="1" customWidth="1"/>
    <col min="10756" max="10756" width="18.85546875" style="143" bestFit="1" customWidth="1"/>
    <col min="10757" max="10757" width="16" style="143" bestFit="1" customWidth="1"/>
    <col min="10758" max="10761" width="18.85546875" style="143" bestFit="1" customWidth="1"/>
    <col min="10762" max="10763" width="12.85546875" style="143" customWidth="1"/>
    <col min="10764" max="10764" width="2.5703125" style="143" customWidth="1"/>
    <col min="10765" max="11008" width="11.42578125" style="143"/>
    <col min="11009" max="11009" width="17.7109375" style="143" customWidth="1"/>
    <col min="11010" max="11010" width="18.85546875" style="143" bestFit="1" customWidth="1"/>
    <col min="11011" max="11011" width="12.85546875" style="143" bestFit="1" customWidth="1"/>
    <col min="11012" max="11012" width="18.85546875" style="143" bestFit="1" customWidth="1"/>
    <col min="11013" max="11013" width="16" style="143" bestFit="1" customWidth="1"/>
    <col min="11014" max="11017" width="18.85546875" style="143" bestFit="1" customWidth="1"/>
    <col min="11018" max="11019" width="12.85546875" style="143" customWidth="1"/>
    <col min="11020" max="11020" width="2.5703125" style="143" customWidth="1"/>
    <col min="11021" max="11264" width="11.42578125" style="143"/>
    <col min="11265" max="11265" width="17.7109375" style="143" customWidth="1"/>
    <col min="11266" max="11266" width="18.85546875" style="143" bestFit="1" customWidth="1"/>
    <col min="11267" max="11267" width="12.85546875" style="143" bestFit="1" customWidth="1"/>
    <col min="11268" max="11268" width="18.85546875" style="143" bestFit="1" customWidth="1"/>
    <col min="11269" max="11269" width="16" style="143" bestFit="1" customWidth="1"/>
    <col min="11270" max="11273" width="18.85546875" style="143" bestFit="1" customWidth="1"/>
    <col min="11274" max="11275" width="12.85546875" style="143" customWidth="1"/>
    <col min="11276" max="11276" width="2.5703125" style="143" customWidth="1"/>
    <col min="11277" max="11520" width="11.42578125" style="143"/>
    <col min="11521" max="11521" width="17.7109375" style="143" customWidth="1"/>
    <col min="11522" max="11522" width="18.85546875" style="143" bestFit="1" customWidth="1"/>
    <col min="11523" max="11523" width="12.85546875" style="143" bestFit="1" customWidth="1"/>
    <col min="11524" max="11524" width="18.85546875" style="143" bestFit="1" customWidth="1"/>
    <col min="11525" max="11525" width="16" style="143" bestFit="1" customWidth="1"/>
    <col min="11526" max="11529" width="18.85546875" style="143" bestFit="1" customWidth="1"/>
    <col min="11530" max="11531" width="12.85546875" style="143" customWidth="1"/>
    <col min="11532" max="11532" width="2.5703125" style="143" customWidth="1"/>
    <col min="11533" max="11776" width="11.42578125" style="143"/>
    <col min="11777" max="11777" width="17.7109375" style="143" customWidth="1"/>
    <col min="11778" max="11778" width="18.85546875" style="143" bestFit="1" customWidth="1"/>
    <col min="11779" max="11779" width="12.85546875" style="143" bestFit="1" customWidth="1"/>
    <col min="11780" max="11780" width="18.85546875" style="143" bestFit="1" customWidth="1"/>
    <col min="11781" max="11781" width="16" style="143" bestFit="1" customWidth="1"/>
    <col min="11782" max="11785" width="18.85546875" style="143" bestFit="1" customWidth="1"/>
    <col min="11786" max="11787" width="12.85546875" style="143" customWidth="1"/>
    <col min="11788" max="11788" width="2.5703125" style="143" customWidth="1"/>
    <col min="11789" max="12032" width="11.42578125" style="143"/>
    <col min="12033" max="12033" width="17.7109375" style="143" customWidth="1"/>
    <col min="12034" max="12034" width="18.85546875" style="143" bestFit="1" customWidth="1"/>
    <col min="12035" max="12035" width="12.85546875" style="143" bestFit="1" customWidth="1"/>
    <col min="12036" max="12036" width="18.85546875" style="143" bestFit="1" customWidth="1"/>
    <col min="12037" max="12037" width="16" style="143" bestFit="1" customWidth="1"/>
    <col min="12038" max="12041" width="18.85546875" style="143" bestFit="1" customWidth="1"/>
    <col min="12042" max="12043" width="12.85546875" style="143" customWidth="1"/>
    <col min="12044" max="12044" width="2.5703125" style="143" customWidth="1"/>
    <col min="12045" max="12288" width="11.42578125" style="143"/>
    <col min="12289" max="12289" width="17.7109375" style="143" customWidth="1"/>
    <col min="12290" max="12290" width="18.85546875" style="143" bestFit="1" customWidth="1"/>
    <col min="12291" max="12291" width="12.85546875" style="143" bestFit="1" customWidth="1"/>
    <col min="12292" max="12292" width="18.85546875" style="143" bestFit="1" customWidth="1"/>
    <col min="12293" max="12293" width="16" style="143" bestFit="1" customWidth="1"/>
    <col min="12294" max="12297" width="18.85546875" style="143" bestFit="1" customWidth="1"/>
    <col min="12298" max="12299" width="12.85546875" style="143" customWidth="1"/>
    <col min="12300" max="12300" width="2.5703125" style="143" customWidth="1"/>
    <col min="12301" max="12544" width="11.42578125" style="143"/>
    <col min="12545" max="12545" width="17.7109375" style="143" customWidth="1"/>
    <col min="12546" max="12546" width="18.85546875" style="143" bestFit="1" customWidth="1"/>
    <col min="12547" max="12547" width="12.85546875" style="143" bestFit="1" customWidth="1"/>
    <col min="12548" max="12548" width="18.85546875" style="143" bestFit="1" customWidth="1"/>
    <col min="12549" max="12549" width="16" style="143" bestFit="1" customWidth="1"/>
    <col min="12550" max="12553" width="18.85546875" style="143" bestFit="1" customWidth="1"/>
    <col min="12554" max="12555" width="12.85546875" style="143" customWidth="1"/>
    <col min="12556" max="12556" width="2.5703125" style="143" customWidth="1"/>
    <col min="12557" max="12800" width="11.42578125" style="143"/>
    <col min="12801" max="12801" width="17.7109375" style="143" customWidth="1"/>
    <col min="12802" max="12802" width="18.85546875" style="143" bestFit="1" customWidth="1"/>
    <col min="12803" max="12803" width="12.85546875" style="143" bestFit="1" customWidth="1"/>
    <col min="12804" max="12804" width="18.85546875" style="143" bestFit="1" customWidth="1"/>
    <col min="12805" max="12805" width="16" style="143" bestFit="1" customWidth="1"/>
    <col min="12806" max="12809" width="18.85546875" style="143" bestFit="1" customWidth="1"/>
    <col min="12810" max="12811" width="12.85546875" style="143" customWidth="1"/>
    <col min="12812" max="12812" width="2.5703125" style="143" customWidth="1"/>
    <col min="12813" max="13056" width="11.42578125" style="143"/>
    <col min="13057" max="13057" width="17.7109375" style="143" customWidth="1"/>
    <col min="13058" max="13058" width="18.85546875" style="143" bestFit="1" customWidth="1"/>
    <col min="13059" max="13059" width="12.85546875" style="143" bestFit="1" customWidth="1"/>
    <col min="13060" max="13060" width="18.85546875" style="143" bestFit="1" customWidth="1"/>
    <col min="13061" max="13061" width="16" style="143" bestFit="1" customWidth="1"/>
    <col min="13062" max="13065" width="18.85546875" style="143" bestFit="1" customWidth="1"/>
    <col min="13066" max="13067" width="12.85546875" style="143" customWidth="1"/>
    <col min="13068" max="13068" width="2.5703125" style="143" customWidth="1"/>
    <col min="13069" max="13312" width="11.42578125" style="143"/>
    <col min="13313" max="13313" width="17.7109375" style="143" customWidth="1"/>
    <col min="13314" max="13314" width="18.85546875" style="143" bestFit="1" customWidth="1"/>
    <col min="13315" max="13315" width="12.85546875" style="143" bestFit="1" customWidth="1"/>
    <col min="13316" max="13316" width="18.85546875" style="143" bestFit="1" customWidth="1"/>
    <col min="13317" max="13317" width="16" style="143" bestFit="1" customWidth="1"/>
    <col min="13318" max="13321" width="18.85546875" style="143" bestFit="1" customWidth="1"/>
    <col min="13322" max="13323" width="12.85546875" style="143" customWidth="1"/>
    <col min="13324" max="13324" width="2.5703125" style="143" customWidth="1"/>
    <col min="13325" max="13568" width="11.42578125" style="143"/>
    <col min="13569" max="13569" width="17.7109375" style="143" customWidth="1"/>
    <col min="13570" max="13570" width="18.85546875" style="143" bestFit="1" customWidth="1"/>
    <col min="13571" max="13571" width="12.85546875" style="143" bestFit="1" customWidth="1"/>
    <col min="13572" max="13572" width="18.85546875" style="143" bestFit="1" customWidth="1"/>
    <col min="13573" max="13573" width="16" style="143" bestFit="1" customWidth="1"/>
    <col min="13574" max="13577" width="18.85546875" style="143" bestFit="1" customWidth="1"/>
    <col min="13578" max="13579" width="12.85546875" style="143" customWidth="1"/>
    <col min="13580" max="13580" width="2.5703125" style="143" customWidth="1"/>
    <col min="13581" max="13824" width="11.42578125" style="143"/>
    <col min="13825" max="13825" width="17.7109375" style="143" customWidth="1"/>
    <col min="13826" max="13826" width="18.85546875" style="143" bestFit="1" customWidth="1"/>
    <col min="13827" max="13827" width="12.85546875" style="143" bestFit="1" customWidth="1"/>
    <col min="13828" max="13828" width="18.85546875" style="143" bestFit="1" customWidth="1"/>
    <col min="13829" max="13829" width="16" style="143" bestFit="1" customWidth="1"/>
    <col min="13830" max="13833" width="18.85546875" style="143" bestFit="1" customWidth="1"/>
    <col min="13834" max="13835" width="12.85546875" style="143" customWidth="1"/>
    <col min="13836" max="13836" width="2.5703125" style="143" customWidth="1"/>
    <col min="13837" max="14080" width="11.42578125" style="143"/>
    <col min="14081" max="14081" width="17.7109375" style="143" customWidth="1"/>
    <col min="14082" max="14082" width="18.85546875" style="143" bestFit="1" customWidth="1"/>
    <col min="14083" max="14083" width="12.85546875" style="143" bestFit="1" customWidth="1"/>
    <col min="14084" max="14084" width="18.85546875" style="143" bestFit="1" customWidth="1"/>
    <col min="14085" max="14085" width="16" style="143" bestFit="1" customWidth="1"/>
    <col min="14086" max="14089" width="18.85546875" style="143" bestFit="1" customWidth="1"/>
    <col min="14090" max="14091" width="12.85546875" style="143" customWidth="1"/>
    <col min="14092" max="14092" width="2.5703125" style="143" customWidth="1"/>
    <col min="14093" max="14336" width="11.42578125" style="143"/>
    <col min="14337" max="14337" width="17.7109375" style="143" customWidth="1"/>
    <col min="14338" max="14338" width="18.85546875" style="143" bestFit="1" customWidth="1"/>
    <col min="14339" max="14339" width="12.85546875" style="143" bestFit="1" customWidth="1"/>
    <col min="14340" max="14340" width="18.85546875" style="143" bestFit="1" customWidth="1"/>
    <col min="14341" max="14341" width="16" style="143" bestFit="1" customWidth="1"/>
    <col min="14342" max="14345" width="18.85546875" style="143" bestFit="1" customWidth="1"/>
    <col min="14346" max="14347" width="12.85546875" style="143" customWidth="1"/>
    <col min="14348" max="14348" width="2.5703125" style="143" customWidth="1"/>
    <col min="14349" max="14592" width="11.42578125" style="143"/>
    <col min="14593" max="14593" width="17.7109375" style="143" customWidth="1"/>
    <col min="14594" max="14594" width="18.85546875" style="143" bestFit="1" customWidth="1"/>
    <col min="14595" max="14595" width="12.85546875" style="143" bestFit="1" customWidth="1"/>
    <col min="14596" max="14596" width="18.85546875" style="143" bestFit="1" customWidth="1"/>
    <col min="14597" max="14597" width="16" style="143" bestFit="1" customWidth="1"/>
    <col min="14598" max="14601" width="18.85546875" style="143" bestFit="1" customWidth="1"/>
    <col min="14602" max="14603" width="12.85546875" style="143" customWidth="1"/>
    <col min="14604" max="14604" width="2.5703125" style="143" customWidth="1"/>
    <col min="14605" max="14848" width="11.42578125" style="143"/>
    <col min="14849" max="14849" width="17.7109375" style="143" customWidth="1"/>
    <col min="14850" max="14850" width="18.85546875" style="143" bestFit="1" customWidth="1"/>
    <col min="14851" max="14851" width="12.85546875" style="143" bestFit="1" customWidth="1"/>
    <col min="14852" max="14852" width="18.85546875" style="143" bestFit="1" customWidth="1"/>
    <col min="14853" max="14853" width="16" style="143" bestFit="1" customWidth="1"/>
    <col min="14854" max="14857" width="18.85546875" style="143" bestFit="1" customWidth="1"/>
    <col min="14858" max="14859" width="12.85546875" style="143" customWidth="1"/>
    <col min="14860" max="14860" width="2.5703125" style="143" customWidth="1"/>
    <col min="14861" max="15104" width="11.42578125" style="143"/>
    <col min="15105" max="15105" width="17.7109375" style="143" customWidth="1"/>
    <col min="15106" max="15106" width="18.85546875" style="143" bestFit="1" customWidth="1"/>
    <col min="15107" max="15107" width="12.85546875" style="143" bestFit="1" customWidth="1"/>
    <col min="15108" max="15108" width="18.85546875" style="143" bestFit="1" customWidth="1"/>
    <col min="15109" max="15109" width="16" style="143" bestFit="1" customWidth="1"/>
    <col min="15110" max="15113" width="18.85546875" style="143" bestFit="1" customWidth="1"/>
    <col min="15114" max="15115" width="12.85546875" style="143" customWidth="1"/>
    <col min="15116" max="15116" width="2.5703125" style="143" customWidth="1"/>
    <col min="15117" max="15360" width="11.42578125" style="143"/>
    <col min="15361" max="15361" width="17.7109375" style="143" customWidth="1"/>
    <col min="15362" max="15362" width="18.85546875" style="143" bestFit="1" customWidth="1"/>
    <col min="15363" max="15363" width="12.85546875" style="143" bestFit="1" customWidth="1"/>
    <col min="15364" max="15364" width="18.85546875" style="143" bestFit="1" customWidth="1"/>
    <col min="15365" max="15365" width="16" style="143" bestFit="1" customWidth="1"/>
    <col min="15366" max="15369" width="18.85546875" style="143" bestFit="1" customWidth="1"/>
    <col min="15370" max="15371" width="12.85546875" style="143" customWidth="1"/>
    <col min="15372" max="15372" width="2.5703125" style="143" customWidth="1"/>
    <col min="15373" max="15616" width="11.42578125" style="143"/>
    <col min="15617" max="15617" width="17.7109375" style="143" customWidth="1"/>
    <col min="15618" max="15618" width="18.85546875" style="143" bestFit="1" customWidth="1"/>
    <col min="15619" max="15619" width="12.85546875" style="143" bestFit="1" customWidth="1"/>
    <col min="15620" max="15620" width="18.85546875" style="143" bestFit="1" customWidth="1"/>
    <col min="15621" max="15621" width="16" style="143" bestFit="1" customWidth="1"/>
    <col min="15622" max="15625" width="18.85546875" style="143" bestFit="1" customWidth="1"/>
    <col min="15626" max="15627" width="12.85546875" style="143" customWidth="1"/>
    <col min="15628" max="15628" width="2.5703125" style="143" customWidth="1"/>
    <col min="15629" max="15872" width="11.42578125" style="143"/>
    <col min="15873" max="15873" width="17.7109375" style="143" customWidth="1"/>
    <col min="15874" max="15874" width="18.85546875" style="143" bestFit="1" customWidth="1"/>
    <col min="15875" max="15875" width="12.85546875" style="143" bestFit="1" customWidth="1"/>
    <col min="15876" max="15876" width="18.85546875" style="143" bestFit="1" customWidth="1"/>
    <col min="15877" max="15877" width="16" style="143" bestFit="1" customWidth="1"/>
    <col min="15878" max="15881" width="18.85546875" style="143" bestFit="1" customWidth="1"/>
    <col min="15882" max="15883" width="12.85546875" style="143" customWidth="1"/>
    <col min="15884" max="15884" width="2.5703125" style="143" customWidth="1"/>
    <col min="15885" max="16128" width="11.42578125" style="143"/>
    <col min="16129" max="16129" width="17.7109375" style="143" customWidth="1"/>
    <col min="16130" max="16130" width="18.85546875" style="143" bestFit="1" customWidth="1"/>
    <col min="16131" max="16131" width="12.85546875" style="143" bestFit="1" customWidth="1"/>
    <col min="16132" max="16132" width="18.85546875" style="143" bestFit="1" customWidth="1"/>
    <col min="16133" max="16133" width="16" style="143" bestFit="1" customWidth="1"/>
    <col min="16134" max="16137" width="18.85546875" style="143" bestFit="1" customWidth="1"/>
    <col min="16138" max="16139" width="12.85546875" style="143" customWidth="1"/>
    <col min="16140" max="16140" width="2.5703125" style="143" customWidth="1"/>
    <col min="16141" max="16384" width="11.42578125" style="143"/>
  </cols>
  <sheetData>
    <row r="1" spans="1:26">
      <c r="A1" s="173" t="s">
        <v>251</v>
      </c>
    </row>
    <row r="2" spans="1:26" ht="15.75">
      <c r="A2" s="136" t="s">
        <v>252</v>
      </c>
    </row>
    <row r="3" spans="1:26" ht="15.75">
      <c r="A3" s="136"/>
    </row>
    <row r="4" spans="1:26">
      <c r="A4" s="8" t="s">
        <v>349</v>
      </c>
    </row>
    <row r="5" spans="1:26">
      <c r="A5" s="150" t="s">
        <v>248</v>
      </c>
      <c r="B5" s="249" t="s">
        <v>198</v>
      </c>
      <c r="C5" s="249" t="s">
        <v>199</v>
      </c>
      <c r="D5" s="249" t="s">
        <v>200</v>
      </c>
      <c r="E5" s="249" t="s">
        <v>201</v>
      </c>
      <c r="F5" s="249" t="s">
        <v>202</v>
      </c>
      <c r="G5" s="249" t="s">
        <v>204</v>
      </c>
      <c r="H5" s="249" t="s">
        <v>203</v>
      </c>
      <c r="I5" s="249" t="s">
        <v>205</v>
      </c>
      <c r="J5" s="249" t="s">
        <v>26</v>
      </c>
      <c r="K5" s="249" t="s">
        <v>55</v>
      </c>
    </row>
    <row r="6" spans="1:26">
      <c r="A6" s="146">
        <v>2010</v>
      </c>
      <c r="B6" s="657">
        <v>8879</v>
      </c>
      <c r="C6" s="657">
        <v>7745</v>
      </c>
      <c r="D6" s="657">
        <v>1696</v>
      </c>
      <c r="E6" s="142">
        <v>118</v>
      </c>
      <c r="F6" s="657">
        <v>1579</v>
      </c>
      <c r="G6" s="142">
        <v>842</v>
      </c>
      <c r="H6" s="142">
        <v>523</v>
      </c>
      <c r="I6" s="142">
        <v>492</v>
      </c>
      <c r="J6" s="142">
        <v>29</v>
      </c>
      <c r="K6" s="657">
        <f>SUM(B6:J6)</f>
        <v>21903</v>
      </c>
    </row>
    <row r="7" spans="1:26">
      <c r="A7" s="146">
        <v>2011</v>
      </c>
      <c r="B7" s="657">
        <v>10721</v>
      </c>
      <c r="C7" s="657">
        <v>10235</v>
      </c>
      <c r="D7" s="657">
        <v>1523</v>
      </c>
      <c r="E7" s="142">
        <v>219</v>
      </c>
      <c r="F7" s="657">
        <v>2427</v>
      </c>
      <c r="G7" s="142">
        <v>776</v>
      </c>
      <c r="H7" s="657">
        <v>1030</v>
      </c>
      <c r="I7" s="142">
        <v>564</v>
      </c>
      <c r="J7" s="142">
        <v>31</v>
      </c>
      <c r="K7" s="657">
        <f>SUM(B7:J7)</f>
        <v>27526</v>
      </c>
    </row>
    <row r="8" spans="1:26">
      <c r="A8" s="146">
        <v>2012</v>
      </c>
      <c r="B8" s="657">
        <v>10731</v>
      </c>
      <c r="C8" s="657">
        <v>10746</v>
      </c>
      <c r="D8" s="657">
        <v>1352</v>
      </c>
      <c r="E8" s="142">
        <v>210</v>
      </c>
      <c r="F8" s="657">
        <v>2575</v>
      </c>
      <c r="G8" s="142">
        <v>558</v>
      </c>
      <c r="H8" s="142">
        <v>845</v>
      </c>
      <c r="I8" s="142">
        <v>428</v>
      </c>
      <c r="J8" s="142">
        <v>22</v>
      </c>
      <c r="K8" s="657">
        <f t="shared" ref="K8:K12" si="0">SUM(B8:J8)</f>
        <v>27467</v>
      </c>
    </row>
    <row r="9" spans="1:26">
      <c r="A9" s="146">
        <v>2013</v>
      </c>
      <c r="B9" s="657">
        <v>9821</v>
      </c>
      <c r="C9" s="657">
        <v>8536</v>
      </c>
      <c r="D9" s="657">
        <v>1414</v>
      </c>
      <c r="E9" s="142">
        <v>479</v>
      </c>
      <c r="F9" s="657">
        <v>1776</v>
      </c>
      <c r="G9" s="142">
        <v>528</v>
      </c>
      <c r="H9" s="142">
        <v>857</v>
      </c>
      <c r="I9" s="142">
        <v>356</v>
      </c>
      <c r="J9" s="142">
        <v>23</v>
      </c>
      <c r="K9" s="657">
        <f t="shared" si="0"/>
        <v>23790</v>
      </c>
    </row>
    <row r="10" spans="1:26">
      <c r="A10" s="146">
        <v>2014</v>
      </c>
      <c r="B10" s="657">
        <v>8875</v>
      </c>
      <c r="C10" s="657">
        <v>6729</v>
      </c>
      <c r="D10" s="657">
        <v>1504</v>
      </c>
      <c r="E10" s="142">
        <v>331</v>
      </c>
      <c r="F10" s="657">
        <v>1523</v>
      </c>
      <c r="G10" s="142">
        <v>540</v>
      </c>
      <c r="H10" s="142">
        <v>647</v>
      </c>
      <c r="I10" s="142">
        <v>360</v>
      </c>
      <c r="J10" s="142">
        <v>38</v>
      </c>
      <c r="K10" s="657">
        <f t="shared" si="0"/>
        <v>20547</v>
      </c>
    </row>
    <row r="11" spans="1:26">
      <c r="A11" s="146">
        <v>2015</v>
      </c>
      <c r="B11" s="657">
        <v>8167.541312653776</v>
      </c>
      <c r="C11" s="657">
        <v>6650.5953646963681</v>
      </c>
      <c r="D11" s="657">
        <v>1507.6585311955087</v>
      </c>
      <c r="E11" s="657">
        <v>137.79635297098301</v>
      </c>
      <c r="F11" s="657">
        <v>1548.2696011111268</v>
      </c>
      <c r="G11" s="657">
        <v>341.685340655076</v>
      </c>
      <c r="H11" s="657">
        <v>350.00259655641497</v>
      </c>
      <c r="I11" s="657">
        <v>219.63469285986599</v>
      </c>
      <c r="J11" s="657">
        <v>26.956227140133979</v>
      </c>
      <c r="K11" s="657">
        <f t="shared" si="0"/>
        <v>18950.140019839251</v>
      </c>
    </row>
    <row r="12" spans="1:26">
      <c r="A12" s="146">
        <v>2016</v>
      </c>
      <c r="B12" s="657">
        <v>10171.202800494437</v>
      </c>
      <c r="C12" s="657">
        <v>7385.9574342377318</v>
      </c>
      <c r="D12" s="657">
        <v>1465.4520841719275</v>
      </c>
      <c r="E12" s="657">
        <v>120.45621156886003</v>
      </c>
      <c r="F12" s="657">
        <v>1657.8745242177492</v>
      </c>
      <c r="G12" s="657">
        <v>344.26226528241506</v>
      </c>
      <c r="H12" s="657">
        <v>343.76033679517201</v>
      </c>
      <c r="I12" s="657">
        <v>272.67154160154439</v>
      </c>
      <c r="J12" s="657">
        <v>14.999100398455615</v>
      </c>
      <c r="K12" s="657">
        <f t="shared" si="0"/>
        <v>21776.636298768288</v>
      </c>
      <c r="M12" s="391"/>
      <c r="N12" s="391"/>
      <c r="O12" s="391"/>
      <c r="P12" s="391"/>
      <c r="Q12" s="391"/>
      <c r="R12" s="391"/>
      <c r="S12" s="391"/>
      <c r="T12" s="391"/>
    </row>
    <row r="13" spans="1:26">
      <c r="A13" s="146">
        <v>2017</v>
      </c>
      <c r="B13" s="657">
        <v>13773.190209452818</v>
      </c>
      <c r="C13" s="657">
        <v>7979.3150062432387</v>
      </c>
      <c r="D13" s="657">
        <v>2376.2998861161777</v>
      </c>
      <c r="E13" s="657">
        <v>118.029144359499</v>
      </c>
      <c r="F13" s="657">
        <v>1707.403931179932</v>
      </c>
      <c r="G13" s="657">
        <v>370.47615447265599</v>
      </c>
      <c r="H13" s="657">
        <v>426.70590445394396</v>
      </c>
      <c r="I13" s="657">
        <v>363.09769384747193</v>
      </c>
      <c r="J13" s="657">
        <v>44.063618152527965</v>
      </c>
      <c r="K13" s="657">
        <f>SUM(B13:J13)</f>
        <v>27158.581548278267</v>
      </c>
      <c r="M13" s="391"/>
      <c r="N13" s="391"/>
      <c r="O13" s="391"/>
      <c r="P13" s="391"/>
      <c r="Q13" s="391"/>
      <c r="R13" s="391"/>
      <c r="S13" s="391"/>
      <c r="T13" s="391"/>
    </row>
    <row r="14" spans="1:26">
      <c r="A14" s="146">
        <v>2018</v>
      </c>
      <c r="B14" s="657">
        <v>14925.368</v>
      </c>
      <c r="C14" s="657">
        <v>8239.1402999999991</v>
      </c>
      <c r="D14" s="657">
        <v>2563.0485999999996</v>
      </c>
      <c r="E14" s="657">
        <v>122.68863399999999</v>
      </c>
      <c r="F14" s="657">
        <v>1529.75296</v>
      </c>
      <c r="G14" s="657">
        <v>335.10894999999999</v>
      </c>
      <c r="H14" s="657">
        <v>485.82618000000002</v>
      </c>
      <c r="I14" s="657">
        <v>611.64472999999987</v>
      </c>
      <c r="J14" s="657">
        <v>10.907793754372005</v>
      </c>
      <c r="K14" s="657">
        <f>SUM(B14:J14)</f>
        <v>28823.486147754375</v>
      </c>
      <c r="M14" s="391"/>
      <c r="N14" s="391"/>
      <c r="O14" s="391"/>
      <c r="P14" s="391"/>
      <c r="Q14" s="391"/>
      <c r="R14" s="391"/>
      <c r="S14" s="391"/>
      <c r="T14" s="391"/>
    </row>
    <row r="15" spans="1:26">
      <c r="A15" s="144" t="s">
        <v>521</v>
      </c>
      <c r="B15" s="149">
        <f>SUM(B16:B22)</f>
        <v>7752.0630339667687</v>
      </c>
      <c r="C15" s="149">
        <f t="shared" ref="C15:H15" si="1">SUM(C16:C22)</f>
        <v>4484.5839423397338</v>
      </c>
      <c r="D15" s="149">
        <f t="shared" si="1"/>
        <v>1249.70498561566</v>
      </c>
      <c r="E15" s="149">
        <f t="shared" si="1"/>
        <v>36.582080427892002</v>
      </c>
      <c r="F15" s="149">
        <f t="shared" si="1"/>
        <v>860.76565319369229</v>
      </c>
      <c r="G15" s="149">
        <f t="shared" si="1"/>
        <v>232.37180344088</v>
      </c>
      <c r="H15" s="149">
        <f t="shared" si="1"/>
        <v>513.26893576877001</v>
      </c>
      <c r="I15" s="149">
        <f>SUM(I16:I22)</f>
        <v>363.47535642944001</v>
      </c>
      <c r="J15" s="149">
        <f>SUM(J16:J22)</f>
        <v>1.3254215705600028</v>
      </c>
      <c r="K15" s="149">
        <f>SUM(K16:K22)</f>
        <v>15494.141212753395</v>
      </c>
      <c r="M15" s="616"/>
      <c r="N15" s="391"/>
      <c r="O15" s="391"/>
      <c r="P15" s="391"/>
      <c r="Q15" s="391"/>
      <c r="R15" s="391"/>
      <c r="S15" s="391"/>
      <c r="T15" s="391"/>
    </row>
    <row r="16" spans="1:26">
      <c r="A16" s="658" t="s">
        <v>137</v>
      </c>
      <c r="B16" s="657">
        <v>1085.96323221376</v>
      </c>
      <c r="C16" s="659">
        <v>703.06820665514704</v>
      </c>
      <c r="D16" s="657">
        <v>130.18046465010801</v>
      </c>
      <c r="E16" s="657">
        <v>4.2344534870950001</v>
      </c>
      <c r="F16" s="657">
        <v>107.430679253522</v>
      </c>
      <c r="G16" s="657">
        <v>21.932548852698801</v>
      </c>
      <c r="H16" s="657">
        <v>67.514984034603003</v>
      </c>
      <c r="I16" s="657">
        <v>68.0025101752707</v>
      </c>
      <c r="J16" s="390">
        <v>0.127292824729281</v>
      </c>
      <c r="K16" s="657">
        <f>SUM(B16:J16)</f>
        <v>2188.454372146934</v>
      </c>
      <c r="M16" s="660"/>
      <c r="N16" s="660"/>
      <c r="O16" s="660"/>
      <c r="P16" s="660"/>
      <c r="Q16" s="660"/>
      <c r="R16" s="660"/>
      <c r="S16" s="660"/>
      <c r="T16" s="660"/>
      <c r="U16" s="660"/>
      <c r="V16" s="660"/>
      <c r="W16" s="660"/>
      <c r="X16" s="660"/>
      <c r="Y16" s="660"/>
      <c r="Z16" s="660"/>
    </row>
    <row r="17" spans="1:26">
      <c r="A17" s="658" t="s">
        <v>138</v>
      </c>
      <c r="B17" s="657">
        <v>976.91966713693796</v>
      </c>
      <c r="C17" s="659">
        <v>594.48674437059003</v>
      </c>
      <c r="D17" s="657">
        <v>160.69859191373101</v>
      </c>
      <c r="E17" s="657">
        <v>6.6070955531279996</v>
      </c>
      <c r="F17" s="657">
        <v>125.84441485869201</v>
      </c>
      <c r="G17" s="657">
        <v>37.099828142265402</v>
      </c>
      <c r="H17" s="657">
        <v>60.564246669928004</v>
      </c>
      <c r="I17" s="657">
        <v>28.743793305766701</v>
      </c>
      <c r="J17" s="390">
        <v>0.32563869423331898</v>
      </c>
      <c r="K17" s="657">
        <f>SUM(B17:J17)</f>
        <v>1991.2900206452723</v>
      </c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0"/>
    </row>
    <row r="18" spans="1:26">
      <c r="A18" s="658" t="s">
        <v>139</v>
      </c>
      <c r="B18" s="657">
        <v>1000.78599252718</v>
      </c>
      <c r="C18" s="659">
        <v>621.98690324361803</v>
      </c>
      <c r="D18" s="657">
        <v>236.96980941553099</v>
      </c>
      <c r="E18" s="657">
        <v>2.7581604934800001</v>
      </c>
      <c r="F18" s="657">
        <v>110.156427423747</v>
      </c>
      <c r="G18" s="657">
        <v>38.2054059037076</v>
      </c>
      <c r="H18" s="657">
        <v>68.896899652287004</v>
      </c>
      <c r="I18" s="657">
        <v>52.934608405068403</v>
      </c>
      <c r="J18" s="368">
        <v>0.22779459493160201</v>
      </c>
      <c r="K18" s="657">
        <f>SUM(B18:J18)</f>
        <v>2132.9220016595509</v>
      </c>
      <c r="M18" s="660"/>
      <c r="N18" s="660"/>
      <c r="O18" s="660"/>
      <c r="P18" s="660"/>
      <c r="Q18" s="660"/>
      <c r="R18" s="660"/>
      <c r="S18" s="660"/>
      <c r="T18" s="660"/>
      <c r="U18" s="660"/>
      <c r="V18" s="660"/>
      <c r="W18" s="660"/>
      <c r="X18" s="660"/>
      <c r="Y18" s="660"/>
      <c r="Z18" s="660"/>
    </row>
    <row r="19" spans="1:26">
      <c r="A19" s="658" t="s">
        <v>140</v>
      </c>
      <c r="B19" s="657">
        <v>1309.8013808092801</v>
      </c>
      <c r="C19" s="659">
        <v>553.71812873052204</v>
      </c>
      <c r="D19" s="657">
        <v>147.28176689981001</v>
      </c>
      <c r="E19" s="657">
        <v>5.2118839913399997</v>
      </c>
      <c r="F19" s="657">
        <v>134.610104496752</v>
      </c>
      <c r="G19" s="657">
        <v>34.313507528205498</v>
      </c>
      <c r="H19" s="657">
        <v>66.724817393541997</v>
      </c>
      <c r="I19" s="657">
        <v>32.8293779334508</v>
      </c>
      <c r="J19" s="368">
        <v>4.3620665492056796E-3</v>
      </c>
      <c r="K19" s="657">
        <f>SUM(B19:J19)</f>
        <v>2284.495329849452</v>
      </c>
      <c r="M19" s="660"/>
      <c r="N19" s="660"/>
      <c r="O19" s="660"/>
      <c r="P19" s="660"/>
      <c r="Q19" s="660"/>
      <c r="R19" s="660"/>
      <c r="S19" s="660"/>
      <c r="T19" s="660"/>
      <c r="U19" s="660"/>
      <c r="V19" s="660"/>
      <c r="W19" s="660"/>
      <c r="X19" s="660"/>
      <c r="Y19" s="660"/>
      <c r="Z19" s="660"/>
    </row>
    <row r="20" spans="1:26">
      <c r="A20" s="658" t="s">
        <v>141</v>
      </c>
      <c r="B20" s="657">
        <v>1098.04522824226</v>
      </c>
      <c r="C20" s="659">
        <v>707.17935458973704</v>
      </c>
      <c r="D20" s="657">
        <v>229.01109596505</v>
      </c>
      <c r="E20" s="657">
        <v>7.358731305849</v>
      </c>
      <c r="F20" s="657">
        <v>97.754665822060304</v>
      </c>
      <c r="G20" s="657">
        <v>29.429995979721401</v>
      </c>
      <c r="H20" s="657">
        <v>66.430527293983999</v>
      </c>
      <c r="I20" s="657">
        <v>57.725208737722198</v>
      </c>
      <c r="J20" s="368">
        <v>0.21699426227780799</v>
      </c>
      <c r="K20" s="657">
        <f t="shared" ref="K20" si="2">SUM(B20:J20)</f>
        <v>2293.1518021986617</v>
      </c>
      <c r="M20" s="660"/>
      <c r="N20" s="660"/>
      <c r="O20" s="660"/>
      <c r="P20" s="660"/>
      <c r="Q20" s="660"/>
      <c r="R20" s="660"/>
      <c r="S20" s="660"/>
      <c r="T20" s="660"/>
      <c r="U20" s="660"/>
      <c r="V20" s="660"/>
      <c r="W20" s="660"/>
      <c r="X20" s="660"/>
      <c r="Y20" s="660"/>
      <c r="Z20" s="660"/>
    </row>
    <row r="21" spans="1:26">
      <c r="A21" s="658" t="s">
        <v>142</v>
      </c>
      <c r="B21" s="657">
        <v>1182.25117270808</v>
      </c>
      <c r="C21" s="659">
        <v>673.94613589947301</v>
      </c>
      <c r="D21" s="657">
        <v>192.838533959969</v>
      </c>
      <c r="E21" s="657">
        <v>5.2067300307000002</v>
      </c>
      <c r="F21" s="657">
        <v>146.97416875600899</v>
      </c>
      <c r="G21" s="657">
        <v>41.313385768764597</v>
      </c>
      <c r="H21" s="657">
        <v>75.868235981680002</v>
      </c>
      <c r="I21" s="657">
        <v>75.601672517183601</v>
      </c>
      <c r="J21" s="368">
        <v>0.15766948281638801</v>
      </c>
      <c r="K21" s="657">
        <f>SUM(B21:J21)</f>
        <v>2394.1577051046752</v>
      </c>
      <c r="M21" s="660"/>
      <c r="N21" s="660"/>
      <c r="O21" s="660"/>
      <c r="P21" s="660"/>
      <c r="Q21" s="660"/>
      <c r="R21" s="660"/>
      <c r="S21" s="660"/>
      <c r="T21" s="660"/>
      <c r="U21" s="660"/>
      <c r="V21" s="660"/>
      <c r="W21" s="660"/>
      <c r="X21" s="660"/>
      <c r="Y21" s="660"/>
      <c r="Z21" s="660"/>
    </row>
    <row r="22" spans="1:26">
      <c r="A22" s="658" t="s">
        <v>143</v>
      </c>
      <c r="B22" s="657">
        <v>1098.2963603292701</v>
      </c>
      <c r="C22" s="659">
        <v>630.19846885064601</v>
      </c>
      <c r="D22" s="657">
        <v>152.72472281146099</v>
      </c>
      <c r="E22" s="657">
        <v>5.2050255662999998</v>
      </c>
      <c r="F22" s="657">
        <v>137.99519258290999</v>
      </c>
      <c r="G22" s="657">
        <v>30.077131265516702</v>
      </c>
      <c r="H22" s="657">
        <v>107.269224742746</v>
      </c>
      <c r="I22" s="657">
        <v>47.638185354977601</v>
      </c>
      <c r="J22" s="368">
        <v>0.26566964502239898</v>
      </c>
      <c r="K22" s="657">
        <f>SUM(B22:J22)</f>
        <v>2209.6699811488497</v>
      </c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60"/>
      <c r="X22" s="660"/>
      <c r="Y22" s="660"/>
      <c r="Z22" s="660"/>
    </row>
    <row r="23" spans="1:26" ht="15.75" hidden="1" customHeight="1">
      <c r="A23" s="658"/>
      <c r="B23" s="657"/>
      <c r="C23" s="659"/>
      <c r="D23" s="391"/>
      <c r="E23" s="657"/>
      <c r="F23" s="657"/>
      <c r="G23" s="657"/>
      <c r="H23" s="657"/>
      <c r="I23" s="657"/>
      <c r="J23" s="368"/>
      <c r="K23" s="657"/>
      <c r="M23" s="660"/>
      <c r="N23" s="660"/>
      <c r="O23" s="660"/>
      <c r="P23" s="660"/>
      <c r="Q23" s="660"/>
      <c r="R23" s="660"/>
      <c r="S23" s="660"/>
      <c r="T23" s="660"/>
      <c r="U23" s="660"/>
      <c r="V23" s="660"/>
      <c r="W23" s="660"/>
      <c r="X23" s="660"/>
      <c r="Y23" s="660"/>
      <c r="Z23" s="660"/>
    </row>
    <row r="24" spans="1:26" ht="15" hidden="1" customHeight="1">
      <c r="A24" s="147" t="s">
        <v>522</v>
      </c>
      <c r="M24" s="660"/>
      <c r="N24" s="660"/>
      <c r="O24" s="660"/>
      <c r="P24" s="660"/>
      <c r="Q24" s="660"/>
      <c r="R24" s="660"/>
      <c r="S24" s="660"/>
      <c r="T24" s="660"/>
      <c r="U24" s="660"/>
      <c r="V24" s="660"/>
      <c r="W24" s="660"/>
      <c r="X24" s="660"/>
      <c r="Y24" s="660"/>
      <c r="Z24" s="660"/>
    </row>
    <row r="25" spans="1:26" ht="15" hidden="1" customHeight="1">
      <c r="A25" s="658" t="s">
        <v>494</v>
      </c>
      <c r="B25" s="657">
        <v>1185.5230119494599</v>
      </c>
      <c r="C25" s="657">
        <v>680.44136383142597</v>
      </c>
      <c r="D25" s="657">
        <v>202.058792196887</v>
      </c>
      <c r="E25" s="657">
        <v>8.9537036063219997</v>
      </c>
      <c r="F25" s="657">
        <v>95.458169359710695</v>
      </c>
      <c r="G25" s="657">
        <v>19.364737895794999</v>
      </c>
      <c r="H25" s="657">
        <v>39.969890964203998</v>
      </c>
      <c r="I25" s="657">
        <v>50.991735919729003</v>
      </c>
      <c r="J25" s="661">
        <v>0.28107408027102598</v>
      </c>
      <c r="K25" s="657">
        <f>SUM(B25:J25)</f>
        <v>2283.0424798038039</v>
      </c>
      <c r="M25" s="660"/>
      <c r="N25" s="660"/>
      <c r="O25" s="660"/>
      <c r="P25" s="660"/>
      <c r="Q25" s="660"/>
      <c r="R25" s="660"/>
      <c r="S25" s="660"/>
      <c r="T25" s="660"/>
      <c r="U25" s="660"/>
      <c r="V25" s="660"/>
      <c r="W25" s="660"/>
      <c r="X25" s="660"/>
      <c r="Y25" s="660"/>
      <c r="Z25" s="660"/>
    </row>
    <row r="26" spans="1:26" ht="15" hidden="1" customHeight="1">
      <c r="A26" s="658" t="s">
        <v>495</v>
      </c>
      <c r="B26" s="657">
        <f>B22</f>
        <v>1098.2963603292701</v>
      </c>
      <c r="C26" s="657">
        <f t="shared" ref="C26:I26" si="3">C22</f>
        <v>630.19846885064601</v>
      </c>
      <c r="D26" s="657">
        <f t="shared" si="3"/>
        <v>152.72472281146099</v>
      </c>
      <c r="E26" s="657">
        <f t="shared" si="3"/>
        <v>5.2050255662999998</v>
      </c>
      <c r="F26" s="657">
        <f t="shared" si="3"/>
        <v>137.99519258290999</v>
      </c>
      <c r="G26" s="657">
        <f t="shared" si="3"/>
        <v>30.077131265516702</v>
      </c>
      <c r="H26" s="657">
        <f t="shared" si="3"/>
        <v>107.269224742746</v>
      </c>
      <c r="I26" s="657">
        <f t="shared" si="3"/>
        <v>47.638185354977601</v>
      </c>
      <c r="J26" s="657">
        <f>J22</f>
        <v>0.26566964502239898</v>
      </c>
      <c r="K26" s="657">
        <f>SUM(B26:J26)</f>
        <v>2209.6699811488497</v>
      </c>
      <c r="M26" s="660"/>
      <c r="N26" s="660"/>
      <c r="O26" s="660"/>
      <c r="P26" s="660"/>
      <c r="Q26" s="660"/>
      <c r="R26" s="660"/>
      <c r="S26" s="660"/>
      <c r="T26" s="660"/>
      <c r="U26" s="660"/>
      <c r="V26" s="660"/>
      <c r="W26" s="660"/>
      <c r="X26" s="660"/>
      <c r="Y26" s="660"/>
      <c r="Z26" s="660"/>
    </row>
    <row r="27" spans="1:26">
      <c r="A27" s="148" t="s">
        <v>249</v>
      </c>
      <c r="B27" s="662">
        <f>B26/B25-1</f>
        <v>-7.3576514956681716E-2</v>
      </c>
      <c r="C27" s="413">
        <f t="shared" ref="C27:J27" si="4">C26/C25-1</f>
        <v>-7.3838684200314475E-2</v>
      </c>
      <c r="D27" s="413">
        <f t="shared" si="4"/>
        <v>-0.24415700425129072</v>
      </c>
      <c r="E27" s="413">
        <f t="shared" si="4"/>
        <v>-0.41867345680006052</v>
      </c>
      <c r="F27" s="413">
        <f t="shared" si="4"/>
        <v>0.44560904015358771</v>
      </c>
      <c r="G27" s="413">
        <f>G26/G25-1</f>
        <v>0.55319072364247535</v>
      </c>
      <c r="H27" s="413">
        <f t="shared" si="4"/>
        <v>1.6837507472515636</v>
      </c>
      <c r="I27" s="413">
        <f t="shared" si="4"/>
        <v>-6.5766550290238146E-2</v>
      </c>
      <c r="J27" s="413">
        <f t="shared" si="4"/>
        <v>-5.4805605816705905E-2</v>
      </c>
      <c r="K27" s="413">
        <f>K26/K25-1</f>
        <v>-3.2138034795243686E-2</v>
      </c>
      <c r="M27" s="660"/>
      <c r="N27" s="660"/>
      <c r="O27" s="660"/>
      <c r="P27" s="660"/>
      <c r="Q27" s="660"/>
      <c r="R27" s="660"/>
      <c r="S27" s="660"/>
      <c r="T27" s="660"/>
      <c r="U27" s="660"/>
      <c r="V27" s="660"/>
      <c r="W27" s="660"/>
      <c r="X27" s="660"/>
      <c r="Y27" s="660"/>
      <c r="Z27" s="660"/>
    </row>
    <row r="28" spans="1:26">
      <c r="A28" s="663"/>
      <c r="B28" s="664"/>
      <c r="C28" s="664"/>
      <c r="D28" s="664"/>
      <c r="E28" s="664"/>
      <c r="F28" s="664"/>
      <c r="G28" s="664"/>
      <c r="H28" s="664"/>
      <c r="I28" s="664"/>
      <c r="J28" s="664"/>
      <c r="K28" s="664"/>
      <c r="M28" s="660"/>
      <c r="N28" s="660"/>
      <c r="O28" s="660"/>
      <c r="P28" s="660"/>
      <c r="Q28" s="660"/>
      <c r="R28" s="660"/>
      <c r="S28" s="660"/>
      <c r="T28" s="660"/>
      <c r="U28" s="660"/>
      <c r="V28" s="660"/>
      <c r="W28" s="660"/>
      <c r="X28" s="660"/>
      <c r="Y28" s="660"/>
      <c r="Z28" s="660"/>
    </row>
    <row r="29" spans="1:26" ht="15.75">
      <c r="A29" s="147" t="s">
        <v>523</v>
      </c>
      <c r="M29" s="66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660"/>
      <c r="Y29" s="660"/>
      <c r="Z29" s="660"/>
    </row>
    <row r="30" spans="1:26">
      <c r="A30" s="658" t="s">
        <v>524</v>
      </c>
      <c r="B30" s="657">
        <v>8821.3413974878695</v>
      </c>
      <c r="C30" s="657">
        <v>4874.3520757523165</v>
      </c>
      <c r="D30" s="657">
        <v>1688.5790092299681</v>
      </c>
      <c r="E30" s="657">
        <v>74.428500717920997</v>
      </c>
      <c r="F30" s="657">
        <v>899.1674703589706</v>
      </c>
      <c r="G30" s="657">
        <v>200.9336358495357</v>
      </c>
      <c r="H30" s="657">
        <v>294.32736237901605</v>
      </c>
      <c r="I30" s="657">
        <v>338.7822988097812</v>
      </c>
      <c r="J30" s="661">
        <v>7.0641091902188489</v>
      </c>
      <c r="K30" s="657">
        <f>SUM(B30:J30)</f>
        <v>17198.975859775594</v>
      </c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660"/>
      <c r="X30" s="660"/>
      <c r="Y30" s="660"/>
      <c r="Z30" s="660"/>
    </row>
    <row r="31" spans="1:26">
      <c r="A31" s="658" t="s">
        <v>525</v>
      </c>
      <c r="B31" s="657">
        <f>B15</f>
        <v>7752.0630339667687</v>
      </c>
      <c r="C31" s="657">
        <f t="shared" ref="C31:J31" si="5">C15</f>
        <v>4484.5839423397338</v>
      </c>
      <c r="D31" s="657">
        <f t="shared" si="5"/>
        <v>1249.70498561566</v>
      </c>
      <c r="E31" s="657">
        <f t="shared" si="5"/>
        <v>36.582080427892002</v>
      </c>
      <c r="F31" s="657">
        <f t="shared" si="5"/>
        <v>860.76565319369229</v>
      </c>
      <c r="G31" s="657">
        <f t="shared" si="5"/>
        <v>232.37180344088</v>
      </c>
      <c r="H31" s="657">
        <f t="shared" si="5"/>
        <v>513.26893576877001</v>
      </c>
      <c r="I31" s="657">
        <f t="shared" si="5"/>
        <v>363.47535642944001</v>
      </c>
      <c r="J31" s="661">
        <f t="shared" si="5"/>
        <v>1.3254215705600028</v>
      </c>
      <c r="K31" s="657">
        <f>SUM(B31:J31)</f>
        <v>15494.141212753397</v>
      </c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0"/>
      <c r="Z31" s="660"/>
    </row>
    <row r="32" spans="1:26">
      <c r="A32" s="148" t="s">
        <v>249</v>
      </c>
      <c r="B32" s="413">
        <f>B31/B30-1</f>
        <v>-0.1212149394677785</v>
      </c>
      <c r="C32" s="413">
        <f t="shared" ref="C32:J32" si="6">C31/C30-1</f>
        <v>-7.9963065317235071E-2</v>
      </c>
      <c r="D32" s="413">
        <f t="shared" si="6"/>
        <v>-0.25990730739596546</v>
      </c>
      <c r="E32" s="413">
        <f t="shared" si="6"/>
        <v>-0.50849365397624191</v>
      </c>
      <c r="F32" s="413">
        <f t="shared" si="6"/>
        <v>-4.2708192223576913E-2</v>
      </c>
      <c r="G32" s="413">
        <f t="shared" si="6"/>
        <v>0.15646045251918905</v>
      </c>
      <c r="H32" s="413">
        <f t="shared" si="6"/>
        <v>0.74387094567108214</v>
      </c>
      <c r="I32" s="413">
        <f t="shared" si="6"/>
        <v>7.2887685414530612E-2</v>
      </c>
      <c r="J32" s="413">
        <f t="shared" si="6"/>
        <v>-0.81237244005299125</v>
      </c>
      <c r="K32" s="413">
        <f>K31/K30-1</f>
        <v>-9.9124195587099395E-2</v>
      </c>
      <c r="M32" s="660"/>
      <c r="N32" s="660"/>
      <c r="O32" s="660"/>
      <c r="P32" s="660"/>
      <c r="Q32" s="660"/>
      <c r="R32" s="660"/>
      <c r="S32" s="660"/>
      <c r="T32" s="660"/>
      <c r="U32" s="660"/>
      <c r="V32" s="660"/>
      <c r="W32" s="660"/>
      <c r="X32" s="660"/>
      <c r="Y32" s="660"/>
      <c r="Z32" s="660"/>
    </row>
    <row r="33" spans="1:26" ht="15.75" hidden="1" customHeight="1">
      <c r="A33" s="658"/>
      <c r="B33" s="657"/>
      <c r="C33" s="659"/>
      <c r="D33" s="657"/>
      <c r="E33" s="657"/>
      <c r="F33" s="657"/>
      <c r="G33" s="657"/>
      <c r="H33" s="657"/>
      <c r="I33" s="657"/>
      <c r="J33" s="368"/>
      <c r="K33" s="657"/>
      <c r="M33" s="660"/>
      <c r="N33" s="660"/>
      <c r="O33" s="660"/>
      <c r="P33" s="660"/>
      <c r="Q33" s="660"/>
      <c r="R33" s="660"/>
      <c r="S33" s="660"/>
      <c r="T33" s="660"/>
      <c r="U33" s="660"/>
      <c r="V33" s="660"/>
      <c r="W33" s="660"/>
      <c r="X33" s="660"/>
      <c r="Y33" s="660"/>
      <c r="Z33" s="660"/>
    </row>
    <row r="34" spans="1:26" ht="15" hidden="1" customHeight="1">
      <c r="A34" s="147" t="s">
        <v>476</v>
      </c>
    </row>
    <row r="35" spans="1:26" ht="15" hidden="1" customHeight="1">
      <c r="A35" s="658" t="s">
        <v>488</v>
      </c>
      <c r="B35" s="657">
        <f>B21</f>
        <v>1182.25117270808</v>
      </c>
      <c r="C35" s="657">
        <f t="shared" ref="C35:J36" si="7">C21</f>
        <v>673.94613589947301</v>
      </c>
      <c r="D35" s="657">
        <f t="shared" si="7"/>
        <v>192.838533959969</v>
      </c>
      <c r="E35" s="657">
        <f t="shared" si="7"/>
        <v>5.2067300307000002</v>
      </c>
      <c r="F35" s="657">
        <f t="shared" si="7"/>
        <v>146.97416875600899</v>
      </c>
      <c r="G35" s="657">
        <f>G21</f>
        <v>41.313385768764597</v>
      </c>
      <c r="H35" s="657">
        <f>H21</f>
        <v>75.868235981680002</v>
      </c>
      <c r="I35" s="657">
        <f>I21</f>
        <v>75.601672517183601</v>
      </c>
      <c r="J35" s="657">
        <f t="shared" si="7"/>
        <v>0.15766948281638801</v>
      </c>
      <c r="K35" s="657">
        <f>SUM(B35:J35)</f>
        <v>2394.1577051046752</v>
      </c>
    </row>
    <row r="36" spans="1:26" ht="15" hidden="1" customHeight="1">
      <c r="A36" s="658" t="s">
        <v>495</v>
      </c>
      <c r="B36" s="657">
        <f>B22</f>
        <v>1098.2963603292701</v>
      </c>
      <c r="C36" s="657">
        <f t="shared" si="7"/>
        <v>630.19846885064601</v>
      </c>
      <c r="D36" s="657">
        <f t="shared" si="7"/>
        <v>152.72472281146099</v>
      </c>
      <c r="E36" s="657">
        <f t="shared" si="7"/>
        <v>5.2050255662999998</v>
      </c>
      <c r="F36" s="657">
        <f t="shared" si="7"/>
        <v>137.99519258290999</v>
      </c>
      <c r="G36" s="657">
        <f t="shared" si="7"/>
        <v>30.077131265516702</v>
      </c>
      <c r="H36" s="657">
        <f t="shared" si="7"/>
        <v>107.269224742746</v>
      </c>
      <c r="I36" s="657">
        <f t="shared" si="7"/>
        <v>47.638185354977601</v>
      </c>
      <c r="J36" s="657">
        <f t="shared" si="7"/>
        <v>0.26566964502239898</v>
      </c>
      <c r="K36" s="657">
        <f>SUM(B36:J36)</f>
        <v>2209.6699811488497</v>
      </c>
    </row>
    <row r="37" spans="1:26">
      <c r="A37" s="148" t="s">
        <v>249</v>
      </c>
      <c r="B37" s="413">
        <f>B36/B35-1</f>
        <v>-7.1012669995075495E-2</v>
      </c>
      <c r="C37" s="413">
        <f t="shared" ref="C37:I37" si="8">C36/C35-1</f>
        <v>-6.4912705509379887E-2</v>
      </c>
      <c r="D37" s="413">
        <f t="shared" si="8"/>
        <v>-0.20801761102806948</v>
      </c>
      <c r="E37" s="413">
        <f t="shared" si="8"/>
        <v>-3.2735793673777103E-4</v>
      </c>
      <c r="F37" s="413">
        <f t="shared" si="8"/>
        <v>-6.109220585560815E-2</v>
      </c>
      <c r="G37" s="413">
        <f t="shared" si="8"/>
        <v>-0.2719761233353859</v>
      </c>
      <c r="H37" s="413">
        <f t="shared" si="8"/>
        <v>0.41388847855443012</v>
      </c>
      <c r="I37" s="413">
        <f t="shared" si="8"/>
        <v>-0.36987921339769492</v>
      </c>
      <c r="J37" s="413">
        <f>J36/J35-1</f>
        <v>0.68497822328612057</v>
      </c>
      <c r="K37" s="413">
        <f>K36/K35-1</f>
        <v>-7.7057465162997496E-2</v>
      </c>
    </row>
    <row r="38" spans="1:26">
      <c r="B38" s="391"/>
      <c r="C38" s="391"/>
      <c r="D38" s="391"/>
      <c r="E38" s="391"/>
      <c r="F38" s="391"/>
      <c r="G38" s="391"/>
      <c r="H38" s="391"/>
      <c r="I38" s="391"/>
      <c r="J38" s="391"/>
    </row>
    <row r="39" spans="1:26"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</row>
    <row r="41" spans="1:26">
      <c r="A41" s="793" t="s">
        <v>250</v>
      </c>
      <c r="B41" s="793"/>
      <c r="C41" s="793"/>
      <c r="D41" s="793"/>
      <c r="E41" s="793"/>
      <c r="F41" s="793"/>
      <c r="G41" s="793"/>
      <c r="H41" s="793"/>
      <c r="I41" s="793"/>
      <c r="J41" s="793"/>
      <c r="K41" s="793"/>
    </row>
    <row r="57" spans="1:26" s="142" customFormat="1">
      <c r="A57" s="8" t="s">
        <v>256</v>
      </c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</row>
    <row r="58" spans="1:26" s="142" customFormat="1">
      <c r="A58" s="144" t="s">
        <v>248</v>
      </c>
      <c r="B58" s="145" t="s">
        <v>198</v>
      </c>
      <c r="C58" s="145" t="s">
        <v>199</v>
      </c>
      <c r="D58" s="145" t="s">
        <v>200</v>
      </c>
      <c r="E58" s="145" t="s">
        <v>201</v>
      </c>
      <c r="F58" s="145" t="s">
        <v>202</v>
      </c>
      <c r="G58" s="145" t="s">
        <v>204</v>
      </c>
      <c r="H58" s="145" t="s">
        <v>203</v>
      </c>
      <c r="I58" s="145" t="s">
        <v>205</v>
      </c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</row>
    <row r="59" spans="1:26" s="142" customFormat="1">
      <c r="A59" s="146"/>
      <c r="B59" s="142" t="s">
        <v>253</v>
      </c>
      <c r="C59" s="142" t="s">
        <v>257</v>
      </c>
      <c r="D59" s="142" t="s">
        <v>253</v>
      </c>
      <c r="E59" s="142" t="s">
        <v>254</v>
      </c>
      <c r="F59" s="142" t="s">
        <v>253</v>
      </c>
      <c r="G59" s="142" t="s">
        <v>253</v>
      </c>
      <c r="H59" s="142" t="s">
        <v>477</v>
      </c>
      <c r="I59" s="142" t="s">
        <v>253</v>
      </c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</row>
    <row r="60" spans="1:26" s="142" customFormat="1">
      <c r="A60" s="146">
        <v>2010</v>
      </c>
      <c r="B60" s="657">
        <v>1256</v>
      </c>
      <c r="C60" s="657">
        <v>6335</v>
      </c>
      <c r="D60" s="657">
        <v>1314</v>
      </c>
      <c r="E60" s="142">
        <v>6</v>
      </c>
      <c r="F60" s="657">
        <v>770</v>
      </c>
      <c r="G60" s="142">
        <v>39</v>
      </c>
      <c r="H60" s="142">
        <v>17</v>
      </c>
      <c r="I60" s="142">
        <v>17</v>
      </c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</row>
    <row r="61" spans="1:26" s="142" customFormat="1">
      <c r="A61" s="146">
        <v>2011</v>
      </c>
      <c r="B61" s="657">
        <v>1262</v>
      </c>
      <c r="C61" s="657">
        <v>6492</v>
      </c>
      <c r="D61" s="657">
        <v>1007</v>
      </c>
      <c r="E61" s="142">
        <v>7</v>
      </c>
      <c r="F61" s="657">
        <v>988</v>
      </c>
      <c r="G61" s="142">
        <v>32</v>
      </c>
      <c r="H61" s="657">
        <v>19</v>
      </c>
      <c r="I61" s="142">
        <v>19</v>
      </c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</row>
    <row r="62" spans="1:26" s="142" customFormat="1">
      <c r="A62" s="146">
        <v>2012</v>
      </c>
      <c r="B62" s="657">
        <v>1406</v>
      </c>
      <c r="C62" s="657">
        <v>6427</v>
      </c>
      <c r="D62" s="657">
        <v>1016</v>
      </c>
      <c r="E62" s="142">
        <v>7</v>
      </c>
      <c r="F62" s="657">
        <v>1170</v>
      </c>
      <c r="G62" s="142">
        <v>26</v>
      </c>
      <c r="H62" s="142">
        <v>18</v>
      </c>
      <c r="I62" s="142">
        <v>18</v>
      </c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</row>
    <row r="63" spans="1:26" s="142" customFormat="1">
      <c r="A63" s="146">
        <v>2013</v>
      </c>
      <c r="B63" s="657">
        <v>1403.9670750000002</v>
      </c>
      <c r="C63" s="657">
        <v>6047.3659180000004</v>
      </c>
      <c r="D63" s="657">
        <v>1079.006396</v>
      </c>
      <c r="E63" s="657">
        <v>21.204193999999998</v>
      </c>
      <c r="F63" s="657">
        <v>855.15530999999999</v>
      </c>
      <c r="G63" s="657">
        <v>23.824697999999998</v>
      </c>
      <c r="H63" s="657">
        <v>10.373199999999999</v>
      </c>
      <c r="I63" s="657">
        <v>18.448508504000003</v>
      </c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</row>
    <row r="64" spans="1:26" s="142" customFormat="1">
      <c r="A64" s="146">
        <v>2014</v>
      </c>
      <c r="B64" s="657">
        <v>1402.417778</v>
      </c>
      <c r="C64" s="657">
        <v>5323.3804000000009</v>
      </c>
      <c r="D64" s="657">
        <v>1149.2442489999999</v>
      </c>
      <c r="E64" s="657">
        <v>17.144968000000002</v>
      </c>
      <c r="F64" s="657">
        <v>771.45482600000003</v>
      </c>
      <c r="G64" s="657">
        <v>24.640213999999997</v>
      </c>
      <c r="H64" s="657">
        <v>11.368120999999999</v>
      </c>
      <c r="I64" s="657">
        <v>16.477174284000004</v>
      </c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</row>
    <row r="65" spans="1:26" s="142" customFormat="1">
      <c r="A65" s="146">
        <v>2015</v>
      </c>
      <c r="B65" s="657">
        <v>1757.1664789999998</v>
      </c>
      <c r="C65" s="657">
        <v>5743.7721409999986</v>
      </c>
      <c r="D65" s="657">
        <v>1217.4060959999999</v>
      </c>
      <c r="E65" s="657">
        <v>8.9059539999999995</v>
      </c>
      <c r="F65" s="657">
        <v>938.35960200000011</v>
      </c>
      <c r="G65" s="657">
        <v>20.111056000000001</v>
      </c>
      <c r="H65" s="657">
        <v>11.646831000000001</v>
      </c>
      <c r="I65" s="657">
        <v>17.754669809999999</v>
      </c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</row>
    <row r="66" spans="1:26" s="142" customFormat="1">
      <c r="A66" s="146">
        <v>2016</v>
      </c>
      <c r="B66" s="657">
        <v>2492.5097820000001</v>
      </c>
      <c r="C66" s="657">
        <v>5915.3714909999999</v>
      </c>
      <c r="D66" s="657">
        <v>1113.5873849999998</v>
      </c>
      <c r="E66" s="657">
        <v>7.1565099999999982</v>
      </c>
      <c r="F66" s="657">
        <v>942.30815900000005</v>
      </c>
      <c r="G66" s="657">
        <v>19.371681000000002</v>
      </c>
      <c r="H66" s="657">
        <v>11.050374</v>
      </c>
      <c r="I66" s="657">
        <v>24.406133279999999</v>
      </c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</row>
    <row r="67" spans="1:26" s="142" customFormat="1">
      <c r="A67" s="146">
        <v>2017</v>
      </c>
      <c r="B67" s="657">
        <v>2608.8056520000005</v>
      </c>
      <c r="C67" s="657">
        <v>6336.3753339999994</v>
      </c>
      <c r="D67" s="657">
        <v>1240.033964</v>
      </c>
      <c r="E67" s="657">
        <v>6.9465319999999995</v>
      </c>
      <c r="F67" s="657">
        <v>856.21164399999998</v>
      </c>
      <c r="G67" s="657">
        <v>18.695043000000002</v>
      </c>
      <c r="H67" s="657">
        <v>11.463353000000001</v>
      </c>
      <c r="I67" s="657">
        <v>25.183071454</v>
      </c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</row>
    <row r="68" spans="1:26" s="142" customFormat="1">
      <c r="A68" s="146">
        <v>2018</v>
      </c>
      <c r="B68" s="657">
        <v>2473.0142000000001</v>
      </c>
      <c r="C68" s="657">
        <v>6498.2091000000009</v>
      </c>
      <c r="D68" s="657">
        <v>1203.1239599999999</v>
      </c>
      <c r="E68" s="657">
        <v>7.8107290000000003</v>
      </c>
      <c r="F68" s="657">
        <v>784.97401000000002</v>
      </c>
      <c r="G68" s="657">
        <v>16.259595999999998</v>
      </c>
      <c r="H68" s="657">
        <v>14.756273</v>
      </c>
      <c r="I68" s="657">
        <v>27.098257999999998</v>
      </c>
      <c r="J68" s="661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</row>
    <row r="69" spans="1:26" s="142" customFormat="1">
      <c r="A69" s="150">
        <v>2019</v>
      </c>
      <c r="B69" s="665">
        <f>SUM(B70:B76)</f>
        <v>1390.441795</v>
      </c>
      <c r="C69" s="665">
        <f t="shared" ref="C69:I69" si="9">SUM(C70:C76)</f>
        <v>3396.4653259999995</v>
      </c>
      <c r="D69" s="665">
        <f t="shared" si="9"/>
        <v>654.16071399999998</v>
      </c>
      <c r="E69" s="665">
        <f t="shared" si="9"/>
        <v>2.4224709999999998</v>
      </c>
      <c r="F69" s="665">
        <f t="shared" si="9"/>
        <v>477.80406600000003</v>
      </c>
      <c r="G69" s="665">
        <f t="shared" si="9"/>
        <v>11.228156</v>
      </c>
      <c r="H69" s="665">
        <f t="shared" si="9"/>
        <v>8.2255520000000004</v>
      </c>
      <c r="I69" s="665">
        <f t="shared" si="9"/>
        <v>15.431530267686309</v>
      </c>
      <c r="J69" s="661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</row>
    <row r="70" spans="1:26" s="142" customFormat="1">
      <c r="A70" s="658" t="s">
        <v>137</v>
      </c>
      <c r="B70" s="661">
        <v>197.27754200000001</v>
      </c>
      <c r="C70" s="661">
        <v>544.462805</v>
      </c>
      <c r="D70" s="661">
        <v>69.289828</v>
      </c>
      <c r="E70" s="661">
        <v>0.283993</v>
      </c>
      <c r="F70" s="661">
        <v>58.859563000000001</v>
      </c>
      <c r="G70" s="661">
        <v>1.0565260000000001</v>
      </c>
      <c r="H70" s="661">
        <v>1.505482</v>
      </c>
      <c r="I70" s="661">
        <v>2.9670474592439802</v>
      </c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r="71" spans="1:26" s="142" customFormat="1">
      <c r="A71" s="658" t="s">
        <v>138</v>
      </c>
      <c r="B71" s="661">
        <v>192.14908500000001</v>
      </c>
      <c r="C71" s="661">
        <v>450.39798100000002</v>
      </c>
      <c r="D71" s="661">
        <v>89.380617999999998</v>
      </c>
      <c r="E71" s="661">
        <v>0.42428399999999999</v>
      </c>
      <c r="F71" s="661">
        <v>67.173591000000002</v>
      </c>
      <c r="G71" s="661">
        <v>1.734048</v>
      </c>
      <c r="H71" s="661">
        <v>1.189133</v>
      </c>
      <c r="I71" s="661">
        <v>1.36032442786554</v>
      </c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1:26" s="142" customFormat="1">
      <c r="A72" s="658" t="s">
        <v>139</v>
      </c>
      <c r="B72" s="661">
        <v>178.43069299999999</v>
      </c>
      <c r="C72" s="661">
        <v>478.12145099999998</v>
      </c>
      <c r="D72" s="661">
        <v>123.818725</v>
      </c>
      <c r="E72" s="661">
        <v>0.17862600000000001</v>
      </c>
      <c r="F72" s="661">
        <v>59.631281999999999</v>
      </c>
      <c r="G72" s="661">
        <v>1.7686489999999999</v>
      </c>
      <c r="H72" s="661">
        <v>1.4360010000000001</v>
      </c>
      <c r="I72" s="661">
        <v>2.0828071111154198</v>
      </c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</row>
    <row r="73" spans="1:26" s="142" customFormat="1">
      <c r="A73" s="658" t="s">
        <v>140</v>
      </c>
      <c r="B73" s="661">
        <v>218.32269600000001</v>
      </c>
      <c r="C73" s="661">
        <v>430.769677</v>
      </c>
      <c r="D73" s="661">
        <v>72.904991999999993</v>
      </c>
      <c r="E73" s="661">
        <v>0.34399000000000002</v>
      </c>
      <c r="F73" s="661">
        <v>75.544656000000003</v>
      </c>
      <c r="G73" s="661">
        <v>1.6630419999999999</v>
      </c>
      <c r="H73" s="661">
        <v>1.0285329999999999</v>
      </c>
      <c r="I73" s="661">
        <v>1.39698139320436</v>
      </c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</row>
    <row r="74" spans="1:26" s="142" customFormat="1">
      <c r="A74" s="658" t="s">
        <v>141</v>
      </c>
      <c r="B74" s="661">
        <v>192.37479500000001</v>
      </c>
      <c r="C74" s="661">
        <v>550.80841999999996</v>
      </c>
      <c r="D74" s="661">
        <v>111.961178</v>
      </c>
      <c r="E74" s="661">
        <v>0.49457099999999998</v>
      </c>
      <c r="F74" s="661">
        <v>57.629475999999997</v>
      </c>
      <c r="G74" s="661">
        <v>1.4922010000000001</v>
      </c>
      <c r="H74" s="661">
        <v>0.88953199999999999</v>
      </c>
      <c r="I74" s="661">
        <v>2.3971056228872598</v>
      </c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6" s="142" customFormat="1">
      <c r="A75" s="658" t="s">
        <v>142</v>
      </c>
      <c r="B75" s="661">
        <v>217.05420000000001</v>
      </c>
      <c r="C75" s="661">
        <v>495.89779900000002</v>
      </c>
      <c r="D75" s="661">
        <v>103.574658</v>
      </c>
      <c r="E75" s="661">
        <v>0.35303000000000001</v>
      </c>
      <c r="F75" s="661">
        <v>83.765331000000003</v>
      </c>
      <c r="G75" s="661">
        <v>1.8998120000000001</v>
      </c>
      <c r="H75" s="661">
        <v>0.89600900000000006</v>
      </c>
      <c r="I75" s="661">
        <v>3.2033183676000001</v>
      </c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</row>
    <row r="76" spans="1:26" s="142" customFormat="1" ht="15.75" hidden="1" customHeight="1">
      <c r="A76" s="658" t="s">
        <v>143</v>
      </c>
      <c r="B76" s="661">
        <v>194.832784</v>
      </c>
      <c r="C76" s="661">
        <v>446.00719299999997</v>
      </c>
      <c r="D76" s="661">
        <v>83.230715000000004</v>
      </c>
      <c r="E76" s="661">
        <v>0.34397699999999998</v>
      </c>
      <c r="F76" s="661">
        <v>75.200166999999993</v>
      </c>
      <c r="G76" s="661">
        <v>1.6138779999999999</v>
      </c>
      <c r="H76" s="661">
        <v>1.2808619999999999</v>
      </c>
      <c r="I76" s="661">
        <v>2.0239458857697499</v>
      </c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</row>
    <row r="77" spans="1:26" s="142" customFormat="1" ht="15" hidden="1" customHeight="1">
      <c r="A77" s="658"/>
      <c r="B77" s="661"/>
      <c r="C77" s="661"/>
      <c r="D77" s="661"/>
      <c r="E77" s="661"/>
      <c r="F77" s="661"/>
      <c r="G77" s="661"/>
      <c r="H77" s="661"/>
      <c r="I77" s="661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r="78" spans="1:26" s="142" customFormat="1" ht="15" hidden="1" customHeight="1">
      <c r="A78" s="147" t="s">
        <v>526</v>
      </c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1:26" s="142" customFormat="1" ht="15" hidden="1" customHeight="1">
      <c r="A79" s="658" t="s">
        <v>494</v>
      </c>
      <c r="B79" s="661">
        <v>193.184765</v>
      </c>
      <c r="C79" s="661">
        <v>549.43792499999995</v>
      </c>
      <c r="D79" s="661">
        <v>94.347361000000006</v>
      </c>
      <c r="E79" s="661">
        <v>0.54862200000000005</v>
      </c>
      <c r="F79" s="661">
        <v>49.057730999999997</v>
      </c>
      <c r="G79" s="661">
        <v>0.91607899999999998</v>
      </c>
      <c r="H79" s="661">
        <v>1.1412469999999999</v>
      </c>
      <c r="I79" s="661">
        <v>2.3549960889760402</v>
      </c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</row>
    <row r="80" spans="1:26" s="142" customFormat="1">
      <c r="A80" s="658" t="s">
        <v>495</v>
      </c>
      <c r="B80" s="661">
        <f>B76</f>
        <v>194.832784</v>
      </c>
      <c r="C80" s="661">
        <f t="shared" ref="C80:I80" si="10">C76</f>
        <v>446.00719299999997</v>
      </c>
      <c r="D80" s="661">
        <f t="shared" si="10"/>
        <v>83.230715000000004</v>
      </c>
      <c r="E80" s="661">
        <f t="shared" si="10"/>
        <v>0.34397699999999998</v>
      </c>
      <c r="F80" s="661">
        <f t="shared" si="10"/>
        <v>75.200166999999993</v>
      </c>
      <c r="G80" s="661">
        <f t="shared" si="10"/>
        <v>1.6138779999999999</v>
      </c>
      <c r="H80" s="661">
        <f t="shared" si="10"/>
        <v>1.2808619999999999</v>
      </c>
      <c r="I80" s="661">
        <f t="shared" si="10"/>
        <v>2.0239458857697499</v>
      </c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</row>
    <row r="81" spans="1:26" s="142" customFormat="1">
      <c r="A81" s="148" t="s">
        <v>249</v>
      </c>
      <c r="B81" s="413">
        <f>B80/B79-1</f>
        <v>8.5307917526520338E-3</v>
      </c>
      <c r="C81" s="413">
        <f>C80/C79-1</f>
        <v>-0.18824825752608898</v>
      </c>
      <c r="D81" s="413">
        <f>D80/D79-1</f>
        <v>-0.11782678266962865</v>
      </c>
      <c r="E81" s="413">
        <f t="shared" ref="E81:H81" si="11">E80/E79-1</f>
        <v>-0.37301639380119656</v>
      </c>
      <c r="F81" s="413">
        <f>F80/F79-1</f>
        <v>0.53289125826059913</v>
      </c>
      <c r="G81" s="413">
        <f t="shared" si="11"/>
        <v>0.76172360680683648</v>
      </c>
      <c r="H81" s="413">
        <f t="shared" si="11"/>
        <v>0.12233548039994857</v>
      </c>
      <c r="I81" s="413">
        <f>I80/I79-1</f>
        <v>-0.14057356814984434</v>
      </c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</row>
    <row r="82" spans="1:26" s="142" customFormat="1">
      <c r="A82" s="663"/>
      <c r="B82" s="664"/>
      <c r="C82" s="664"/>
      <c r="D82" s="664"/>
      <c r="E82" s="664"/>
      <c r="F82" s="664"/>
      <c r="G82" s="664"/>
      <c r="H82" s="664"/>
      <c r="I82" s="664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</row>
    <row r="83" spans="1:26" s="142" customFormat="1" ht="15.75">
      <c r="A83" s="147" t="s">
        <v>527</v>
      </c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</row>
    <row r="84" spans="1:26" s="142" customFormat="1">
      <c r="A84" s="658" t="s">
        <v>524</v>
      </c>
      <c r="B84" s="661">
        <v>1384.4237949999999</v>
      </c>
      <c r="C84" s="661">
        <v>3733.9794809999994</v>
      </c>
      <c r="D84" s="661">
        <v>735.66916400000002</v>
      </c>
      <c r="E84" s="661">
        <v>4.5035959999999999</v>
      </c>
      <c r="F84" s="661">
        <v>430.63152499999995</v>
      </c>
      <c r="G84" s="661">
        <v>9.4285679999999985</v>
      </c>
      <c r="H84" s="661">
        <v>9.0585350000000009</v>
      </c>
      <c r="I84" s="661">
        <v>15.15393267477336</v>
      </c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</row>
    <row r="85" spans="1:26" s="142" customFormat="1">
      <c r="A85" s="658" t="s">
        <v>525</v>
      </c>
      <c r="B85" s="661">
        <f>B69</f>
        <v>1390.441795</v>
      </c>
      <c r="C85" s="661">
        <f t="shared" ref="C85:G85" si="12">C69</f>
        <v>3396.4653259999995</v>
      </c>
      <c r="D85" s="661">
        <f t="shared" si="12"/>
        <v>654.16071399999998</v>
      </c>
      <c r="E85" s="661">
        <f>E69</f>
        <v>2.4224709999999998</v>
      </c>
      <c r="F85" s="661">
        <f>F69</f>
        <v>477.80406600000003</v>
      </c>
      <c r="G85" s="661">
        <f t="shared" si="12"/>
        <v>11.228156</v>
      </c>
      <c r="H85" s="661">
        <f>H69</f>
        <v>8.2255520000000004</v>
      </c>
      <c r="I85" s="661">
        <f>I69</f>
        <v>15.431530267686309</v>
      </c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</row>
    <row r="86" spans="1:26" s="142" customFormat="1" ht="15.75" customHeight="1">
      <c r="A86" s="148" t="s">
        <v>249</v>
      </c>
      <c r="B86" s="413">
        <f>B85/B84-1</f>
        <v>4.3469348199118851E-3</v>
      </c>
      <c r="C86" s="413">
        <f>C85/C84-1</f>
        <v>-9.0389932970282416E-2</v>
      </c>
      <c r="D86" s="413">
        <f t="shared" ref="D86:H86" si="13">D85/D84-1</f>
        <v>-0.11079497957590079</v>
      </c>
      <c r="E86" s="413">
        <f t="shared" si="13"/>
        <v>-0.4621029506199047</v>
      </c>
      <c r="F86" s="413">
        <f>F85/F84-1</f>
        <v>0.10954270242987918</v>
      </c>
      <c r="G86" s="413">
        <f t="shared" si="13"/>
        <v>0.19086546334501708</v>
      </c>
      <c r="H86" s="413">
        <f t="shared" si="13"/>
        <v>-9.1955597676666279E-2</v>
      </c>
      <c r="I86" s="413">
        <f>I85/I84-1</f>
        <v>1.8318518292948616E-2</v>
      </c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</row>
    <row r="87" spans="1:26" s="142" customFormat="1" ht="15" customHeight="1">
      <c r="A87" s="663"/>
      <c r="B87" s="664"/>
      <c r="C87" s="664"/>
      <c r="D87" s="664"/>
      <c r="E87" s="664"/>
      <c r="F87" s="664"/>
      <c r="G87" s="664"/>
      <c r="H87" s="664"/>
      <c r="I87" s="664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</row>
    <row r="88" spans="1:26" s="142" customFormat="1" ht="15" customHeight="1">
      <c r="A88" s="147" t="s">
        <v>478</v>
      </c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</row>
    <row r="89" spans="1:26" s="142" customFormat="1" ht="15" customHeight="1">
      <c r="A89" s="658" t="s">
        <v>488</v>
      </c>
      <c r="B89" s="661">
        <f>B75</f>
        <v>217.05420000000001</v>
      </c>
      <c r="C89" s="661">
        <f t="shared" ref="C89:H90" si="14">C75</f>
        <v>495.89779900000002</v>
      </c>
      <c r="D89" s="661">
        <f t="shared" si="14"/>
        <v>103.574658</v>
      </c>
      <c r="E89" s="661">
        <f>E75</f>
        <v>0.35303000000000001</v>
      </c>
      <c r="F89" s="661">
        <f t="shared" si="14"/>
        <v>83.765331000000003</v>
      </c>
      <c r="G89" s="661">
        <f t="shared" si="14"/>
        <v>1.8998120000000001</v>
      </c>
      <c r="H89" s="661">
        <f t="shared" si="14"/>
        <v>0.89600900000000006</v>
      </c>
      <c r="I89" s="661">
        <f>I75</f>
        <v>3.2033183676000001</v>
      </c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</row>
    <row r="90" spans="1:26" s="142" customFormat="1" ht="15" customHeight="1">
      <c r="A90" s="658" t="s">
        <v>495</v>
      </c>
      <c r="B90" s="661">
        <f>B76</f>
        <v>194.832784</v>
      </c>
      <c r="C90" s="661">
        <f t="shared" si="14"/>
        <v>446.00719299999997</v>
      </c>
      <c r="D90" s="661">
        <f t="shared" si="14"/>
        <v>83.230715000000004</v>
      </c>
      <c r="E90" s="661">
        <f>E76</f>
        <v>0.34397699999999998</v>
      </c>
      <c r="F90" s="661">
        <f t="shared" si="14"/>
        <v>75.200166999999993</v>
      </c>
      <c r="G90" s="661">
        <f t="shared" si="14"/>
        <v>1.6138779999999999</v>
      </c>
      <c r="H90" s="661">
        <f t="shared" si="14"/>
        <v>1.2808619999999999</v>
      </c>
      <c r="I90" s="661">
        <f>I76</f>
        <v>2.0239458857697499</v>
      </c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</row>
    <row r="91" spans="1:26" ht="15" customHeight="1">
      <c r="A91" s="148" t="s">
        <v>249</v>
      </c>
      <c r="B91" s="413">
        <f>B90/B89-1</f>
        <v>-0.10237726798191427</v>
      </c>
      <c r="C91" s="413">
        <f>C90/C89-1</f>
        <v>-0.10060662923006858</v>
      </c>
      <c r="D91" s="413">
        <f>D90/D89-1</f>
        <v>-0.19641815278791452</v>
      </c>
      <c r="E91" s="413">
        <f>E90/E89-1</f>
        <v>-2.5643712998895341E-2</v>
      </c>
      <c r="F91" s="413">
        <f t="shared" ref="F91" si="15">F90/F89-1</f>
        <v>-0.10225189702885562</v>
      </c>
      <c r="G91" s="413">
        <f>G90/G89-1</f>
        <v>-0.15050647116662075</v>
      </c>
      <c r="H91" s="413">
        <f>H90/H89-1</f>
        <v>0.42951912313380758</v>
      </c>
      <c r="I91" s="413">
        <f>I90/I89-1</f>
        <v>-0.36817210982181059</v>
      </c>
    </row>
    <row r="92" spans="1:26" ht="15" customHeight="1"/>
    <row r="93" spans="1:26" ht="15" customHeight="1"/>
    <row r="94" spans="1:26" s="142" customFormat="1" ht="15" customHeight="1">
      <c r="A94" s="793" t="s">
        <v>255</v>
      </c>
      <c r="B94" s="793"/>
      <c r="C94" s="793"/>
      <c r="D94" s="793"/>
      <c r="E94" s="793"/>
      <c r="F94" s="793"/>
      <c r="G94" s="793"/>
      <c r="H94" s="793"/>
      <c r="I94" s="79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</row>
    <row r="95" spans="1:26" ht="15" customHeight="1"/>
    <row r="96" spans="1:26" ht="15" customHeight="1"/>
    <row r="97" spans="1:11" ht="15" customHeight="1"/>
    <row r="98" spans="1:11" ht="15" customHeight="1"/>
    <row r="99" spans="1:11" ht="15" customHeight="1"/>
    <row r="100" spans="1:11" ht="15" customHeight="1"/>
    <row r="101" spans="1:11" ht="15" customHeight="1"/>
    <row r="102" spans="1:11" ht="15" customHeight="1"/>
    <row r="103" spans="1:11" ht="15" customHeight="1"/>
    <row r="104" spans="1:11" ht="15" customHeight="1"/>
    <row r="105" spans="1:11" ht="15" customHeight="1"/>
    <row r="106" spans="1:11" ht="15" customHeight="1"/>
    <row r="107" spans="1:11" ht="15" customHeight="1"/>
    <row r="108" spans="1:11" ht="15" customHeight="1"/>
    <row r="110" spans="1:11" ht="165.75" customHeight="1"/>
    <row r="112" spans="1:11" ht="15" customHeight="1">
      <c r="A112" s="792" t="s">
        <v>528</v>
      </c>
      <c r="B112" s="792"/>
      <c r="C112" s="792"/>
      <c r="D112" s="792"/>
      <c r="E112" s="792"/>
      <c r="F112" s="792"/>
      <c r="G112" s="792"/>
      <c r="H112" s="792"/>
      <c r="I112" s="792"/>
      <c r="J112" s="666"/>
      <c r="K112" s="666"/>
    </row>
  </sheetData>
  <mergeCells count="3">
    <mergeCell ref="A112:I112"/>
    <mergeCell ref="A41:K41"/>
    <mergeCell ref="A94:I94"/>
  </mergeCells>
  <printOptions horizontalCentered="1" verticalCentered="1"/>
  <pageMargins left="0" right="0" top="0" bottom="0" header="0.31496062992125984" footer="0.31496062992125984"/>
  <pageSetup paperSize="9" scale="4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V50"/>
  <sheetViews>
    <sheetView showGridLines="0" view="pageBreakPreview" zoomScale="88" zoomScaleNormal="110" zoomScaleSheetLayoutView="115" workbookViewId="0">
      <selection activeCell="W46" sqref="W46"/>
    </sheetView>
  </sheetViews>
  <sheetFormatPr baseColWidth="10" defaultColWidth="28.7109375" defaultRowHeight="12"/>
  <cols>
    <col min="1" max="1" width="28.7109375" style="139"/>
    <col min="2" max="17" width="7.7109375" style="139" customWidth="1"/>
    <col min="18" max="18" width="9.7109375" style="139" customWidth="1"/>
    <col min="19" max="19" width="10.140625" style="139" customWidth="1"/>
    <col min="20" max="21" width="7.7109375" style="140" customWidth="1"/>
    <col min="22" max="22" width="10.5703125" style="140" customWidth="1"/>
    <col min="23" max="23" width="13.7109375" style="140" customWidth="1"/>
    <col min="24" max="250" width="28.7109375" style="140"/>
    <col min="251" max="252" width="0" style="140" hidden="1" customWidth="1"/>
    <col min="253" max="268" width="7.7109375" style="140" customWidth="1"/>
    <col min="269" max="269" width="8.85546875" style="140" customWidth="1"/>
    <col min="270" max="271" width="7.7109375" style="140" customWidth="1"/>
    <col min="272" max="272" width="5.42578125" style="140" customWidth="1"/>
    <col min="273" max="273" width="5.7109375" style="140" customWidth="1"/>
    <col min="274" max="274" width="9.7109375" style="140" customWidth="1"/>
    <col min="275" max="277" width="7.7109375" style="140" customWidth="1"/>
    <col min="278" max="278" width="10.5703125" style="140" customWidth="1"/>
    <col min="279" max="279" width="13.7109375" style="140" customWidth="1"/>
    <col min="280" max="506" width="28.7109375" style="140"/>
    <col min="507" max="508" width="0" style="140" hidden="1" customWidth="1"/>
    <col min="509" max="524" width="7.7109375" style="140" customWidth="1"/>
    <col min="525" max="525" width="8.85546875" style="140" customWidth="1"/>
    <col min="526" max="527" width="7.7109375" style="140" customWidth="1"/>
    <col min="528" max="528" width="5.42578125" style="140" customWidth="1"/>
    <col min="529" max="529" width="5.7109375" style="140" customWidth="1"/>
    <col min="530" max="530" width="9.7109375" style="140" customWidth="1"/>
    <col min="531" max="533" width="7.7109375" style="140" customWidth="1"/>
    <col min="534" max="534" width="10.5703125" style="140" customWidth="1"/>
    <col min="535" max="535" width="13.7109375" style="140" customWidth="1"/>
    <col min="536" max="762" width="28.7109375" style="140"/>
    <col min="763" max="764" width="0" style="140" hidden="1" customWidth="1"/>
    <col min="765" max="780" width="7.7109375" style="140" customWidth="1"/>
    <col min="781" max="781" width="8.85546875" style="140" customWidth="1"/>
    <col min="782" max="783" width="7.7109375" style="140" customWidth="1"/>
    <col min="784" max="784" width="5.42578125" style="140" customWidth="1"/>
    <col min="785" max="785" width="5.7109375" style="140" customWidth="1"/>
    <col min="786" max="786" width="9.7109375" style="140" customWidth="1"/>
    <col min="787" max="789" width="7.7109375" style="140" customWidth="1"/>
    <col min="790" max="790" width="10.5703125" style="140" customWidth="1"/>
    <col min="791" max="791" width="13.7109375" style="140" customWidth="1"/>
    <col min="792" max="1018" width="28.7109375" style="140"/>
    <col min="1019" max="1020" width="0" style="140" hidden="1" customWidth="1"/>
    <col min="1021" max="1036" width="7.7109375" style="140" customWidth="1"/>
    <col min="1037" max="1037" width="8.85546875" style="140" customWidth="1"/>
    <col min="1038" max="1039" width="7.7109375" style="140" customWidth="1"/>
    <col min="1040" max="1040" width="5.42578125" style="140" customWidth="1"/>
    <col min="1041" max="1041" width="5.7109375" style="140" customWidth="1"/>
    <col min="1042" max="1042" width="9.7109375" style="140" customWidth="1"/>
    <col min="1043" max="1045" width="7.7109375" style="140" customWidth="1"/>
    <col min="1046" max="1046" width="10.5703125" style="140" customWidth="1"/>
    <col min="1047" max="1047" width="13.7109375" style="140" customWidth="1"/>
    <col min="1048" max="1274" width="28.7109375" style="140"/>
    <col min="1275" max="1276" width="0" style="140" hidden="1" customWidth="1"/>
    <col min="1277" max="1292" width="7.7109375" style="140" customWidth="1"/>
    <col min="1293" max="1293" width="8.85546875" style="140" customWidth="1"/>
    <col min="1294" max="1295" width="7.7109375" style="140" customWidth="1"/>
    <col min="1296" max="1296" width="5.42578125" style="140" customWidth="1"/>
    <col min="1297" max="1297" width="5.7109375" style="140" customWidth="1"/>
    <col min="1298" max="1298" width="9.7109375" style="140" customWidth="1"/>
    <col min="1299" max="1301" width="7.7109375" style="140" customWidth="1"/>
    <col min="1302" max="1302" width="10.5703125" style="140" customWidth="1"/>
    <col min="1303" max="1303" width="13.7109375" style="140" customWidth="1"/>
    <col min="1304" max="1530" width="28.7109375" style="140"/>
    <col min="1531" max="1532" width="0" style="140" hidden="1" customWidth="1"/>
    <col min="1533" max="1548" width="7.7109375" style="140" customWidth="1"/>
    <col min="1549" max="1549" width="8.85546875" style="140" customWidth="1"/>
    <col min="1550" max="1551" width="7.7109375" style="140" customWidth="1"/>
    <col min="1552" max="1552" width="5.42578125" style="140" customWidth="1"/>
    <col min="1553" max="1553" width="5.7109375" style="140" customWidth="1"/>
    <col min="1554" max="1554" width="9.7109375" style="140" customWidth="1"/>
    <col min="1555" max="1557" width="7.7109375" style="140" customWidth="1"/>
    <col min="1558" max="1558" width="10.5703125" style="140" customWidth="1"/>
    <col min="1559" max="1559" width="13.7109375" style="140" customWidth="1"/>
    <col min="1560" max="1786" width="28.7109375" style="140"/>
    <col min="1787" max="1788" width="0" style="140" hidden="1" customWidth="1"/>
    <col min="1789" max="1804" width="7.7109375" style="140" customWidth="1"/>
    <col min="1805" max="1805" width="8.85546875" style="140" customWidth="1"/>
    <col min="1806" max="1807" width="7.7109375" style="140" customWidth="1"/>
    <col min="1808" max="1808" width="5.42578125" style="140" customWidth="1"/>
    <col min="1809" max="1809" width="5.7109375" style="140" customWidth="1"/>
    <col min="1810" max="1810" width="9.7109375" style="140" customWidth="1"/>
    <col min="1811" max="1813" width="7.7109375" style="140" customWidth="1"/>
    <col min="1814" max="1814" width="10.5703125" style="140" customWidth="1"/>
    <col min="1815" max="1815" width="13.7109375" style="140" customWidth="1"/>
    <col min="1816" max="2042" width="28.7109375" style="140"/>
    <col min="2043" max="2044" width="0" style="140" hidden="1" customWidth="1"/>
    <col min="2045" max="2060" width="7.7109375" style="140" customWidth="1"/>
    <col min="2061" max="2061" width="8.85546875" style="140" customWidth="1"/>
    <col min="2062" max="2063" width="7.7109375" style="140" customWidth="1"/>
    <col min="2064" max="2064" width="5.42578125" style="140" customWidth="1"/>
    <col min="2065" max="2065" width="5.7109375" style="140" customWidth="1"/>
    <col min="2066" max="2066" width="9.7109375" style="140" customWidth="1"/>
    <col min="2067" max="2069" width="7.7109375" style="140" customWidth="1"/>
    <col min="2070" max="2070" width="10.5703125" style="140" customWidth="1"/>
    <col min="2071" max="2071" width="13.7109375" style="140" customWidth="1"/>
    <col min="2072" max="2298" width="28.7109375" style="140"/>
    <col min="2299" max="2300" width="0" style="140" hidden="1" customWidth="1"/>
    <col min="2301" max="2316" width="7.7109375" style="140" customWidth="1"/>
    <col min="2317" max="2317" width="8.85546875" style="140" customWidth="1"/>
    <col min="2318" max="2319" width="7.7109375" style="140" customWidth="1"/>
    <col min="2320" max="2320" width="5.42578125" style="140" customWidth="1"/>
    <col min="2321" max="2321" width="5.7109375" style="140" customWidth="1"/>
    <col min="2322" max="2322" width="9.7109375" style="140" customWidth="1"/>
    <col min="2323" max="2325" width="7.7109375" style="140" customWidth="1"/>
    <col min="2326" max="2326" width="10.5703125" style="140" customWidth="1"/>
    <col min="2327" max="2327" width="13.7109375" style="140" customWidth="1"/>
    <col min="2328" max="2554" width="28.7109375" style="140"/>
    <col min="2555" max="2556" width="0" style="140" hidden="1" customWidth="1"/>
    <col min="2557" max="2572" width="7.7109375" style="140" customWidth="1"/>
    <col min="2573" max="2573" width="8.85546875" style="140" customWidth="1"/>
    <col min="2574" max="2575" width="7.7109375" style="140" customWidth="1"/>
    <col min="2576" max="2576" width="5.42578125" style="140" customWidth="1"/>
    <col min="2577" max="2577" width="5.7109375" style="140" customWidth="1"/>
    <col min="2578" max="2578" width="9.7109375" style="140" customWidth="1"/>
    <col min="2579" max="2581" width="7.7109375" style="140" customWidth="1"/>
    <col min="2582" max="2582" width="10.5703125" style="140" customWidth="1"/>
    <col min="2583" max="2583" width="13.7109375" style="140" customWidth="1"/>
    <col min="2584" max="2810" width="28.7109375" style="140"/>
    <col min="2811" max="2812" width="0" style="140" hidden="1" customWidth="1"/>
    <col min="2813" max="2828" width="7.7109375" style="140" customWidth="1"/>
    <col min="2829" max="2829" width="8.85546875" style="140" customWidth="1"/>
    <col min="2830" max="2831" width="7.7109375" style="140" customWidth="1"/>
    <col min="2832" max="2832" width="5.42578125" style="140" customWidth="1"/>
    <col min="2833" max="2833" width="5.7109375" style="140" customWidth="1"/>
    <col min="2834" max="2834" width="9.7109375" style="140" customWidth="1"/>
    <col min="2835" max="2837" width="7.7109375" style="140" customWidth="1"/>
    <col min="2838" max="2838" width="10.5703125" style="140" customWidth="1"/>
    <col min="2839" max="2839" width="13.7109375" style="140" customWidth="1"/>
    <col min="2840" max="3066" width="28.7109375" style="140"/>
    <col min="3067" max="3068" width="0" style="140" hidden="1" customWidth="1"/>
    <col min="3069" max="3084" width="7.7109375" style="140" customWidth="1"/>
    <col min="3085" max="3085" width="8.85546875" style="140" customWidth="1"/>
    <col min="3086" max="3087" width="7.7109375" style="140" customWidth="1"/>
    <col min="3088" max="3088" width="5.42578125" style="140" customWidth="1"/>
    <col min="3089" max="3089" width="5.7109375" style="140" customWidth="1"/>
    <col min="3090" max="3090" width="9.7109375" style="140" customWidth="1"/>
    <col min="3091" max="3093" width="7.7109375" style="140" customWidth="1"/>
    <col min="3094" max="3094" width="10.5703125" style="140" customWidth="1"/>
    <col min="3095" max="3095" width="13.7109375" style="140" customWidth="1"/>
    <col min="3096" max="3322" width="28.7109375" style="140"/>
    <col min="3323" max="3324" width="0" style="140" hidden="1" customWidth="1"/>
    <col min="3325" max="3340" width="7.7109375" style="140" customWidth="1"/>
    <col min="3341" max="3341" width="8.85546875" style="140" customWidth="1"/>
    <col min="3342" max="3343" width="7.7109375" style="140" customWidth="1"/>
    <col min="3344" max="3344" width="5.42578125" style="140" customWidth="1"/>
    <col min="3345" max="3345" width="5.7109375" style="140" customWidth="1"/>
    <col min="3346" max="3346" width="9.7109375" style="140" customWidth="1"/>
    <col min="3347" max="3349" width="7.7109375" style="140" customWidth="1"/>
    <col min="3350" max="3350" width="10.5703125" style="140" customWidth="1"/>
    <col min="3351" max="3351" width="13.7109375" style="140" customWidth="1"/>
    <col min="3352" max="3578" width="28.7109375" style="140"/>
    <col min="3579" max="3580" width="0" style="140" hidden="1" customWidth="1"/>
    <col min="3581" max="3596" width="7.7109375" style="140" customWidth="1"/>
    <col min="3597" max="3597" width="8.85546875" style="140" customWidth="1"/>
    <col min="3598" max="3599" width="7.7109375" style="140" customWidth="1"/>
    <col min="3600" max="3600" width="5.42578125" style="140" customWidth="1"/>
    <col min="3601" max="3601" width="5.7109375" style="140" customWidth="1"/>
    <col min="3602" max="3602" width="9.7109375" style="140" customWidth="1"/>
    <col min="3603" max="3605" width="7.7109375" style="140" customWidth="1"/>
    <col min="3606" max="3606" width="10.5703125" style="140" customWidth="1"/>
    <col min="3607" max="3607" width="13.7109375" style="140" customWidth="1"/>
    <col min="3608" max="3834" width="28.7109375" style="140"/>
    <col min="3835" max="3836" width="0" style="140" hidden="1" customWidth="1"/>
    <col min="3837" max="3852" width="7.7109375" style="140" customWidth="1"/>
    <col min="3853" max="3853" width="8.85546875" style="140" customWidth="1"/>
    <col min="3854" max="3855" width="7.7109375" style="140" customWidth="1"/>
    <col min="3856" max="3856" width="5.42578125" style="140" customWidth="1"/>
    <col min="3857" max="3857" width="5.7109375" style="140" customWidth="1"/>
    <col min="3858" max="3858" width="9.7109375" style="140" customWidth="1"/>
    <col min="3859" max="3861" width="7.7109375" style="140" customWidth="1"/>
    <col min="3862" max="3862" width="10.5703125" style="140" customWidth="1"/>
    <col min="3863" max="3863" width="13.7109375" style="140" customWidth="1"/>
    <col min="3864" max="4090" width="28.7109375" style="140"/>
    <col min="4091" max="4092" width="0" style="140" hidden="1" customWidth="1"/>
    <col min="4093" max="4108" width="7.7109375" style="140" customWidth="1"/>
    <col min="4109" max="4109" width="8.85546875" style="140" customWidth="1"/>
    <col min="4110" max="4111" width="7.7109375" style="140" customWidth="1"/>
    <col min="4112" max="4112" width="5.42578125" style="140" customWidth="1"/>
    <col min="4113" max="4113" width="5.7109375" style="140" customWidth="1"/>
    <col min="4114" max="4114" width="9.7109375" style="140" customWidth="1"/>
    <col min="4115" max="4117" width="7.7109375" style="140" customWidth="1"/>
    <col min="4118" max="4118" width="10.5703125" style="140" customWidth="1"/>
    <col min="4119" max="4119" width="13.7109375" style="140" customWidth="1"/>
    <col min="4120" max="4346" width="28.7109375" style="140"/>
    <col min="4347" max="4348" width="0" style="140" hidden="1" customWidth="1"/>
    <col min="4349" max="4364" width="7.7109375" style="140" customWidth="1"/>
    <col min="4365" max="4365" width="8.85546875" style="140" customWidth="1"/>
    <col min="4366" max="4367" width="7.7109375" style="140" customWidth="1"/>
    <col min="4368" max="4368" width="5.42578125" style="140" customWidth="1"/>
    <col min="4369" max="4369" width="5.7109375" style="140" customWidth="1"/>
    <col min="4370" max="4370" width="9.7109375" style="140" customWidth="1"/>
    <col min="4371" max="4373" width="7.7109375" style="140" customWidth="1"/>
    <col min="4374" max="4374" width="10.5703125" style="140" customWidth="1"/>
    <col min="4375" max="4375" width="13.7109375" style="140" customWidth="1"/>
    <col min="4376" max="4602" width="28.7109375" style="140"/>
    <col min="4603" max="4604" width="0" style="140" hidden="1" customWidth="1"/>
    <col min="4605" max="4620" width="7.7109375" style="140" customWidth="1"/>
    <col min="4621" max="4621" width="8.85546875" style="140" customWidth="1"/>
    <col min="4622" max="4623" width="7.7109375" style="140" customWidth="1"/>
    <col min="4624" max="4624" width="5.42578125" style="140" customWidth="1"/>
    <col min="4625" max="4625" width="5.7109375" style="140" customWidth="1"/>
    <col min="4626" max="4626" width="9.7109375" style="140" customWidth="1"/>
    <col min="4627" max="4629" width="7.7109375" style="140" customWidth="1"/>
    <col min="4630" max="4630" width="10.5703125" style="140" customWidth="1"/>
    <col min="4631" max="4631" width="13.7109375" style="140" customWidth="1"/>
    <col min="4632" max="4858" width="28.7109375" style="140"/>
    <col min="4859" max="4860" width="0" style="140" hidden="1" customWidth="1"/>
    <col min="4861" max="4876" width="7.7109375" style="140" customWidth="1"/>
    <col min="4877" max="4877" width="8.85546875" style="140" customWidth="1"/>
    <col min="4878" max="4879" width="7.7109375" style="140" customWidth="1"/>
    <col min="4880" max="4880" width="5.42578125" style="140" customWidth="1"/>
    <col min="4881" max="4881" width="5.7109375" style="140" customWidth="1"/>
    <col min="4882" max="4882" width="9.7109375" style="140" customWidth="1"/>
    <col min="4883" max="4885" width="7.7109375" style="140" customWidth="1"/>
    <col min="4886" max="4886" width="10.5703125" style="140" customWidth="1"/>
    <col min="4887" max="4887" width="13.7109375" style="140" customWidth="1"/>
    <col min="4888" max="5114" width="28.7109375" style="140"/>
    <col min="5115" max="5116" width="0" style="140" hidden="1" customWidth="1"/>
    <col min="5117" max="5132" width="7.7109375" style="140" customWidth="1"/>
    <col min="5133" max="5133" width="8.85546875" style="140" customWidth="1"/>
    <col min="5134" max="5135" width="7.7109375" style="140" customWidth="1"/>
    <col min="5136" max="5136" width="5.42578125" style="140" customWidth="1"/>
    <col min="5137" max="5137" width="5.7109375" style="140" customWidth="1"/>
    <col min="5138" max="5138" width="9.7109375" style="140" customWidth="1"/>
    <col min="5139" max="5141" width="7.7109375" style="140" customWidth="1"/>
    <col min="5142" max="5142" width="10.5703125" style="140" customWidth="1"/>
    <col min="5143" max="5143" width="13.7109375" style="140" customWidth="1"/>
    <col min="5144" max="5370" width="28.7109375" style="140"/>
    <col min="5371" max="5372" width="0" style="140" hidden="1" customWidth="1"/>
    <col min="5373" max="5388" width="7.7109375" style="140" customWidth="1"/>
    <col min="5389" max="5389" width="8.85546875" style="140" customWidth="1"/>
    <col min="5390" max="5391" width="7.7109375" style="140" customWidth="1"/>
    <col min="5392" max="5392" width="5.42578125" style="140" customWidth="1"/>
    <col min="5393" max="5393" width="5.7109375" style="140" customWidth="1"/>
    <col min="5394" max="5394" width="9.7109375" style="140" customWidth="1"/>
    <col min="5395" max="5397" width="7.7109375" style="140" customWidth="1"/>
    <col min="5398" max="5398" width="10.5703125" style="140" customWidth="1"/>
    <col min="5399" max="5399" width="13.7109375" style="140" customWidth="1"/>
    <col min="5400" max="5626" width="28.7109375" style="140"/>
    <col min="5627" max="5628" width="0" style="140" hidden="1" customWidth="1"/>
    <col min="5629" max="5644" width="7.7109375" style="140" customWidth="1"/>
    <col min="5645" max="5645" width="8.85546875" style="140" customWidth="1"/>
    <col min="5646" max="5647" width="7.7109375" style="140" customWidth="1"/>
    <col min="5648" max="5648" width="5.42578125" style="140" customWidth="1"/>
    <col min="5649" max="5649" width="5.7109375" style="140" customWidth="1"/>
    <col min="5650" max="5650" width="9.7109375" style="140" customWidth="1"/>
    <col min="5651" max="5653" width="7.7109375" style="140" customWidth="1"/>
    <col min="5654" max="5654" width="10.5703125" style="140" customWidth="1"/>
    <col min="5655" max="5655" width="13.7109375" style="140" customWidth="1"/>
    <col min="5656" max="5882" width="28.7109375" style="140"/>
    <col min="5883" max="5884" width="0" style="140" hidden="1" customWidth="1"/>
    <col min="5885" max="5900" width="7.7109375" style="140" customWidth="1"/>
    <col min="5901" max="5901" width="8.85546875" style="140" customWidth="1"/>
    <col min="5902" max="5903" width="7.7109375" style="140" customWidth="1"/>
    <col min="5904" max="5904" width="5.42578125" style="140" customWidth="1"/>
    <col min="5905" max="5905" width="5.7109375" style="140" customWidth="1"/>
    <col min="5906" max="5906" width="9.7109375" style="140" customWidth="1"/>
    <col min="5907" max="5909" width="7.7109375" style="140" customWidth="1"/>
    <col min="5910" max="5910" width="10.5703125" style="140" customWidth="1"/>
    <col min="5911" max="5911" width="13.7109375" style="140" customWidth="1"/>
    <col min="5912" max="6138" width="28.7109375" style="140"/>
    <col min="6139" max="6140" width="0" style="140" hidden="1" customWidth="1"/>
    <col min="6141" max="6156" width="7.7109375" style="140" customWidth="1"/>
    <col min="6157" max="6157" width="8.85546875" style="140" customWidth="1"/>
    <col min="6158" max="6159" width="7.7109375" style="140" customWidth="1"/>
    <col min="6160" max="6160" width="5.42578125" style="140" customWidth="1"/>
    <col min="6161" max="6161" width="5.7109375" style="140" customWidth="1"/>
    <col min="6162" max="6162" width="9.7109375" style="140" customWidth="1"/>
    <col min="6163" max="6165" width="7.7109375" style="140" customWidth="1"/>
    <col min="6166" max="6166" width="10.5703125" style="140" customWidth="1"/>
    <col min="6167" max="6167" width="13.7109375" style="140" customWidth="1"/>
    <col min="6168" max="6394" width="28.7109375" style="140"/>
    <col min="6395" max="6396" width="0" style="140" hidden="1" customWidth="1"/>
    <col min="6397" max="6412" width="7.7109375" style="140" customWidth="1"/>
    <col min="6413" max="6413" width="8.85546875" style="140" customWidth="1"/>
    <col min="6414" max="6415" width="7.7109375" style="140" customWidth="1"/>
    <col min="6416" max="6416" width="5.42578125" style="140" customWidth="1"/>
    <col min="6417" max="6417" width="5.7109375" style="140" customWidth="1"/>
    <col min="6418" max="6418" width="9.7109375" style="140" customWidth="1"/>
    <col min="6419" max="6421" width="7.7109375" style="140" customWidth="1"/>
    <col min="6422" max="6422" width="10.5703125" style="140" customWidth="1"/>
    <col min="6423" max="6423" width="13.7109375" style="140" customWidth="1"/>
    <col min="6424" max="6650" width="28.7109375" style="140"/>
    <col min="6651" max="6652" width="0" style="140" hidden="1" customWidth="1"/>
    <col min="6653" max="6668" width="7.7109375" style="140" customWidth="1"/>
    <col min="6669" max="6669" width="8.85546875" style="140" customWidth="1"/>
    <col min="6670" max="6671" width="7.7109375" style="140" customWidth="1"/>
    <col min="6672" max="6672" width="5.42578125" style="140" customWidth="1"/>
    <col min="6673" max="6673" width="5.7109375" style="140" customWidth="1"/>
    <col min="6674" max="6674" width="9.7109375" style="140" customWidth="1"/>
    <col min="6675" max="6677" width="7.7109375" style="140" customWidth="1"/>
    <col min="6678" max="6678" width="10.5703125" style="140" customWidth="1"/>
    <col min="6679" max="6679" width="13.7109375" style="140" customWidth="1"/>
    <col min="6680" max="6906" width="28.7109375" style="140"/>
    <col min="6907" max="6908" width="0" style="140" hidden="1" customWidth="1"/>
    <col min="6909" max="6924" width="7.7109375" style="140" customWidth="1"/>
    <col min="6925" max="6925" width="8.85546875" style="140" customWidth="1"/>
    <col min="6926" max="6927" width="7.7109375" style="140" customWidth="1"/>
    <col min="6928" max="6928" width="5.42578125" style="140" customWidth="1"/>
    <col min="6929" max="6929" width="5.7109375" style="140" customWidth="1"/>
    <col min="6930" max="6930" width="9.7109375" style="140" customWidth="1"/>
    <col min="6931" max="6933" width="7.7109375" style="140" customWidth="1"/>
    <col min="6934" max="6934" width="10.5703125" style="140" customWidth="1"/>
    <col min="6935" max="6935" width="13.7109375" style="140" customWidth="1"/>
    <col min="6936" max="7162" width="28.7109375" style="140"/>
    <col min="7163" max="7164" width="0" style="140" hidden="1" customWidth="1"/>
    <col min="7165" max="7180" width="7.7109375" style="140" customWidth="1"/>
    <col min="7181" max="7181" width="8.85546875" style="140" customWidth="1"/>
    <col min="7182" max="7183" width="7.7109375" style="140" customWidth="1"/>
    <col min="7184" max="7184" width="5.42578125" style="140" customWidth="1"/>
    <col min="7185" max="7185" width="5.7109375" style="140" customWidth="1"/>
    <col min="7186" max="7186" width="9.7109375" style="140" customWidth="1"/>
    <col min="7187" max="7189" width="7.7109375" style="140" customWidth="1"/>
    <col min="7190" max="7190" width="10.5703125" style="140" customWidth="1"/>
    <col min="7191" max="7191" width="13.7109375" style="140" customWidth="1"/>
    <col min="7192" max="7418" width="28.7109375" style="140"/>
    <col min="7419" max="7420" width="0" style="140" hidden="1" customWidth="1"/>
    <col min="7421" max="7436" width="7.7109375" style="140" customWidth="1"/>
    <col min="7437" max="7437" width="8.85546875" style="140" customWidth="1"/>
    <col min="7438" max="7439" width="7.7109375" style="140" customWidth="1"/>
    <col min="7440" max="7440" width="5.42578125" style="140" customWidth="1"/>
    <col min="7441" max="7441" width="5.7109375" style="140" customWidth="1"/>
    <col min="7442" max="7442" width="9.7109375" style="140" customWidth="1"/>
    <col min="7443" max="7445" width="7.7109375" style="140" customWidth="1"/>
    <col min="7446" max="7446" width="10.5703125" style="140" customWidth="1"/>
    <col min="7447" max="7447" width="13.7109375" style="140" customWidth="1"/>
    <col min="7448" max="7674" width="28.7109375" style="140"/>
    <col min="7675" max="7676" width="0" style="140" hidden="1" customWidth="1"/>
    <col min="7677" max="7692" width="7.7109375" style="140" customWidth="1"/>
    <col min="7693" max="7693" width="8.85546875" style="140" customWidth="1"/>
    <col min="7694" max="7695" width="7.7109375" style="140" customWidth="1"/>
    <col min="7696" max="7696" width="5.42578125" style="140" customWidth="1"/>
    <col min="7697" max="7697" width="5.7109375" style="140" customWidth="1"/>
    <col min="7698" max="7698" width="9.7109375" style="140" customWidth="1"/>
    <col min="7699" max="7701" width="7.7109375" style="140" customWidth="1"/>
    <col min="7702" max="7702" width="10.5703125" style="140" customWidth="1"/>
    <col min="7703" max="7703" width="13.7109375" style="140" customWidth="1"/>
    <col min="7704" max="7930" width="28.7109375" style="140"/>
    <col min="7931" max="7932" width="0" style="140" hidden="1" customWidth="1"/>
    <col min="7933" max="7948" width="7.7109375" style="140" customWidth="1"/>
    <col min="7949" max="7949" width="8.85546875" style="140" customWidth="1"/>
    <col min="7950" max="7951" width="7.7109375" style="140" customWidth="1"/>
    <col min="7952" max="7952" width="5.42578125" style="140" customWidth="1"/>
    <col min="7953" max="7953" width="5.7109375" style="140" customWidth="1"/>
    <col min="7954" max="7954" width="9.7109375" style="140" customWidth="1"/>
    <col min="7955" max="7957" width="7.7109375" style="140" customWidth="1"/>
    <col min="7958" max="7958" width="10.5703125" style="140" customWidth="1"/>
    <col min="7959" max="7959" width="13.7109375" style="140" customWidth="1"/>
    <col min="7960" max="8186" width="28.7109375" style="140"/>
    <col min="8187" max="8188" width="0" style="140" hidden="1" customWidth="1"/>
    <col min="8189" max="8204" width="7.7109375" style="140" customWidth="1"/>
    <col min="8205" max="8205" width="8.85546875" style="140" customWidth="1"/>
    <col min="8206" max="8207" width="7.7109375" style="140" customWidth="1"/>
    <col min="8208" max="8208" width="5.42578125" style="140" customWidth="1"/>
    <col min="8209" max="8209" width="5.7109375" style="140" customWidth="1"/>
    <col min="8210" max="8210" width="9.7109375" style="140" customWidth="1"/>
    <col min="8211" max="8213" width="7.7109375" style="140" customWidth="1"/>
    <col min="8214" max="8214" width="10.5703125" style="140" customWidth="1"/>
    <col min="8215" max="8215" width="13.7109375" style="140" customWidth="1"/>
    <col min="8216" max="8442" width="28.7109375" style="140"/>
    <col min="8443" max="8444" width="0" style="140" hidden="1" customWidth="1"/>
    <col min="8445" max="8460" width="7.7109375" style="140" customWidth="1"/>
    <col min="8461" max="8461" width="8.85546875" style="140" customWidth="1"/>
    <col min="8462" max="8463" width="7.7109375" style="140" customWidth="1"/>
    <col min="8464" max="8464" width="5.42578125" style="140" customWidth="1"/>
    <col min="8465" max="8465" width="5.7109375" style="140" customWidth="1"/>
    <col min="8466" max="8466" width="9.7109375" style="140" customWidth="1"/>
    <col min="8467" max="8469" width="7.7109375" style="140" customWidth="1"/>
    <col min="8470" max="8470" width="10.5703125" style="140" customWidth="1"/>
    <col min="8471" max="8471" width="13.7109375" style="140" customWidth="1"/>
    <col min="8472" max="8698" width="28.7109375" style="140"/>
    <col min="8699" max="8700" width="0" style="140" hidden="1" customWidth="1"/>
    <col min="8701" max="8716" width="7.7109375" style="140" customWidth="1"/>
    <col min="8717" max="8717" width="8.85546875" style="140" customWidth="1"/>
    <col min="8718" max="8719" width="7.7109375" style="140" customWidth="1"/>
    <col min="8720" max="8720" width="5.42578125" style="140" customWidth="1"/>
    <col min="8721" max="8721" width="5.7109375" style="140" customWidth="1"/>
    <col min="8722" max="8722" width="9.7109375" style="140" customWidth="1"/>
    <col min="8723" max="8725" width="7.7109375" style="140" customWidth="1"/>
    <col min="8726" max="8726" width="10.5703125" style="140" customWidth="1"/>
    <col min="8727" max="8727" width="13.7109375" style="140" customWidth="1"/>
    <col min="8728" max="8954" width="28.7109375" style="140"/>
    <col min="8955" max="8956" width="0" style="140" hidden="1" customWidth="1"/>
    <col min="8957" max="8972" width="7.7109375" style="140" customWidth="1"/>
    <col min="8973" max="8973" width="8.85546875" style="140" customWidth="1"/>
    <col min="8974" max="8975" width="7.7109375" style="140" customWidth="1"/>
    <col min="8976" max="8976" width="5.42578125" style="140" customWidth="1"/>
    <col min="8977" max="8977" width="5.7109375" style="140" customWidth="1"/>
    <col min="8978" max="8978" width="9.7109375" style="140" customWidth="1"/>
    <col min="8979" max="8981" width="7.7109375" style="140" customWidth="1"/>
    <col min="8982" max="8982" width="10.5703125" style="140" customWidth="1"/>
    <col min="8983" max="8983" width="13.7109375" style="140" customWidth="1"/>
    <col min="8984" max="9210" width="28.7109375" style="140"/>
    <col min="9211" max="9212" width="0" style="140" hidden="1" customWidth="1"/>
    <col min="9213" max="9228" width="7.7109375" style="140" customWidth="1"/>
    <col min="9229" max="9229" width="8.85546875" style="140" customWidth="1"/>
    <col min="9230" max="9231" width="7.7109375" style="140" customWidth="1"/>
    <col min="9232" max="9232" width="5.42578125" style="140" customWidth="1"/>
    <col min="9233" max="9233" width="5.7109375" style="140" customWidth="1"/>
    <col min="9234" max="9234" width="9.7109375" style="140" customWidth="1"/>
    <col min="9235" max="9237" width="7.7109375" style="140" customWidth="1"/>
    <col min="9238" max="9238" width="10.5703125" style="140" customWidth="1"/>
    <col min="9239" max="9239" width="13.7109375" style="140" customWidth="1"/>
    <col min="9240" max="9466" width="28.7109375" style="140"/>
    <col min="9467" max="9468" width="0" style="140" hidden="1" customWidth="1"/>
    <col min="9469" max="9484" width="7.7109375" style="140" customWidth="1"/>
    <col min="9485" max="9485" width="8.85546875" style="140" customWidth="1"/>
    <col min="9486" max="9487" width="7.7109375" style="140" customWidth="1"/>
    <col min="9488" max="9488" width="5.42578125" style="140" customWidth="1"/>
    <col min="9489" max="9489" width="5.7109375" style="140" customWidth="1"/>
    <col min="9490" max="9490" width="9.7109375" style="140" customWidth="1"/>
    <col min="9491" max="9493" width="7.7109375" style="140" customWidth="1"/>
    <col min="9494" max="9494" width="10.5703125" style="140" customWidth="1"/>
    <col min="9495" max="9495" width="13.7109375" style="140" customWidth="1"/>
    <col min="9496" max="9722" width="28.7109375" style="140"/>
    <col min="9723" max="9724" width="0" style="140" hidden="1" customWidth="1"/>
    <col min="9725" max="9740" width="7.7109375" style="140" customWidth="1"/>
    <col min="9741" max="9741" width="8.85546875" style="140" customWidth="1"/>
    <col min="9742" max="9743" width="7.7109375" style="140" customWidth="1"/>
    <col min="9744" max="9744" width="5.42578125" style="140" customWidth="1"/>
    <col min="9745" max="9745" width="5.7109375" style="140" customWidth="1"/>
    <col min="9746" max="9746" width="9.7109375" style="140" customWidth="1"/>
    <col min="9747" max="9749" width="7.7109375" style="140" customWidth="1"/>
    <col min="9750" max="9750" width="10.5703125" style="140" customWidth="1"/>
    <col min="9751" max="9751" width="13.7109375" style="140" customWidth="1"/>
    <col min="9752" max="9978" width="28.7109375" style="140"/>
    <col min="9979" max="9980" width="0" style="140" hidden="1" customWidth="1"/>
    <col min="9981" max="9996" width="7.7109375" style="140" customWidth="1"/>
    <col min="9997" max="9997" width="8.85546875" style="140" customWidth="1"/>
    <col min="9998" max="9999" width="7.7109375" style="140" customWidth="1"/>
    <col min="10000" max="10000" width="5.42578125" style="140" customWidth="1"/>
    <col min="10001" max="10001" width="5.7109375" style="140" customWidth="1"/>
    <col min="10002" max="10002" width="9.7109375" style="140" customWidth="1"/>
    <col min="10003" max="10005" width="7.7109375" style="140" customWidth="1"/>
    <col min="10006" max="10006" width="10.5703125" style="140" customWidth="1"/>
    <col min="10007" max="10007" width="13.7109375" style="140" customWidth="1"/>
    <col min="10008" max="10234" width="28.7109375" style="140"/>
    <col min="10235" max="10236" width="0" style="140" hidden="1" customWidth="1"/>
    <col min="10237" max="10252" width="7.7109375" style="140" customWidth="1"/>
    <col min="10253" max="10253" width="8.85546875" style="140" customWidth="1"/>
    <col min="10254" max="10255" width="7.7109375" style="140" customWidth="1"/>
    <col min="10256" max="10256" width="5.42578125" style="140" customWidth="1"/>
    <col min="10257" max="10257" width="5.7109375" style="140" customWidth="1"/>
    <col min="10258" max="10258" width="9.7109375" style="140" customWidth="1"/>
    <col min="10259" max="10261" width="7.7109375" style="140" customWidth="1"/>
    <col min="10262" max="10262" width="10.5703125" style="140" customWidth="1"/>
    <col min="10263" max="10263" width="13.7109375" style="140" customWidth="1"/>
    <col min="10264" max="10490" width="28.7109375" style="140"/>
    <col min="10491" max="10492" width="0" style="140" hidden="1" customWidth="1"/>
    <col min="10493" max="10508" width="7.7109375" style="140" customWidth="1"/>
    <col min="10509" max="10509" width="8.85546875" style="140" customWidth="1"/>
    <col min="10510" max="10511" width="7.7109375" style="140" customWidth="1"/>
    <col min="10512" max="10512" width="5.42578125" style="140" customWidth="1"/>
    <col min="10513" max="10513" width="5.7109375" style="140" customWidth="1"/>
    <col min="10514" max="10514" width="9.7109375" style="140" customWidth="1"/>
    <col min="10515" max="10517" width="7.7109375" style="140" customWidth="1"/>
    <col min="10518" max="10518" width="10.5703125" style="140" customWidth="1"/>
    <col min="10519" max="10519" width="13.7109375" style="140" customWidth="1"/>
    <col min="10520" max="10746" width="28.7109375" style="140"/>
    <col min="10747" max="10748" width="0" style="140" hidden="1" customWidth="1"/>
    <col min="10749" max="10764" width="7.7109375" style="140" customWidth="1"/>
    <col min="10765" max="10765" width="8.85546875" style="140" customWidth="1"/>
    <col min="10766" max="10767" width="7.7109375" style="140" customWidth="1"/>
    <col min="10768" max="10768" width="5.42578125" style="140" customWidth="1"/>
    <col min="10769" max="10769" width="5.7109375" style="140" customWidth="1"/>
    <col min="10770" max="10770" width="9.7109375" style="140" customWidth="1"/>
    <col min="10771" max="10773" width="7.7109375" style="140" customWidth="1"/>
    <col min="10774" max="10774" width="10.5703125" style="140" customWidth="1"/>
    <col min="10775" max="10775" width="13.7109375" style="140" customWidth="1"/>
    <col min="10776" max="11002" width="28.7109375" style="140"/>
    <col min="11003" max="11004" width="0" style="140" hidden="1" customWidth="1"/>
    <col min="11005" max="11020" width="7.7109375" style="140" customWidth="1"/>
    <col min="11021" max="11021" width="8.85546875" style="140" customWidth="1"/>
    <col min="11022" max="11023" width="7.7109375" style="140" customWidth="1"/>
    <col min="11024" max="11024" width="5.42578125" style="140" customWidth="1"/>
    <col min="11025" max="11025" width="5.7109375" style="140" customWidth="1"/>
    <col min="11026" max="11026" width="9.7109375" style="140" customWidth="1"/>
    <col min="11027" max="11029" width="7.7109375" style="140" customWidth="1"/>
    <col min="11030" max="11030" width="10.5703125" style="140" customWidth="1"/>
    <col min="11031" max="11031" width="13.7109375" style="140" customWidth="1"/>
    <col min="11032" max="11258" width="28.7109375" style="140"/>
    <col min="11259" max="11260" width="0" style="140" hidden="1" customWidth="1"/>
    <col min="11261" max="11276" width="7.7109375" style="140" customWidth="1"/>
    <col min="11277" max="11277" width="8.85546875" style="140" customWidth="1"/>
    <col min="11278" max="11279" width="7.7109375" style="140" customWidth="1"/>
    <col min="11280" max="11280" width="5.42578125" style="140" customWidth="1"/>
    <col min="11281" max="11281" width="5.7109375" style="140" customWidth="1"/>
    <col min="11282" max="11282" width="9.7109375" style="140" customWidth="1"/>
    <col min="11283" max="11285" width="7.7109375" style="140" customWidth="1"/>
    <col min="11286" max="11286" width="10.5703125" style="140" customWidth="1"/>
    <col min="11287" max="11287" width="13.7109375" style="140" customWidth="1"/>
    <col min="11288" max="11514" width="28.7109375" style="140"/>
    <col min="11515" max="11516" width="0" style="140" hidden="1" customWidth="1"/>
    <col min="11517" max="11532" width="7.7109375" style="140" customWidth="1"/>
    <col min="11533" max="11533" width="8.85546875" style="140" customWidth="1"/>
    <col min="11534" max="11535" width="7.7109375" style="140" customWidth="1"/>
    <col min="11536" max="11536" width="5.42578125" style="140" customWidth="1"/>
    <col min="11537" max="11537" width="5.7109375" style="140" customWidth="1"/>
    <col min="11538" max="11538" width="9.7109375" style="140" customWidth="1"/>
    <col min="11539" max="11541" width="7.7109375" style="140" customWidth="1"/>
    <col min="11542" max="11542" width="10.5703125" style="140" customWidth="1"/>
    <col min="11543" max="11543" width="13.7109375" style="140" customWidth="1"/>
    <col min="11544" max="11770" width="28.7109375" style="140"/>
    <col min="11771" max="11772" width="0" style="140" hidden="1" customWidth="1"/>
    <col min="11773" max="11788" width="7.7109375" style="140" customWidth="1"/>
    <col min="11789" max="11789" width="8.85546875" style="140" customWidth="1"/>
    <col min="11790" max="11791" width="7.7109375" style="140" customWidth="1"/>
    <col min="11792" max="11792" width="5.42578125" style="140" customWidth="1"/>
    <col min="11793" max="11793" width="5.7109375" style="140" customWidth="1"/>
    <col min="11794" max="11794" width="9.7109375" style="140" customWidth="1"/>
    <col min="11795" max="11797" width="7.7109375" style="140" customWidth="1"/>
    <col min="11798" max="11798" width="10.5703125" style="140" customWidth="1"/>
    <col min="11799" max="11799" width="13.7109375" style="140" customWidth="1"/>
    <col min="11800" max="12026" width="28.7109375" style="140"/>
    <col min="12027" max="12028" width="0" style="140" hidden="1" customWidth="1"/>
    <col min="12029" max="12044" width="7.7109375" style="140" customWidth="1"/>
    <col min="12045" max="12045" width="8.85546875" style="140" customWidth="1"/>
    <col min="12046" max="12047" width="7.7109375" style="140" customWidth="1"/>
    <col min="12048" max="12048" width="5.42578125" style="140" customWidth="1"/>
    <col min="12049" max="12049" width="5.7109375" style="140" customWidth="1"/>
    <col min="12050" max="12050" width="9.7109375" style="140" customWidth="1"/>
    <col min="12051" max="12053" width="7.7109375" style="140" customWidth="1"/>
    <col min="12054" max="12054" width="10.5703125" style="140" customWidth="1"/>
    <col min="12055" max="12055" width="13.7109375" style="140" customWidth="1"/>
    <col min="12056" max="12282" width="28.7109375" style="140"/>
    <col min="12283" max="12284" width="0" style="140" hidden="1" customWidth="1"/>
    <col min="12285" max="12300" width="7.7109375" style="140" customWidth="1"/>
    <col min="12301" max="12301" width="8.85546875" style="140" customWidth="1"/>
    <col min="12302" max="12303" width="7.7109375" style="140" customWidth="1"/>
    <col min="12304" max="12304" width="5.42578125" style="140" customWidth="1"/>
    <col min="12305" max="12305" width="5.7109375" style="140" customWidth="1"/>
    <col min="12306" max="12306" width="9.7109375" style="140" customWidth="1"/>
    <col min="12307" max="12309" width="7.7109375" style="140" customWidth="1"/>
    <col min="12310" max="12310" width="10.5703125" style="140" customWidth="1"/>
    <col min="12311" max="12311" width="13.7109375" style="140" customWidth="1"/>
    <col min="12312" max="12538" width="28.7109375" style="140"/>
    <col min="12539" max="12540" width="0" style="140" hidden="1" customWidth="1"/>
    <col min="12541" max="12556" width="7.7109375" style="140" customWidth="1"/>
    <col min="12557" max="12557" width="8.85546875" style="140" customWidth="1"/>
    <col min="12558" max="12559" width="7.7109375" style="140" customWidth="1"/>
    <col min="12560" max="12560" width="5.42578125" style="140" customWidth="1"/>
    <col min="12561" max="12561" width="5.7109375" style="140" customWidth="1"/>
    <col min="12562" max="12562" width="9.7109375" style="140" customWidth="1"/>
    <col min="12563" max="12565" width="7.7109375" style="140" customWidth="1"/>
    <col min="12566" max="12566" width="10.5703125" style="140" customWidth="1"/>
    <col min="12567" max="12567" width="13.7109375" style="140" customWidth="1"/>
    <col min="12568" max="12794" width="28.7109375" style="140"/>
    <col min="12795" max="12796" width="0" style="140" hidden="1" customWidth="1"/>
    <col min="12797" max="12812" width="7.7109375" style="140" customWidth="1"/>
    <col min="12813" max="12813" width="8.85546875" style="140" customWidth="1"/>
    <col min="12814" max="12815" width="7.7109375" style="140" customWidth="1"/>
    <col min="12816" max="12816" width="5.42578125" style="140" customWidth="1"/>
    <col min="12817" max="12817" width="5.7109375" style="140" customWidth="1"/>
    <col min="12818" max="12818" width="9.7109375" style="140" customWidth="1"/>
    <col min="12819" max="12821" width="7.7109375" style="140" customWidth="1"/>
    <col min="12822" max="12822" width="10.5703125" style="140" customWidth="1"/>
    <col min="12823" max="12823" width="13.7109375" style="140" customWidth="1"/>
    <col min="12824" max="13050" width="28.7109375" style="140"/>
    <col min="13051" max="13052" width="0" style="140" hidden="1" customWidth="1"/>
    <col min="13053" max="13068" width="7.7109375" style="140" customWidth="1"/>
    <col min="13069" max="13069" width="8.85546875" style="140" customWidth="1"/>
    <col min="13070" max="13071" width="7.7109375" style="140" customWidth="1"/>
    <col min="13072" max="13072" width="5.42578125" style="140" customWidth="1"/>
    <col min="13073" max="13073" width="5.7109375" style="140" customWidth="1"/>
    <col min="13074" max="13074" width="9.7109375" style="140" customWidth="1"/>
    <col min="13075" max="13077" width="7.7109375" style="140" customWidth="1"/>
    <col min="13078" max="13078" width="10.5703125" style="140" customWidth="1"/>
    <col min="13079" max="13079" width="13.7109375" style="140" customWidth="1"/>
    <col min="13080" max="13306" width="28.7109375" style="140"/>
    <col min="13307" max="13308" width="0" style="140" hidden="1" customWidth="1"/>
    <col min="13309" max="13324" width="7.7109375" style="140" customWidth="1"/>
    <col min="13325" max="13325" width="8.85546875" style="140" customWidth="1"/>
    <col min="13326" max="13327" width="7.7109375" style="140" customWidth="1"/>
    <col min="13328" max="13328" width="5.42578125" style="140" customWidth="1"/>
    <col min="13329" max="13329" width="5.7109375" style="140" customWidth="1"/>
    <col min="13330" max="13330" width="9.7109375" style="140" customWidth="1"/>
    <col min="13331" max="13333" width="7.7109375" style="140" customWidth="1"/>
    <col min="13334" max="13334" width="10.5703125" style="140" customWidth="1"/>
    <col min="13335" max="13335" width="13.7109375" style="140" customWidth="1"/>
    <col min="13336" max="13562" width="28.7109375" style="140"/>
    <col min="13563" max="13564" width="0" style="140" hidden="1" customWidth="1"/>
    <col min="13565" max="13580" width="7.7109375" style="140" customWidth="1"/>
    <col min="13581" max="13581" width="8.85546875" style="140" customWidth="1"/>
    <col min="13582" max="13583" width="7.7109375" style="140" customWidth="1"/>
    <col min="13584" max="13584" width="5.42578125" style="140" customWidth="1"/>
    <col min="13585" max="13585" width="5.7109375" style="140" customWidth="1"/>
    <col min="13586" max="13586" width="9.7109375" style="140" customWidth="1"/>
    <col min="13587" max="13589" width="7.7109375" style="140" customWidth="1"/>
    <col min="13590" max="13590" width="10.5703125" style="140" customWidth="1"/>
    <col min="13591" max="13591" width="13.7109375" style="140" customWidth="1"/>
    <col min="13592" max="13818" width="28.7109375" style="140"/>
    <col min="13819" max="13820" width="0" style="140" hidden="1" customWidth="1"/>
    <col min="13821" max="13836" width="7.7109375" style="140" customWidth="1"/>
    <col min="13837" max="13837" width="8.85546875" style="140" customWidth="1"/>
    <col min="13838" max="13839" width="7.7109375" style="140" customWidth="1"/>
    <col min="13840" max="13840" width="5.42578125" style="140" customWidth="1"/>
    <col min="13841" max="13841" width="5.7109375" style="140" customWidth="1"/>
    <col min="13842" max="13842" width="9.7109375" style="140" customWidth="1"/>
    <col min="13843" max="13845" width="7.7109375" style="140" customWidth="1"/>
    <col min="13846" max="13846" width="10.5703125" style="140" customWidth="1"/>
    <col min="13847" max="13847" width="13.7109375" style="140" customWidth="1"/>
    <col min="13848" max="14074" width="28.7109375" style="140"/>
    <col min="14075" max="14076" width="0" style="140" hidden="1" customWidth="1"/>
    <col min="14077" max="14092" width="7.7109375" style="140" customWidth="1"/>
    <col min="14093" max="14093" width="8.85546875" style="140" customWidth="1"/>
    <col min="14094" max="14095" width="7.7109375" style="140" customWidth="1"/>
    <col min="14096" max="14096" width="5.42578125" style="140" customWidth="1"/>
    <col min="14097" max="14097" width="5.7109375" style="140" customWidth="1"/>
    <col min="14098" max="14098" width="9.7109375" style="140" customWidth="1"/>
    <col min="14099" max="14101" width="7.7109375" style="140" customWidth="1"/>
    <col min="14102" max="14102" width="10.5703125" style="140" customWidth="1"/>
    <col min="14103" max="14103" width="13.7109375" style="140" customWidth="1"/>
    <col min="14104" max="14330" width="28.7109375" style="140"/>
    <col min="14331" max="14332" width="0" style="140" hidden="1" customWidth="1"/>
    <col min="14333" max="14348" width="7.7109375" style="140" customWidth="1"/>
    <col min="14349" max="14349" width="8.85546875" style="140" customWidth="1"/>
    <col min="14350" max="14351" width="7.7109375" style="140" customWidth="1"/>
    <col min="14352" max="14352" width="5.42578125" style="140" customWidth="1"/>
    <col min="14353" max="14353" width="5.7109375" style="140" customWidth="1"/>
    <col min="14354" max="14354" width="9.7109375" style="140" customWidth="1"/>
    <col min="14355" max="14357" width="7.7109375" style="140" customWidth="1"/>
    <col min="14358" max="14358" width="10.5703125" style="140" customWidth="1"/>
    <col min="14359" max="14359" width="13.7109375" style="140" customWidth="1"/>
    <col min="14360" max="14586" width="28.7109375" style="140"/>
    <col min="14587" max="14588" width="0" style="140" hidden="1" customWidth="1"/>
    <col min="14589" max="14604" width="7.7109375" style="140" customWidth="1"/>
    <col min="14605" max="14605" width="8.85546875" style="140" customWidth="1"/>
    <col min="14606" max="14607" width="7.7109375" style="140" customWidth="1"/>
    <col min="14608" max="14608" width="5.42578125" style="140" customWidth="1"/>
    <col min="14609" max="14609" width="5.7109375" style="140" customWidth="1"/>
    <col min="14610" max="14610" width="9.7109375" style="140" customWidth="1"/>
    <col min="14611" max="14613" width="7.7109375" style="140" customWidth="1"/>
    <col min="14614" max="14614" width="10.5703125" style="140" customWidth="1"/>
    <col min="14615" max="14615" width="13.7109375" style="140" customWidth="1"/>
    <col min="14616" max="14842" width="28.7109375" style="140"/>
    <col min="14843" max="14844" width="0" style="140" hidden="1" customWidth="1"/>
    <col min="14845" max="14860" width="7.7109375" style="140" customWidth="1"/>
    <col min="14861" max="14861" width="8.85546875" style="140" customWidth="1"/>
    <col min="14862" max="14863" width="7.7109375" style="140" customWidth="1"/>
    <col min="14864" max="14864" width="5.42578125" style="140" customWidth="1"/>
    <col min="14865" max="14865" width="5.7109375" style="140" customWidth="1"/>
    <col min="14866" max="14866" width="9.7109375" style="140" customWidth="1"/>
    <col min="14867" max="14869" width="7.7109375" style="140" customWidth="1"/>
    <col min="14870" max="14870" width="10.5703125" style="140" customWidth="1"/>
    <col min="14871" max="14871" width="13.7109375" style="140" customWidth="1"/>
    <col min="14872" max="15098" width="28.7109375" style="140"/>
    <col min="15099" max="15100" width="0" style="140" hidden="1" customWidth="1"/>
    <col min="15101" max="15116" width="7.7109375" style="140" customWidth="1"/>
    <col min="15117" max="15117" width="8.85546875" style="140" customWidth="1"/>
    <col min="15118" max="15119" width="7.7109375" style="140" customWidth="1"/>
    <col min="15120" max="15120" width="5.42578125" style="140" customWidth="1"/>
    <col min="15121" max="15121" width="5.7109375" style="140" customWidth="1"/>
    <col min="15122" max="15122" width="9.7109375" style="140" customWidth="1"/>
    <col min="15123" max="15125" width="7.7109375" style="140" customWidth="1"/>
    <col min="15126" max="15126" width="10.5703125" style="140" customWidth="1"/>
    <col min="15127" max="15127" width="13.7109375" style="140" customWidth="1"/>
    <col min="15128" max="15354" width="28.7109375" style="140"/>
    <col min="15355" max="15356" width="0" style="140" hidden="1" customWidth="1"/>
    <col min="15357" max="15372" width="7.7109375" style="140" customWidth="1"/>
    <col min="15373" max="15373" width="8.85546875" style="140" customWidth="1"/>
    <col min="15374" max="15375" width="7.7109375" style="140" customWidth="1"/>
    <col min="15376" max="15376" width="5.42578125" style="140" customWidth="1"/>
    <col min="15377" max="15377" width="5.7109375" style="140" customWidth="1"/>
    <col min="15378" max="15378" width="9.7109375" style="140" customWidth="1"/>
    <col min="15379" max="15381" width="7.7109375" style="140" customWidth="1"/>
    <col min="15382" max="15382" width="10.5703125" style="140" customWidth="1"/>
    <col min="15383" max="15383" width="13.7109375" style="140" customWidth="1"/>
    <col min="15384" max="15610" width="28.7109375" style="140"/>
    <col min="15611" max="15612" width="0" style="140" hidden="1" customWidth="1"/>
    <col min="15613" max="15628" width="7.7109375" style="140" customWidth="1"/>
    <col min="15629" max="15629" width="8.85546875" style="140" customWidth="1"/>
    <col min="15630" max="15631" width="7.7109375" style="140" customWidth="1"/>
    <col min="15632" max="15632" width="5.42578125" style="140" customWidth="1"/>
    <col min="15633" max="15633" width="5.7109375" style="140" customWidth="1"/>
    <col min="15634" max="15634" width="9.7109375" style="140" customWidth="1"/>
    <col min="15635" max="15637" width="7.7109375" style="140" customWidth="1"/>
    <col min="15638" max="15638" width="10.5703125" style="140" customWidth="1"/>
    <col min="15639" max="15639" width="13.7109375" style="140" customWidth="1"/>
    <col min="15640" max="15866" width="28.7109375" style="140"/>
    <col min="15867" max="15868" width="0" style="140" hidden="1" customWidth="1"/>
    <col min="15869" max="15884" width="7.7109375" style="140" customWidth="1"/>
    <col min="15885" max="15885" width="8.85546875" style="140" customWidth="1"/>
    <col min="15886" max="15887" width="7.7109375" style="140" customWidth="1"/>
    <col min="15888" max="15888" width="5.42578125" style="140" customWidth="1"/>
    <col min="15889" max="15889" width="5.7109375" style="140" customWidth="1"/>
    <col min="15890" max="15890" width="9.7109375" style="140" customWidth="1"/>
    <col min="15891" max="15893" width="7.7109375" style="140" customWidth="1"/>
    <col min="15894" max="15894" width="10.5703125" style="140" customWidth="1"/>
    <col min="15895" max="15895" width="13.7109375" style="140" customWidth="1"/>
    <col min="15896" max="16122" width="28.7109375" style="140"/>
    <col min="16123" max="16124" width="0" style="140" hidden="1" customWidth="1"/>
    <col min="16125" max="16140" width="7.7109375" style="140" customWidth="1"/>
    <col min="16141" max="16141" width="8.85546875" style="140" customWidth="1"/>
    <col min="16142" max="16143" width="7.7109375" style="140" customWidth="1"/>
    <col min="16144" max="16144" width="5.42578125" style="140" customWidth="1"/>
    <col min="16145" max="16145" width="5.7109375" style="140" customWidth="1"/>
    <col min="16146" max="16146" width="9.7109375" style="140" customWidth="1"/>
    <col min="16147" max="16149" width="7.7109375" style="140" customWidth="1"/>
    <col min="16150" max="16150" width="10.5703125" style="140" customWidth="1"/>
    <col min="16151" max="16151" width="13.7109375" style="140" customWidth="1"/>
    <col min="16152" max="16384" width="28.7109375" style="140"/>
  </cols>
  <sheetData>
    <row r="1" spans="1:22" ht="15">
      <c r="A1" s="677" t="s">
        <v>529</v>
      </c>
      <c r="S1" s="140"/>
    </row>
    <row r="2" spans="1:22" ht="15.75">
      <c r="A2" s="136" t="s">
        <v>530</v>
      </c>
      <c r="S2" s="140"/>
    </row>
    <row r="3" spans="1:22">
      <c r="A3" s="678"/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9"/>
    </row>
    <row r="4" spans="1:22" ht="24" customHeight="1">
      <c r="A4" s="680" t="s">
        <v>531</v>
      </c>
      <c r="B4" s="681">
        <v>2010</v>
      </c>
      <c r="C4" s="681">
        <v>2011</v>
      </c>
      <c r="D4" s="681">
        <v>2012</v>
      </c>
      <c r="E4" s="681">
        <v>2013</v>
      </c>
      <c r="F4" s="681">
        <v>2014</v>
      </c>
      <c r="G4" s="681">
        <v>2015</v>
      </c>
      <c r="H4" s="681">
        <v>2016</v>
      </c>
      <c r="I4" s="681">
        <v>2017</v>
      </c>
      <c r="J4" s="681">
        <v>2018</v>
      </c>
      <c r="K4" s="794">
        <v>2019</v>
      </c>
      <c r="L4" s="794"/>
      <c r="M4" s="794"/>
      <c r="N4" s="794"/>
      <c r="O4" s="794"/>
      <c r="P4" s="794"/>
      <c r="Q4" s="794"/>
      <c r="R4" s="681"/>
      <c r="S4" s="681" t="s">
        <v>532</v>
      </c>
    </row>
    <row r="5" spans="1:22" ht="12.75" thickBot="1">
      <c r="A5" s="682"/>
      <c r="B5" s="683"/>
      <c r="C5" s="683"/>
      <c r="D5" s="683"/>
      <c r="E5" s="683"/>
      <c r="F5" s="683"/>
      <c r="G5" s="683"/>
      <c r="H5" s="683"/>
      <c r="I5" s="683"/>
      <c r="J5" s="683"/>
      <c r="K5" s="683" t="s">
        <v>355</v>
      </c>
      <c r="L5" s="683" t="s">
        <v>230</v>
      </c>
      <c r="M5" s="683" t="s">
        <v>475</v>
      </c>
      <c r="N5" s="683" t="s">
        <v>120</v>
      </c>
      <c r="O5" s="683" t="s">
        <v>486</v>
      </c>
      <c r="P5" s="683" t="s">
        <v>490</v>
      </c>
      <c r="Q5" s="683" t="s">
        <v>496</v>
      </c>
      <c r="R5" s="681">
        <v>2019</v>
      </c>
      <c r="S5" s="683"/>
    </row>
    <row r="6" spans="1:22">
      <c r="A6" s="684" t="s">
        <v>533</v>
      </c>
      <c r="B6" s="660">
        <v>21902.831565768924</v>
      </c>
      <c r="C6" s="660">
        <v>27525.674834212732</v>
      </c>
      <c r="D6" s="660">
        <v>27466.673086776646</v>
      </c>
      <c r="E6" s="660">
        <v>23789.445416193055</v>
      </c>
      <c r="F6" s="660">
        <v>20545.413928408008</v>
      </c>
      <c r="G6" s="685">
        <v>18950.140019839255</v>
      </c>
      <c r="H6" s="660">
        <v>21776.636298768291</v>
      </c>
      <c r="I6" s="660">
        <v>27158.581548278267</v>
      </c>
      <c r="J6" s="660">
        <v>28823.486147754375</v>
      </c>
      <c r="K6" s="660">
        <v>2188.4543721469299</v>
      </c>
      <c r="L6" s="660">
        <v>1991.29002064527</v>
      </c>
      <c r="M6" s="660">
        <v>2132.92200165955</v>
      </c>
      <c r="N6" s="660">
        <v>2284.4953298494502</v>
      </c>
      <c r="O6" s="660">
        <v>2293.1518021986599</v>
      </c>
      <c r="P6" s="660">
        <v>2394.1577051046802</v>
      </c>
      <c r="Q6" s="660">
        <v>2209.6699811488502</v>
      </c>
      <c r="R6" s="660">
        <f>SUM(K6:Q6)</f>
        <v>15494.141212753391</v>
      </c>
      <c r="S6" s="686">
        <f>R6/$R$21</f>
        <v>0.58239245913848703</v>
      </c>
    </row>
    <row r="7" spans="1:22" ht="15">
      <c r="A7" s="687" t="s">
        <v>534</v>
      </c>
      <c r="B7" s="688">
        <v>3088.1233844173048</v>
      </c>
      <c r="C7" s="688">
        <v>4567.8024539648541</v>
      </c>
      <c r="D7" s="688">
        <v>4995.5372719897332</v>
      </c>
      <c r="E7" s="688">
        <v>5270.9630859503377</v>
      </c>
      <c r="F7" s="688">
        <v>4562.2725959757954</v>
      </c>
      <c r="G7" s="689">
        <v>2302.3120197518469</v>
      </c>
      <c r="H7" s="688">
        <v>2212.7446898617918</v>
      </c>
      <c r="I7" s="688">
        <v>3357.8398979472931</v>
      </c>
      <c r="J7" s="688">
        <v>4024.4851999999996</v>
      </c>
      <c r="K7" s="688">
        <v>283.55381119969297</v>
      </c>
      <c r="L7" s="688">
        <v>285.06393154765402</v>
      </c>
      <c r="M7" s="688">
        <v>270.69189451897103</v>
      </c>
      <c r="N7" s="688">
        <v>231.582782009033</v>
      </c>
      <c r="O7" s="688">
        <v>215.769786084</v>
      </c>
      <c r="P7" s="688">
        <v>212.185317189095</v>
      </c>
      <c r="Q7" s="688">
        <v>239.14029676323599</v>
      </c>
      <c r="R7" s="690">
        <f>SUM(K7:Q7)</f>
        <v>1737.987819311682</v>
      </c>
      <c r="S7" s="691">
        <f t="shared" ref="S7:S17" si="0">R7/$R$21</f>
        <v>6.5327338001058222E-2</v>
      </c>
      <c r="T7" s="391"/>
      <c r="U7" s="692"/>
      <c r="V7" s="692"/>
    </row>
    <row r="8" spans="1:22">
      <c r="A8" s="687" t="s">
        <v>535</v>
      </c>
      <c r="B8" s="688">
        <v>1884.2183061226253</v>
      </c>
      <c r="C8" s="688">
        <v>2113.5156486492629</v>
      </c>
      <c r="D8" s="688">
        <v>2311.7126019672733</v>
      </c>
      <c r="E8" s="688">
        <v>1706.6950634617754</v>
      </c>
      <c r="F8" s="688">
        <v>1730.5254660543083</v>
      </c>
      <c r="G8" s="689">
        <v>1456.9481829951926</v>
      </c>
      <c r="H8" s="688">
        <v>1269.0252173274621</v>
      </c>
      <c r="I8" s="688">
        <v>1787.8776365309534</v>
      </c>
      <c r="J8" s="688">
        <v>1937.1065700000001</v>
      </c>
      <c r="K8" s="688">
        <v>159.47294143215601</v>
      </c>
      <c r="L8" s="688">
        <v>253.481629174988</v>
      </c>
      <c r="M8" s="688">
        <v>253.961642162674</v>
      </c>
      <c r="N8" s="688">
        <v>162.77478424200899</v>
      </c>
      <c r="O8" s="688">
        <v>70.168793518457605</v>
      </c>
      <c r="P8" s="688">
        <v>217.72132963747799</v>
      </c>
      <c r="Q8" s="688">
        <v>238.70790710392799</v>
      </c>
      <c r="R8" s="690">
        <f t="shared" ref="R8:R18" si="1">SUM(K8:Q8)</f>
        <v>1356.2890272716904</v>
      </c>
      <c r="S8" s="691">
        <f>R8/$R$21</f>
        <v>5.0980076342994569E-2</v>
      </c>
    </row>
    <row r="9" spans="1:22">
      <c r="A9" s="687" t="s">
        <v>536</v>
      </c>
      <c r="B9" s="688">
        <v>975.09790797619473</v>
      </c>
      <c r="C9" s="688">
        <v>1689.3502871966998</v>
      </c>
      <c r="D9" s="688">
        <v>1094.8051389253683</v>
      </c>
      <c r="E9" s="688">
        <v>785.88057815767991</v>
      </c>
      <c r="F9" s="688">
        <v>847.43103959854761</v>
      </c>
      <c r="G9" s="689">
        <v>722.75179937486246</v>
      </c>
      <c r="H9" s="688">
        <v>878.49733521216012</v>
      </c>
      <c r="I9" s="688">
        <v>819.60230796417761</v>
      </c>
      <c r="J9" s="688">
        <v>755.23822999999993</v>
      </c>
      <c r="K9" s="688">
        <v>52.286661021124203</v>
      </c>
      <c r="L9" s="688">
        <v>23.090368930482501</v>
      </c>
      <c r="M9" s="688">
        <v>17.1372178653411</v>
      </c>
      <c r="N9" s="688">
        <v>24.521547361425501</v>
      </c>
      <c r="O9" s="688">
        <v>22.154491489261101</v>
      </c>
      <c r="P9" s="688">
        <v>34.369864321675799</v>
      </c>
      <c r="Q9" s="688">
        <v>86.5490868042952</v>
      </c>
      <c r="R9" s="690">
        <f t="shared" si="1"/>
        <v>260.10923779360542</v>
      </c>
      <c r="S9" s="691">
        <f t="shared" si="0"/>
        <v>9.7769638577042215E-3</v>
      </c>
    </row>
    <row r="10" spans="1:22">
      <c r="A10" s="687" t="s">
        <v>537</v>
      </c>
      <c r="B10" s="688">
        <v>2202.5515999999998</v>
      </c>
      <c r="C10" s="688">
        <v>2835.5270999999998</v>
      </c>
      <c r="D10" s="688">
        <v>3082.7011000000002</v>
      </c>
      <c r="E10" s="688">
        <v>3444.3696</v>
      </c>
      <c r="F10" s="688">
        <v>4231.3062</v>
      </c>
      <c r="G10" s="689">
        <v>4408.6431000000002</v>
      </c>
      <c r="H10" s="688">
        <v>4701.7740000000003</v>
      </c>
      <c r="I10" s="688">
        <v>5114.1799000000001</v>
      </c>
      <c r="J10" s="688">
        <v>5908.6778000000004</v>
      </c>
      <c r="K10" s="688">
        <v>682.6105</v>
      </c>
      <c r="L10" s="688">
        <v>392.2516</v>
      </c>
      <c r="M10" s="688">
        <v>383.5172</v>
      </c>
      <c r="N10" s="688">
        <v>385.77280000000002</v>
      </c>
      <c r="O10" s="688">
        <v>424.10309999999998</v>
      </c>
      <c r="P10" s="688">
        <v>476.94499999999999</v>
      </c>
      <c r="Q10" s="688">
        <v>550.42489999999998</v>
      </c>
      <c r="R10" s="690">
        <f t="shared" si="1"/>
        <v>3295.6251000000002</v>
      </c>
      <c r="S10" s="691">
        <f t="shared" si="0"/>
        <v>0.12387567532995553</v>
      </c>
    </row>
    <row r="11" spans="1:22">
      <c r="A11" s="687" t="s">
        <v>538</v>
      </c>
      <c r="B11" s="688">
        <v>643.65350000000001</v>
      </c>
      <c r="C11" s="688">
        <v>1049.4242000000002</v>
      </c>
      <c r="D11" s="688">
        <v>1016.9302</v>
      </c>
      <c r="E11" s="688">
        <v>1030.2617</v>
      </c>
      <c r="F11" s="688">
        <v>1155.346</v>
      </c>
      <c r="G11" s="689">
        <v>932.5921000000003</v>
      </c>
      <c r="H11" s="688">
        <v>908.68899999999996</v>
      </c>
      <c r="I11" s="688">
        <v>1044.8715999999999</v>
      </c>
      <c r="J11" s="688">
        <v>1323.1425000000002</v>
      </c>
      <c r="K11" s="688">
        <v>82.960599999999999</v>
      </c>
      <c r="L11" s="688">
        <v>123.7908</v>
      </c>
      <c r="M11" s="688">
        <v>177.41489999999999</v>
      </c>
      <c r="N11" s="688">
        <v>162.92429999999999</v>
      </c>
      <c r="O11" s="688">
        <v>102.07129999999999</v>
      </c>
      <c r="P11" s="688">
        <v>143.93709999999999</v>
      </c>
      <c r="Q11" s="688">
        <v>155.54990000000001</v>
      </c>
      <c r="R11" s="690">
        <f t="shared" si="1"/>
        <v>948.64889999999991</v>
      </c>
      <c r="S11" s="691">
        <f t="shared" si="0"/>
        <v>3.565773398755806E-2</v>
      </c>
    </row>
    <row r="12" spans="1:22">
      <c r="A12" s="693" t="s">
        <v>539</v>
      </c>
      <c r="B12" s="694">
        <v>1560.8283999999999</v>
      </c>
      <c r="C12" s="694">
        <v>1989.8615</v>
      </c>
      <c r="D12" s="694">
        <v>2177.0586000000003</v>
      </c>
      <c r="E12" s="694">
        <v>1927.9707999999998</v>
      </c>
      <c r="F12" s="694">
        <v>1800.1976000000002</v>
      </c>
      <c r="G12" s="689">
        <v>1331.18</v>
      </c>
      <c r="H12" s="688">
        <v>1196.0629999999999</v>
      </c>
      <c r="I12" s="688">
        <v>1268.1784</v>
      </c>
      <c r="J12" s="688">
        <v>1399.9624000000001</v>
      </c>
      <c r="K12" s="688">
        <v>125.2107</v>
      </c>
      <c r="L12" s="688">
        <v>107.307</v>
      </c>
      <c r="M12" s="688">
        <v>117.2145</v>
      </c>
      <c r="N12" s="688">
        <v>104.90779999999999</v>
      </c>
      <c r="O12" s="688">
        <v>116.6036</v>
      </c>
      <c r="P12" s="688">
        <v>114.7938</v>
      </c>
      <c r="Q12" s="688">
        <v>124.55929999999999</v>
      </c>
      <c r="R12" s="690">
        <f t="shared" si="1"/>
        <v>810.59670000000006</v>
      </c>
      <c r="S12" s="691">
        <f>R12/$R$21</f>
        <v>3.0468639661936473E-2</v>
      </c>
    </row>
    <row r="13" spans="1:22" ht="15">
      <c r="A13" s="693" t="s">
        <v>540</v>
      </c>
      <c r="B13" s="694">
        <v>359.17520000000002</v>
      </c>
      <c r="C13" s="694">
        <v>401.69369999999998</v>
      </c>
      <c r="D13" s="694">
        <v>438.08229999999998</v>
      </c>
      <c r="E13" s="694">
        <v>427.33410000000003</v>
      </c>
      <c r="F13" s="694">
        <v>416.25689999999997</v>
      </c>
      <c r="G13" s="689">
        <v>352.98030000000006</v>
      </c>
      <c r="H13" s="688">
        <v>322.0564</v>
      </c>
      <c r="I13" s="688">
        <v>339.57060000000007</v>
      </c>
      <c r="J13" s="688">
        <v>338.85339999999997</v>
      </c>
      <c r="K13" s="688">
        <v>27.5779</v>
      </c>
      <c r="L13" s="688">
        <v>24.749500000000001</v>
      </c>
      <c r="M13" s="688">
        <v>32.117899999999999</v>
      </c>
      <c r="N13" s="688">
        <v>29.2974</v>
      </c>
      <c r="O13" s="688">
        <v>27.280799999999999</v>
      </c>
      <c r="P13" s="688">
        <v>24.948699999999999</v>
      </c>
      <c r="Q13" s="688">
        <v>25.727699999999999</v>
      </c>
      <c r="R13" s="690">
        <f t="shared" si="1"/>
        <v>191.69990000000001</v>
      </c>
      <c r="S13" s="691">
        <f t="shared" si="0"/>
        <v>7.2055995001327495E-3</v>
      </c>
      <c r="U13" s="391"/>
    </row>
    <row r="14" spans="1:22" ht="12.75">
      <c r="A14" s="693" t="s">
        <v>541</v>
      </c>
      <c r="B14" s="694">
        <v>1228.2731999999999</v>
      </c>
      <c r="C14" s="694">
        <v>1654.8217</v>
      </c>
      <c r="D14" s="694">
        <v>1636.3205999999998</v>
      </c>
      <c r="E14" s="694">
        <v>1510.0326</v>
      </c>
      <c r="F14" s="694">
        <v>1514.9664</v>
      </c>
      <c r="G14" s="689">
        <v>1405.9457</v>
      </c>
      <c r="H14" s="688">
        <v>1341.5205000000001</v>
      </c>
      <c r="I14" s="688">
        <v>1379.6829</v>
      </c>
      <c r="J14" s="688">
        <v>1556.9158999999997</v>
      </c>
      <c r="K14" s="688">
        <v>119.5257</v>
      </c>
      <c r="L14" s="688">
        <v>117.6572</v>
      </c>
      <c r="M14" s="688">
        <v>139.7081</v>
      </c>
      <c r="N14" s="688">
        <v>121.56189999999999</v>
      </c>
      <c r="O14" s="688">
        <v>141.809</v>
      </c>
      <c r="P14" s="688">
        <v>147.7801</v>
      </c>
      <c r="Q14" s="688">
        <v>137.0797</v>
      </c>
      <c r="R14" s="690">
        <f t="shared" si="1"/>
        <v>925.12169999999992</v>
      </c>
      <c r="S14" s="695">
        <f t="shared" si="0"/>
        <v>3.4773395599486272E-2</v>
      </c>
      <c r="U14" s="692"/>
    </row>
    <row r="15" spans="1:22" ht="13.5" thickBot="1">
      <c r="A15" s="684" t="s">
        <v>542</v>
      </c>
      <c r="B15" s="660">
        <v>251.68170000000003</v>
      </c>
      <c r="C15" s="660">
        <v>491.9676</v>
      </c>
      <c r="D15" s="660">
        <v>722.2650000000001</v>
      </c>
      <c r="E15" s="660">
        <v>721.94380000000012</v>
      </c>
      <c r="F15" s="660">
        <v>663.60569999999996</v>
      </c>
      <c r="G15" s="685">
        <v>698.46230000000003</v>
      </c>
      <c r="H15" s="660">
        <v>640.32760000000007</v>
      </c>
      <c r="I15" s="660">
        <v>586.09349999999995</v>
      </c>
      <c r="J15" s="660">
        <v>627.81399999999996</v>
      </c>
      <c r="K15" s="660">
        <v>42.696100000000001</v>
      </c>
      <c r="L15" s="660">
        <v>47.527799999999999</v>
      </c>
      <c r="M15" s="660">
        <v>47.154200000000003</v>
      </c>
      <c r="N15" s="660">
        <v>54.274000000000001</v>
      </c>
      <c r="O15" s="660">
        <v>58.472499999999997</v>
      </c>
      <c r="P15" s="660">
        <v>54.801499999999997</v>
      </c>
      <c r="Q15" s="660">
        <v>57.568199999999997</v>
      </c>
      <c r="R15" s="660">
        <f>SUM(K15:Q15)</f>
        <v>362.49430000000001</v>
      </c>
      <c r="S15" s="696">
        <f>R15/$R$21</f>
        <v>1.3625404848312235E-2</v>
      </c>
      <c r="U15" s="692"/>
    </row>
    <row r="16" spans="1:22">
      <c r="A16" s="693" t="s">
        <v>543</v>
      </c>
      <c r="B16" s="694">
        <v>949.29350000000011</v>
      </c>
      <c r="C16" s="694">
        <v>1129.5879</v>
      </c>
      <c r="D16" s="694">
        <v>1301.0628000000002</v>
      </c>
      <c r="E16" s="694">
        <v>1320.0777</v>
      </c>
      <c r="F16" s="694">
        <v>1148.5262999999998</v>
      </c>
      <c r="G16" s="689">
        <v>1080.6344000000001</v>
      </c>
      <c r="H16" s="694">
        <v>1084.1491999999998</v>
      </c>
      <c r="I16" s="689">
        <v>1270.1376</v>
      </c>
      <c r="J16" s="689">
        <v>1321.9860999999996</v>
      </c>
      <c r="K16" s="688">
        <v>105.1593</v>
      </c>
      <c r="L16" s="688">
        <v>90.775400000000005</v>
      </c>
      <c r="M16" s="688">
        <v>108.7188</v>
      </c>
      <c r="N16" s="688">
        <v>107.60809999999999</v>
      </c>
      <c r="O16" s="688">
        <v>114.35809999999999</v>
      </c>
      <c r="P16" s="688">
        <v>99.263199999999998</v>
      </c>
      <c r="Q16" s="688">
        <v>107.721</v>
      </c>
      <c r="R16" s="690">
        <f t="shared" si="1"/>
        <v>733.60389999999995</v>
      </c>
      <c r="S16" s="691">
        <f>R16/$R$21</f>
        <v>2.7574640858630779E-2</v>
      </c>
      <c r="V16" s="697"/>
    </row>
    <row r="17" spans="1:19">
      <c r="A17" s="693" t="s">
        <v>544</v>
      </c>
      <c r="B17" s="694">
        <v>393.05259999999987</v>
      </c>
      <c r="C17" s="694">
        <v>475.91149999999999</v>
      </c>
      <c r="D17" s="694">
        <v>545.32429999999999</v>
      </c>
      <c r="E17" s="694">
        <v>544.48760000000016</v>
      </c>
      <c r="F17" s="694">
        <v>581.29720000000009</v>
      </c>
      <c r="G17" s="689">
        <v>533.19579999999996</v>
      </c>
      <c r="H17" s="694">
        <v>445.02069999999998</v>
      </c>
      <c r="I17" s="689">
        <v>510.73149999999998</v>
      </c>
      <c r="J17" s="689">
        <v>586.49290000000008</v>
      </c>
      <c r="K17" s="688">
        <v>45.927999999999997</v>
      </c>
      <c r="L17" s="688">
        <v>49.608199999999997</v>
      </c>
      <c r="M17" s="688">
        <v>42.973100000000002</v>
      </c>
      <c r="N17" s="688">
        <v>44.751399999999997</v>
      </c>
      <c r="O17" s="688">
        <v>57.731400000000001</v>
      </c>
      <c r="P17" s="688">
        <v>48.000799999999998</v>
      </c>
      <c r="Q17" s="688">
        <v>37.946199999999997</v>
      </c>
      <c r="R17" s="690">
        <f t="shared" si="1"/>
        <v>326.93909999999994</v>
      </c>
      <c r="S17" s="691">
        <f t="shared" si="0"/>
        <v>1.2288959021542789E-2</v>
      </c>
    </row>
    <row r="18" spans="1:19">
      <c r="A18" s="687" t="s">
        <v>21</v>
      </c>
      <c r="B18" s="688">
        <v>364.29995030999999</v>
      </c>
      <c r="C18" s="688">
        <v>450.82314214999997</v>
      </c>
      <c r="D18" s="688">
        <v>622.13367848000007</v>
      </c>
      <c r="E18" s="688">
        <v>381.17453501</v>
      </c>
      <c r="F18" s="688">
        <v>335.53756860000004</v>
      </c>
      <c r="G18" s="689">
        <v>238.56881154000001</v>
      </c>
      <c r="H18" s="688">
        <v>243.27676936000003</v>
      </c>
      <c r="I18" s="689">
        <v>280.26976268999999</v>
      </c>
      <c r="J18" s="689">
        <v>338.224109</v>
      </c>
      <c r="K18" s="689">
        <v>23.89442601</v>
      </c>
      <c r="L18" s="689">
        <v>21.24701168</v>
      </c>
      <c r="M18" s="689">
        <v>29.279791030000002</v>
      </c>
      <c r="N18" s="689">
        <v>23.746664940000002</v>
      </c>
      <c r="O18" s="689">
        <v>23.833391599999999</v>
      </c>
      <c r="P18" s="689">
        <v>21.116765709999999</v>
      </c>
      <c r="Q18" s="689">
        <v>17.92078003</v>
      </c>
      <c r="R18" s="690">
        <f t="shared" si="1"/>
        <v>161.03883100000002</v>
      </c>
      <c r="S18" s="691">
        <f>R18/$R$21</f>
        <v>6.0531138522010829E-3</v>
      </c>
    </row>
    <row r="19" spans="1:19" ht="15">
      <c r="A19" s="687"/>
      <c r="B19" s="688"/>
      <c r="C19" s="688"/>
      <c r="D19" s="688"/>
      <c r="E19" s="688"/>
      <c r="F19" s="688"/>
      <c r="H19" s="698"/>
      <c r="I19" s="391"/>
      <c r="J19" s="391"/>
      <c r="K19" s="391"/>
      <c r="L19" s="391"/>
      <c r="M19" s="391"/>
      <c r="N19" s="391"/>
      <c r="O19" s="391"/>
      <c r="P19" s="391"/>
      <c r="Q19" s="391"/>
      <c r="R19" s="699"/>
      <c r="S19" s="691"/>
    </row>
    <row r="20" spans="1:19">
      <c r="A20" s="687"/>
      <c r="B20" s="700"/>
      <c r="C20" s="700"/>
      <c r="D20" s="700"/>
      <c r="E20" s="700"/>
      <c r="F20" s="700"/>
      <c r="R20" s="701"/>
      <c r="S20" s="12"/>
    </row>
    <row r="21" spans="1:19">
      <c r="A21" s="702" t="s">
        <v>545</v>
      </c>
      <c r="B21" s="703">
        <f t="shared" ref="B21:E21" si="2">SUM(B6:B20)</f>
        <v>35803.08081459505</v>
      </c>
      <c r="C21" s="703">
        <f t="shared" si="2"/>
        <v>46375.961566173559</v>
      </c>
      <c r="D21" s="703">
        <f t="shared" si="2"/>
        <v>47410.606678139025</v>
      </c>
      <c r="E21" s="703">
        <f t="shared" si="2"/>
        <v>42860.636578772857</v>
      </c>
      <c r="F21" s="703">
        <f>SUM(F6:F18)</f>
        <v>39532.682898636653</v>
      </c>
      <c r="G21" s="703">
        <f>SUM(G6:G18)</f>
        <v>34414.354533501159</v>
      </c>
      <c r="H21" s="703">
        <f>SUM(H6:H18)</f>
        <v>37019.780710529703</v>
      </c>
      <c r="I21" s="703">
        <f>SUM(I6:I18)</f>
        <v>44917.617153410691</v>
      </c>
      <c r="J21" s="703">
        <f>SUM(J6:J18)</f>
        <v>48942.38525675438</v>
      </c>
      <c r="K21" s="703">
        <f>SUM(K6:K19)</f>
        <v>3939.3310118099034</v>
      </c>
      <c r="L21" s="703">
        <f>SUM(L6:L19)</f>
        <v>3527.8404619783946</v>
      </c>
      <c r="M21" s="703">
        <f>SUM(M6:M19)</f>
        <v>3752.8112472365356</v>
      </c>
      <c r="N21" s="703">
        <f>SUM(N6:N19)</f>
        <v>3738.2188084019176</v>
      </c>
      <c r="O21" s="703">
        <f t="shared" ref="O21:P21" si="3">SUM(O6:O19)</f>
        <v>3667.5080648903786</v>
      </c>
      <c r="P21" s="703">
        <f t="shared" si="3"/>
        <v>3990.0211819629285</v>
      </c>
      <c r="Q21" s="703">
        <f>SUM(Q6:Q19)</f>
        <v>3988.5649518503092</v>
      </c>
      <c r="R21" s="704">
        <f>SUM(R6:R19)</f>
        <v>26604.295728130368</v>
      </c>
      <c r="S21" s="705">
        <v>1</v>
      </c>
    </row>
    <row r="22" spans="1:19">
      <c r="A22" s="706"/>
      <c r="B22" s="707"/>
      <c r="C22" s="707"/>
      <c r="D22" s="707"/>
      <c r="E22" s="707"/>
      <c r="F22" s="707"/>
      <c r="G22" s="707"/>
      <c r="H22" s="707"/>
      <c r="I22" s="707"/>
      <c r="J22" s="707"/>
      <c r="K22" s="707"/>
      <c r="L22" s="707"/>
      <c r="M22" s="707"/>
      <c r="N22" s="707"/>
      <c r="O22" s="707"/>
      <c r="P22" s="707"/>
      <c r="Q22" s="707"/>
      <c r="R22" s="708"/>
      <c r="S22" s="140"/>
    </row>
    <row r="23" spans="1:19">
      <c r="A23" s="702" t="s">
        <v>546</v>
      </c>
      <c r="B23" s="703">
        <f t="shared" ref="B23:M23" si="4">B6+B15</f>
        <v>22154.513265768925</v>
      </c>
      <c r="C23" s="703">
        <f t="shared" si="4"/>
        <v>28017.642434212732</v>
      </c>
      <c r="D23" s="703">
        <f t="shared" si="4"/>
        <v>28188.938086776645</v>
      </c>
      <c r="E23" s="703">
        <f t="shared" si="4"/>
        <v>24511.389216193056</v>
      </c>
      <c r="F23" s="703">
        <f t="shared" si="4"/>
        <v>21209.019628408008</v>
      </c>
      <c r="G23" s="703">
        <f t="shared" si="4"/>
        <v>19648.602319839254</v>
      </c>
      <c r="H23" s="703">
        <f t="shared" si="4"/>
        <v>22416.963898768292</v>
      </c>
      <c r="I23" s="703">
        <f t="shared" si="4"/>
        <v>27744.675048278266</v>
      </c>
      <c r="J23" s="703">
        <f t="shared" si="4"/>
        <v>29451.300147754373</v>
      </c>
      <c r="K23" s="703">
        <f>K6+K15</f>
        <v>2231.15047214693</v>
      </c>
      <c r="L23" s="703">
        <f t="shared" si="4"/>
        <v>2038.8178206452701</v>
      </c>
      <c r="M23" s="703">
        <f t="shared" si="4"/>
        <v>2180.07620165955</v>
      </c>
      <c r="N23" s="703">
        <f>N6+N15</f>
        <v>2338.7693298494501</v>
      </c>
      <c r="O23" s="703">
        <f t="shared" ref="O23:Q23" si="5">O6+O15</f>
        <v>2351.6243021986597</v>
      </c>
      <c r="P23" s="703">
        <f t="shared" si="5"/>
        <v>2448.9592051046802</v>
      </c>
      <c r="Q23" s="703">
        <f t="shared" si="5"/>
        <v>2267.2381811488503</v>
      </c>
      <c r="R23" s="703">
        <f>R6+R15</f>
        <v>15856.635512753392</v>
      </c>
      <c r="S23" s="709">
        <f>R23/R21</f>
        <v>0.59601786398679935</v>
      </c>
    </row>
    <row r="24" spans="1:19">
      <c r="R24" s="710"/>
      <c r="S24" s="140"/>
    </row>
    <row r="25" spans="1:19" ht="33" customHeight="1">
      <c r="A25" s="795" t="s">
        <v>547</v>
      </c>
      <c r="B25" s="795"/>
      <c r="C25" s="795"/>
      <c r="D25" s="795"/>
      <c r="E25" s="795"/>
      <c r="F25" s="795"/>
      <c r="G25" s="795"/>
      <c r="H25" s="795"/>
      <c r="I25" s="795"/>
      <c r="J25" s="795"/>
      <c r="K25" s="795"/>
      <c r="L25" s="795"/>
      <c r="M25" s="795"/>
      <c r="N25" s="795"/>
      <c r="O25" s="795"/>
      <c r="P25" s="795"/>
      <c r="Q25" s="795"/>
      <c r="R25" s="795"/>
      <c r="S25" s="795"/>
    </row>
    <row r="26" spans="1:19">
      <c r="S26" s="140"/>
    </row>
    <row r="27" spans="1:19" s="391" customFormat="1" ht="15"/>
    <row r="28" spans="1:19" s="391" customFormat="1" ht="15">
      <c r="H28" s="711"/>
      <c r="I28" s="711"/>
      <c r="J28" s="711"/>
      <c r="K28" s="712"/>
      <c r="L28" s="712"/>
      <c r="M28" s="712"/>
      <c r="N28" s="712"/>
      <c r="O28" s="712"/>
      <c r="P28" s="712"/>
      <c r="Q28" s="712"/>
    </row>
    <row r="29" spans="1:19" s="391" customFormat="1" ht="15">
      <c r="H29" s="711"/>
      <c r="I29" s="711"/>
      <c r="J29" s="711"/>
      <c r="K29" s="712"/>
      <c r="L29" s="712"/>
      <c r="M29" s="712"/>
      <c r="N29" s="712"/>
      <c r="O29" s="712"/>
      <c r="P29" s="712"/>
      <c r="Q29" s="712"/>
    </row>
    <row r="30" spans="1:19" s="391" customFormat="1" ht="15">
      <c r="H30" s="711"/>
      <c r="I30" s="711"/>
      <c r="J30" s="711"/>
      <c r="K30" s="713"/>
      <c r="L30" s="713"/>
      <c r="M30" s="713"/>
      <c r="N30" s="713"/>
      <c r="O30" s="713"/>
      <c r="P30" s="713"/>
      <c r="Q30" s="713"/>
    </row>
    <row r="31" spans="1:19" s="391" customFormat="1" ht="15">
      <c r="H31" s="711"/>
      <c r="I31" s="711"/>
      <c r="J31" s="711"/>
      <c r="K31" s="692"/>
      <c r="L31" s="692"/>
      <c r="M31" s="692"/>
      <c r="N31" s="692"/>
      <c r="O31" s="692"/>
      <c r="P31" s="692"/>
      <c r="Q31" s="692"/>
    </row>
    <row r="32" spans="1:19" s="391" customFormat="1" ht="15">
      <c r="H32" s="711"/>
      <c r="I32" s="711"/>
      <c r="J32" s="711"/>
      <c r="K32" s="692"/>
      <c r="L32" s="692"/>
      <c r="M32" s="692"/>
      <c r="N32" s="692"/>
      <c r="O32" s="692"/>
      <c r="P32" s="692"/>
      <c r="Q32" s="692"/>
    </row>
    <row r="33" spans="8:17" s="391" customFormat="1" ht="15">
      <c r="H33" s="711"/>
      <c r="I33" s="711"/>
      <c r="J33" s="711"/>
      <c r="K33" s="692"/>
      <c r="L33" s="692"/>
      <c r="M33" s="692"/>
      <c r="N33" s="692"/>
      <c r="O33" s="692"/>
      <c r="P33" s="692"/>
      <c r="Q33" s="692"/>
    </row>
    <row r="34" spans="8:17" s="391" customFormat="1" ht="15">
      <c r="H34" s="711"/>
      <c r="I34" s="711"/>
      <c r="J34" s="711"/>
      <c r="K34" s="692"/>
      <c r="L34" s="692"/>
      <c r="M34" s="692"/>
      <c r="N34" s="692"/>
      <c r="O34" s="692"/>
      <c r="P34" s="692"/>
      <c r="Q34" s="692"/>
    </row>
    <row r="35" spans="8:17" s="391" customFormat="1" ht="15"/>
    <row r="36" spans="8:17" s="391" customFormat="1" ht="15"/>
    <row r="37" spans="8:17" s="391" customFormat="1" ht="15"/>
    <row r="38" spans="8:17" s="391" customFormat="1" ht="15"/>
    <row r="39" spans="8:17" s="391" customFormat="1" ht="15"/>
    <row r="40" spans="8:17" s="391" customFormat="1" ht="15"/>
    <row r="41" spans="8:17" s="391" customFormat="1" ht="15"/>
    <row r="42" spans="8:17" s="391" customFormat="1" ht="15"/>
    <row r="43" spans="8:17" s="391" customFormat="1" ht="15"/>
    <row r="44" spans="8:17" s="391" customFormat="1" ht="15"/>
    <row r="45" spans="8:17" s="391" customFormat="1" ht="15"/>
    <row r="46" spans="8:17" s="391" customFormat="1" ht="15"/>
    <row r="47" spans="8:17" s="391" customFormat="1" ht="15"/>
    <row r="48" spans="8:17" s="391" customFormat="1" ht="15"/>
    <row r="49" s="391" customFormat="1" ht="15"/>
    <row r="50" s="391" customFormat="1" ht="15"/>
  </sheetData>
  <mergeCells count="2">
    <mergeCell ref="K4:Q4"/>
    <mergeCell ref="A25:S25"/>
  </mergeCells>
  <printOptions horizontalCentered="1" verticalCentered="1"/>
  <pageMargins left="0" right="0" top="0" bottom="0" header="0.31496062992125984" footer="0.31496062992125984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F64"/>
  <sheetViews>
    <sheetView showGridLines="0" view="pageBreakPreview" zoomScale="90" zoomScaleNormal="130" zoomScaleSheetLayoutView="100" workbookViewId="0">
      <selection activeCell="E24" sqref="E24"/>
    </sheetView>
  </sheetViews>
  <sheetFormatPr baseColWidth="10" defaultColWidth="11.5703125" defaultRowHeight="15"/>
  <cols>
    <col min="1" max="1" width="36.140625" style="139" customWidth="1"/>
    <col min="2" max="2" width="18.7109375" style="139" customWidth="1"/>
    <col min="3" max="3" width="41.42578125" style="140" customWidth="1"/>
    <col min="4" max="4" width="10.42578125" style="391" bestFit="1" customWidth="1"/>
    <col min="5" max="5" width="19.85546875" style="391" customWidth="1"/>
    <col min="6" max="6" width="6.7109375" style="391" customWidth="1"/>
    <col min="7" max="8" width="11.5703125" style="391" customWidth="1"/>
    <col min="9" max="9" width="11.5703125" style="391"/>
    <col min="10" max="10" width="15.5703125" style="391" customWidth="1"/>
    <col min="11" max="13" width="11.5703125" style="391"/>
    <col min="14" max="256" width="11.5703125" style="140"/>
    <col min="257" max="257" width="36.140625" style="140" customWidth="1"/>
    <col min="258" max="258" width="18.7109375" style="140" customWidth="1"/>
    <col min="259" max="259" width="41.42578125" style="140" customWidth="1"/>
    <col min="260" max="260" width="10.42578125" style="140" bestFit="1" customWidth="1"/>
    <col min="261" max="261" width="19.85546875" style="140" customWidth="1"/>
    <col min="262" max="262" width="6.7109375" style="140" customWidth="1"/>
    <col min="263" max="264" width="11.5703125" style="140" customWidth="1"/>
    <col min="265" max="265" width="11.5703125" style="140"/>
    <col min="266" max="266" width="15.5703125" style="140" customWidth="1"/>
    <col min="267" max="512" width="11.5703125" style="140"/>
    <col min="513" max="513" width="36.140625" style="140" customWidth="1"/>
    <col min="514" max="514" width="18.7109375" style="140" customWidth="1"/>
    <col min="515" max="515" width="41.42578125" style="140" customWidth="1"/>
    <col min="516" max="516" width="10.42578125" style="140" bestFit="1" customWidth="1"/>
    <col min="517" max="517" width="19.85546875" style="140" customWidth="1"/>
    <col min="518" max="518" width="6.7109375" style="140" customWidth="1"/>
    <col min="519" max="520" width="11.5703125" style="140" customWidth="1"/>
    <col min="521" max="521" width="11.5703125" style="140"/>
    <col min="522" max="522" width="15.5703125" style="140" customWidth="1"/>
    <col min="523" max="768" width="11.5703125" style="140"/>
    <col min="769" max="769" width="36.140625" style="140" customWidth="1"/>
    <col min="770" max="770" width="18.7109375" style="140" customWidth="1"/>
    <col min="771" max="771" width="41.42578125" style="140" customWidth="1"/>
    <col min="772" max="772" width="10.42578125" style="140" bestFit="1" customWidth="1"/>
    <col min="773" max="773" width="19.85546875" style="140" customWidth="1"/>
    <col min="774" max="774" width="6.7109375" style="140" customWidth="1"/>
    <col min="775" max="776" width="11.5703125" style="140" customWidth="1"/>
    <col min="777" max="777" width="11.5703125" style="140"/>
    <col min="778" max="778" width="15.5703125" style="140" customWidth="1"/>
    <col min="779" max="1024" width="11.5703125" style="140"/>
    <col min="1025" max="1025" width="36.140625" style="140" customWidth="1"/>
    <col min="1026" max="1026" width="18.7109375" style="140" customWidth="1"/>
    <col min="1027" max="1027" width="41.42578125" style="140" customWidth="1"/>
    <col min="1028" max="1028" width="10.42578125" style="140" bestFit="1" customWidth="1"/>
    <col min="1029" max="1029" width="19.85546875" style="140" customWidth="1"/>
    <col min="1030" max="1030" width="6.7109375" style="140" customWidth="1"/>
    <col min="1031" max="1032" width="11.5703125" style="140" customWidth="1"/>
    <col min="1033" max="1033" width="11.5703125" style="140"/>
    <col min="1034" max="1034" width="15.5703125" style="140" customWidth="1"/>
    <col min="1035" max="1280" width="11.5703125" style="140"/>
    <col min="1281" max="1281" width="36.140625" style="140" customWidth="1"/>
    <col min="1282" max="1282" width="18.7109375" style="140" customWidth="1"/>
    <col min="1283" max="1283" width="41.42578125" style="140" customWidth="1"/>
    <col min="1284" max="1284" width="10.42578125" style="140" bestFit="1" customWidth="1"/>
    <col min="1285" max="1285" width="19.85546875" style="140" customWidth="1"/>
    <col min="1286" max="1286" width="6.7109375" style="140" customWidth="1"/>
    <col min="1287" max="1288" width="11.5703125" style="140" customWidth="1"/>
    <col min="1289" max="1289" width="11.5703125" style="140"/>
    <col min="1290" max="1290" width="15.5703125" style="140" customWidth="1"/>
    <col min="1291" max="1536" width="11.5703125" style="140"/>
    <col min="1537" max="1537" width="36.140625" style="140" customWidth="1"/>
    <col min="1538" max="1538" width="18.7109375" style="140" customWidth="1"/>
    <col min="1539" max="1539" width="41.42578125" style="140" customWidth="1"/>
    <col min="1540" max="1540" width="10.42578125" style="140" bestFit="1" customWidth="1"/>
    <col min="1541" max="1541" width="19.85546875" style="140" customWidth="1"/>
    <col min="1542" max="1542" width="6.7109375" style="140" customWidth="1"/>
    <col min="1543" max="1544" width="11.5703125" style="140" customWidth="1"/>
    <col min="1545" max="1545" width="11.5703125" style="140"/>
    <col min="1546" max="1546" width="15.5703125" style="140" customWidth="1"/>
    <col min="1547" max="1792" width="11.5703125" style="140"/>
    <col min="1793" max="1793" width="36.140625" style="140" customWidth="1"/>
    <col min="1794" max="1794" width="18.7109375" style="140" customWidth="1"/>
    <col min="1795" max="1795" width="41.42578125" style="140" customWidth="1"/>
    <col min="1796" max="1796" width="10.42578125" style="140" bestFit="1" customWidth="1"/>
    <col min="1797" max="1797" width="19.85546875" style="140" customWidth="1"/>
    <col min="1798" max="1798" width="6.7109375" style="140" customWidth="1"/>
    <col min="1799" max="1800" width="11.5703125" style="140" customWidth="1"/>
    <col min="1801" max="1801" width="11.5703125" style="140"/>
    <col min="1802" max="1802" width="15.5703125" style="140" customWidth="1"/>
    <col min="1803" max="2048" width="11.5703125" style="140"/>
    <col min="2049" max="2049" width="36.140625" style="140" customWidth="1"/>
    <col min="2050" max="2050" width="18.7109375" style="140" customWidth="1"/>
    <col min="2051" max="2051" width="41.42578125" style="140" customWidth="1"/>
    <col min="2052" max="2052" width="10.42578125" style="140" bestFit="1" customWidth="1"/>
    <col min="2053" max="2053" width="19.85546875" style="140" customWidth="1"/>
    <col min="2054" max="2054" width="6.7109375" style="140" customWidth="1"/>
    <col min="2055" max="2056" width="11.5703125" style="140" customWidth="1"/>
    <col min="2057" max="2057" width="11.5703125" style="140"/>
    <col min="2058" max="2058" width="15.5703125" style="140" customWidth="1"/>
    <col min="2059" max="2304" width="11.5703125" style="140"/>
    <col min="2305" max="2305" width="36.140625" style="140" customWidth="1"/>
    <col min="2306" max="2306" width="18.7109375" style="140" customWidth="1"/>
    <col min="2307" max="2307" width="41.42578125" style="140" customWidth="1"/>
    <col min="2308" max="2308" width="10.42578125" style="140" bestFit="1" customWidth="1"/>
    <col min="2309" max="2309" width="19.85546875" style="140" customWidth="1"/>
    <col min="2310" max="2310" width="6.7109375" style="140" customWidth="1"/>
    <col min="2311" max="2312" width="11.5703125" style="140" customWidth="1"/>
    <col min="2313" max="2313" width="11.5703125" style="140"/>
    <col min="2314" max="2314" width="15.5703125" style="140" customWidth="1"/>
    <col min="2315" max="2560" width="11.5703125" style="140"/>
    <col min="2561" max="2561" width="36.140625" style="140" customWidth="1"/>
    <col min="2562" max="2562" width="18.7109375" style="140" customWidth="1"/>
    <col min="2563" max="2563" width="41.42578125" style="140" customWidth="1"/>
    <col min="2564" max="2564" width="10.42578125" style="140" bestFit="1" customWidth="1"/>
    <col min="2565" max="2565" width="19.85546875" style="140" customWidth="1"/>
    <col min="2566" max="2566" width="6.7109375" style="140" customWidth="1"/>
    <col min="2567" max="2568" width="11.5703125" style="140" customWidth="1"/>
    <col min="2569" max="2569" width="11.5703125" style="140"/>
    <col min="2570" max="2570" width="15.5703125" style="140" customWidth="1"/>
    <col min="2571" max="2816" width="11.5703125" style="140"/>
    <col min="2817" max="2817" width="36.140625" style="140" customWidth="1"/>
    <col min="2818" max="2818" width="18.7109375" style="140" customWidth="1"/>
    <col min="2819" max="2819" width="41.42578125" style="140" customWidth="1"/>
    <col min="2820" max="2820" width="10.42578125" style="140" bestFit="1" customWidth="1"/>
    <col min="2821" max="2821" width="19.85546875" style="140" customWidth="1"/>
    <col min="2822" max="2822" width="6.7109375" style="140" customWidth="1"/>
    <col min="2823" max="2824" width="11.5703125" style="140" customWidth="1"/>
    <col min="2825" max="2825" width="11.5703125" style="140"/>
    <col min="2826" max="2826" width="15.5703125" style="140" customWidth="1"/>
    <col min="2827" max="3072" width="11.5703125" style="140"/>
    <col min="3073" max="3073" width="36.140625" style="140" customWidth="1"/>
    <col min="3074" max="3074" width="18.7109375" style="140" customWidth="1"/>
    <col min="3075" max="3075" width="41.42578125" style="140" customWidth="1"/>
    <col min="3076" max="3076" width="10.42578125" style="140" bestFit="1" customWidth="1"/>
    <col min="3077" max="3077" width="19.85546875" style="140" customWidth="1"/>
    <col min="3078" max="3078" width="6.7109375" style="140" customWidth="1"/>
    <col min="3079" max="3080" width="11.5703125" style="140" customWidth="1"/>
    <col min="3081" max="3081" width="11.5703125" style="140"/>
    <col min="3082" max="3082" width="15.5703125" style="140" customWidth="1"/>
    <col min="3083" max="3328" width="11.5703125" style="140"/>
    <col min="3329" max="3329" width="36.140625" style="140" customWidth="1"/>
    <col min="3330" max="3330" width="18.7109375" style="140" customWidth="1"/>
    <col min="3331" max="3331" width="41.42578125" style="140" customWidth="1"/>
    <col min="3332" max="3332" width="10.42578125" style="140" bestFit="1" customWidth="1"/>
    <col min="3333" max="3333" width="19.85546875" style="140" customWidth="1"/>
    <col min="3334" max="3334" width="6.7109375" style="140" customWidth="1"/>
    <col min="3335" max="3336" width="11.5703125" style="140" customWidth="1"/>
    <col min="3337" max="3337" width="11.5703125" style="140"/>
    <col min="3338" max="3338" width="15.5703125" style="140" customWidth="1"/>
    <col min="3339" max="3584" width="11.5703125" style="140"/>
    <col min="3585" max="3585" width="36.140625" style="140" customWidth="1"/>
    <col min="3586" max="3586" width="18.7109375" style="140" customWidth="1"/>
    <col min="3587" max="3587" width="41.42578125" style="140" customWidth="1"/>
    <col min="3588" max="3588" width="10.42578125" style="140" bestFit="1" customWidth="1"/>
    <col min="3589" max="3589" width="19.85546875" style="140" customWidth="1"/>
    <col min="3590" max="3590" width="6.7109375" style="140" customWidth="1"/>
    <col min="3591" max="3592" width="11.5703125" style="140" customWidth="1"/>
    <col min="3593" max="3593" width="11.5703125" style="140"/>
    <col min="3594" max="3594" width="15.5703125" style="140" customWidth="1"/>
    <col min="3595" max="3840" width="11.5703125" style="140"/>
    <col min="3841" max="3841" width="36.140625" style="140" customWidth="1"/>
    <col min="3842" max="3842" width="18.7109375" style="140" customWidth="1"/>
    <col min="3843" max="3843" width="41.42578125" style="140" customWidth="1"/>
    <col min="3844" max="3844" width="10.42578125" style="140" bestFit="1" customWidth="1"/>
    <col min="3845" max="3845" width="19.85546875" style="140" customWidth="1"/>
    <col min="3846" max="3846" width="6.7109375" style="140" customWidth="1"/>
    <col min="3847" max="3848" width="11.5703125" style="140" customWidth="1"/>
    <col min="3849" max="3849" width="11.5703125" style="140"/>
    <col min="3850" max="3850" width="15.5703125" style="140" customWidth="1"/>
    <col min="3851" max="4096" width="11.5703125" style="140"/>
    <col min="4097" max="4097" width="36.140625" style="140" customWidth="1"/>
    <col min="4098" max="4098" width="18.7109375" style="140" customWidth="1"/>
    <col min="4099" max="4099" width="41.42578125" style="140" customWidth="1"/>
    <col min="4100" max="4100" width="10.42578125" style="140" bestFit="1" customWidth="1"/>
    <col min="4101" max="4101" width="19.85546875" style="140" customWidth="1"/>
    <col min="4102" max="4102" width="6.7109375" style="140" customWidth="1"/>
    <col min="4103" max="4104" width="11.5703125" style="140" customWidth="1"/>
    <col min="4105" max="4105" width="11.5703125" style="140"/>
    <col min="4106" max="4106" width="15.5703125" style="140" customWidth="1"/>
    <col min="4107" max="4352" width="11.5703125" style="140"/>
    <col min="4353" max="4353" width="36.140625" style="140" customWidth="1"/>
    <col min="4354" max="4354" width="18.7109375" style="140" customWidth="1"/>
    <col min="4355" max="4355" width="41.42578125" style="140" customWidth="1"/>
    <col min="4356" max="4356" width="10.42578125" style="140" bestFit="1" customWidth="1"/>
    <col min="4357" max="4357" width="19.85546875" style="140" customWidth="1"/>
    <col min="4358" max="4358" width="6.7109375" style="140" customWidth="1"/>
    <col min="4359" max="4360" width="11.5703125" style="140" customWidth="1"/>
    <col min="4361" max="4361" width="11.5703125" style="140"/>
    <col min="4362" max="4362" width="15.5703125" style="140" customWidth="1"/>
    <col min="4363" max="4608" width="11.5703125" style="140"/>
    <col min="4609" max="4609" width="36.140625" style="140" customWidth="1"/>
    <col min="4610" max="4610" width="18.7109375" style="140" customWidth="1"/>
    <col min="4611" max="4611" width="41.42578125" style="140" customWidth="1"/>
    <col min="4612" max="4612" width="10.42578125" style="140" bestFit="1" customWidth="1"/>
    <col min="4613" max="4613" width="19.85546875" style="140" customWidth="1"/>
    <col min="4614" max="4614" width="6.7109375" style="140" customWidth="1"/>
    <col min="4615" max="4616" width="11.5703125" style="140" customWidth="1"/>
    <col min="4617" max="4617" width="11.5703125" style="140"/>
    <col min="4618" max="4618" width="15.5703125" style="140" customWidth="1"/>
    <col min="4619" max="4864" width="11.5703125" style="140"/>
    <col min="4865" max="4865" width="36.140625" style="140" customWidth="1"/>
    <col min="4866" max="4866" width="18.7109375" style="140" customWidth="1"/>
    <col min="4867" max="4867" width="41.42578125" style="140" customWidth="1"/>
    <col min="4868" max="4868" width="10.42578125" style="140" bestFit="1" customWidth="1"/>
    <col min="4869" max="4869" width="19.85546875" style="140" customWidth="1"/>
    <col min="4870" max="4870" width="6.7109375" style="140" customWidth="1"/>
    <col min="4871" max="4872" width="11.5703125" style="140" customWidth="1"/>
    <col min="4873" max="4873" width="11.5703125" style="140"/>
    <col min="4874" max="4874" width="15.5703125" style="140" customWidth="1"/>
    <col min="4875" max="5120" width="11.5703125" style="140"/>
    <col min="5121" max="5121" width="36.140625" style="140" customWidth="1"/>
    <col min="5122" max="5122" width="18.7109375" style="140" customWidth="1"/>
    <col min="5123" max="5123" width="41.42578125" style="140" customWidth="1"/>
    <col min="5124" max="5124" width="10.42578125" style="140" bestFit="1" customWidth="1"/>
    <col min="5125" max="5125" width="19.85546875" style="140" customWidth="1"/>
    <col min="5126" max="5126" width="6.7109375" style="140" customWidth="1"/>
    <col min="5127" max="5128" width="11.5703125" style="140" customWidth="1"/>
    <col min="5129" max="5129" width="11.5703125" style="140"/>
    <col min="5130" max="5130" width="15.5703125" style="140" customWidth="1"/>
    <col min="5131" max="5376" width="11.5703125" style="140"/>
    <col min="5377" max="5377" width="36.140625" style="140" customWidth="1"/>
    <col min="5378" max="5378" width="18.7109375" style="140" customWidth="1"/>
    <col min="5379" max="5379" width="41.42578125" style="140" customWidth="1"/>
    <col min="5380" max="5380" width="10.42578125" style="140" bestFit="1" customWidth="1"/>
    <col min="5381" max="5381" width="19.85546875" style="140" customWidth="1"/>
    <col min="5382" max="5382" width="6.7109375" style="140" customWidth="1"/>
    <col min="5383" max="5384" width="11.5703125" style="140" customWidth="1"/>
    <col min="5385" max="5385" width="11.5703125" style="140"/>
    <col min="5386" max="5386" width="15.5703125" style="140" customWidth="1"/>
    <col min="5387" max="5632" width="11.5703125" style="140"/>
    <col min="5633" max="5633" width="36.140625" style="140" customWidth="1"/>
    <col min="5634" max="5634" width="18.7109375" style="140" customWidth="1"/>
    <col min="5635" max="5635" width="41.42578125" style="140" customWidth="1"/>
    <col min="5636" max="5636" width="10.42578125" style="140" bestFit="1" customWidth="1"/>
    <col min="5637" max="5637" width="19.85546875" style="140" customWidth="1"/>
    <col min="5638" max="5638" width="6.7109375" style="140" customWidth="1"/>
    <col min="5639" max="5640" width="11.5703125" style="140" customWidth="1"/>
    <col min="5641" max="5641" width="11.5703125" style="140"/>
    <col min="5642" max="5642" width="15.5703125" style="140" customWidth="1"/>
    <col min="5643" max="5888" width="11.5703125" style="140"/>
    <col min="5889" max="5889" width="36.140625" style="140" customWidth="1"/>
    <col min="5890" max="5890" width="18.7109375" style="140" customWidth="1"/>
    <col min="5891" max="5891" width="41.42578125" style="140" customWidth="1"/>
    <col min="5892" max="5892" width="10.42578125" style="140" bestFit="1" customWidth="1"/>
    <col min="5893" max="5893" width="19.85546875" style="140" customWidth="1"/>
    <col min="5894" max="5894" width="6.7109375" style="140" customWidth="1"/>
    <col min="5895" max="5896" width="11.5703125" style="140" customWidth="1"/>
    <col min="5897" max="5897" width="11.5703125" style="140"/>
    <col min="5898" max="5898" width="15.5703125" style="140" customWidth="1"/>
    <col min="5899" max="6144" width="11.5703125" style="140"/>
    <col min="6145" max="6145" width="36.140625" style="140" customWidth="1"/>
    <col min="6146" max="6146" width="18.7109375" style="140" customWidth="1"/>
    <col min="6147" max="6147" width="41.42578125" style="140" customWidth="1"/>
    <col min="6148" max="6148" width="10.42578125" style="140" bestFit="1" customWidth="1"/>
    <col min="6149" max="6149" width="19.85546875" style="140" customWidth="1"/>
    <col min="6150" max="6150" width="6.7109375" style="140" customWidth="1"/>
    <col min="6151" max="6152" width="11.5703125" style="140" customWidth="1"/>
    <col min="6153" max="6153" width="11.5703125" style="140"/>
    <col min="6154" max="6154" width="15.5703125" style="140" customWidth="1"/>
    <col min="6155" max="6400" width="11.5703125" style="140"/>
    <col min="6401" max="6401" width="36.140625" style="140" customWidth="1"/>
    <col min="6402" max="6402" width="18.7109375" style="140" customWidth="1"/>
    <col min="6403" max="6403" width="41.42578125" style="140" customWidth="1"/>
    <col min="6404" max="6404" width="10.42578125" style="140" bestFit="1" customWidth="1"/>
    <col min="6405" max="6405" width="19.85546875" style="140" customWidth="1"/>
    <col min="6406" max="6406" width="6.7109375" style="140" customWidth="1"/>
    <col min="6407" max="6408" width="11.5703125" style="140" customWidth="1"/>
    <col min="6409" max="6409" width="11.5703125" style="140"/>
    <col min="6410" max="6410" width="15.5703125" style="140" customWidth="1"/>
    <col min="6411" max="6656" width="11.5703125" style="140"/>
    <col min="6657" max="6657" width="36.140625" style="140" customWidth="1"/>
    <col min="6658" max="6658" width="18.7109375" style="140" customWidth="1"/>
    <col min="6659" max="6659" width="41.42578125" style="140" customWidth="1"/>
    <col min="6660" max="6660" width="10.42578125" style="140" bestFit="1" customWidth="1"/>
    <col min="6661" max="6661" width="19.85546875" style="140" customWidth="1"/>
    <col min="6662" max="6662" width="6.7109375" style="140" customWidth="1"/>
    <col min="6663" max="6664" width="11.5703125" style="140" customWidth="1"/>
    <col min="6665" max="6665" width="11.5703125" style="140"/>
    <col min="6666" max="6666" width="15.5703125" style="140" customWidth="1"/>
    <col min="6667" max="6912" width="11.5703125" style="140"/>
    <col min="6913" max="6913" width="36.140625" style="140" customWidth="1"/>
    <col min="6914" max="6914" width="18.7109375" style="140" customWidth="1"/>
    <col min="6915" max="6915" width="41.42578125" style="140" customWidth="1"/>
    <col min="6916" max="6916" width="10.42578125" style="140" bestFit="1" customWidth="1"/>
    <col min="6917" max="6917" width="19.85546875" style="140" customWidth="1"/>
    <col min="6918" max="6918" width="6.7109375" style="140" customWidth="1"/>
    <col min="6919" max="6920" width="11.5703125" style="140" customWidth="1"/>
    <col min="6921" max="6921" width="11.5703125" style="140"/>
    <col min="6922" max="6922" width="15.5703125" style="140" customWidth="1"/>
    <col min="6923" max="7168" width="11.5703125" style="140"/>
    <col min="7169" max="7169" width="36.140625" style="140" customWidth="1"/>
    <col min="7170" max="7170" width="18.7109375" style="140" customWidth="1"/>
    <col min="7171" max="7171" width="41.42578125" style="140" customWidth="1"/>
    <col min="7172" max="7172" width="10.42578125" style="140" bestFit="1" customWidth="1"/>
    <col min="7173" max="7173" width="19.85546875" style="140" customWidth="1"/>
    <col min="7174" max="7174" width="6.7109375" style="140" customWidth="1"/>
    <col min="7175" max="7176" width="11.5703125" style="140" customWidth="1"/>
    <col min="7177" max="7177" width="11.5703125" style="140"/>
    <col min="7178" max="7178" width="15.5703125" style="140" customWidth="1"/>
    <col min="7179" max="7424" width="11.5703125" style="140"/>
    <col min="7425" max="7425" width="36.140625" style="140" customWidth="1"/>
    <col min="7426" max="7426" width="18.7109375" style="140" customWidth="1"/>
    <col min="7427" max="7427" width="41.42578125" style="140" customWidth="1"/>
    <col min="7428" max="7428" width="10.42578125" style="140" bestFit="1" customWidth="1"/>
    <col min="7429" max="7429" width="19.85546875" style="140" customWidth="1"/>
    <col min="7430" max="7430" width="6.7109375" style="140" customWidth="1"/>
    <col min="7431" max="7432" width="11.5703125" style="140" customWidth="1"/>
    <col min="7433" max="7433" width="11.5703125" style="140"/>
    <col min="7434" max="7434" width="15.5703125" style="140" customWidth="1"/>
    <col min="7435" max="7680" width="11.5703125" style="140"/>
    <col min="7681" max="7681" width="36.140625" style="140" customWidth="1"/>
    <col min="7682" max="7682" width="18.7109375" style="140" customWidth="1"/>
    <col min="7683" max="7683" width="41.42578125" style="140" customWidth="1"/>
    <col min="7684" max="7684" width="10.42578125" style="140" bestFit="1" customWidth="1"/>
    <col min="7685" max="7685" width="19.85546875" style="140" customWidth="1"/>
    <col min="7686" max="7686" width="6.7109375" style="140" customWidth="1"/>
    <col min="7687" max="7688" width="11.5703125" style="140" customWidth="1"/>
    <col min="7689" max="7689" width="11.5703125" style="140"/>
    <col min="7690" max="7690" width="15.5703125" style="140" customWidth="1"/>
    <col min="7691" max="7936" width="11.5703125" style="140"/>
    <col min="7937" max="7937" width="36.140625" style="140" customWidth="1"/>
    <col min="7938" max="7938" width="18.7109375" style="140" customWidth="1"/>
    <col min="7939" max="7939" width="41.42578125" style="140" customWidth="1"/>
    <col min="7940" max="7940" width="10.42578125" style="140" bestFit="1" customWidth="1"/>
    <col min="7941" max="7941" width="19.85546875" style="140" customWidth="1"/>
    <col min="7942" max="7942" width="6.7109375" style="140" customWidth="1"/>
    <col min="7943" max="7944" width="11.5703125" style="140" customWidth="1"/>
    <col min="7945" max="7945" width="11.5703125" style="140"/>
    <col min="7946" max="7946" width="15.5703125" style="140" customWidth="1"/>
    <col min="7947" max="8192" width="11.5703125" style="140"/>
    <col min="8193" max="8193" width="36.140625" style="140" customWidth="1"/>
    <col min="8194" max="8194" width="18.7109375" style="140" customWidth="1"/>
    <col min="8195" max="8195" width="41.42578125" style="140" customWidth="1"/>
    <col min="8196" max="8196" width="10.42578125" style="140" bestFit="1" customWidth="1"/>
    <col min="8197" max="8197" width="19.85546875" style="140" customWidth="1"/>
    <col min="8198" max="8198" width="6.7109375" style="140" customWidth="1"/>
    <col min="8199" max="8200" width="11.5703125" style="140" customWidth="1"/>
    <col min="8201" max="8201" width="11.5703125" style="140"/>
    <col min="8202" max="8202" width="15.5703125" style="140" customWidth="1"/>
    <col min="8203" max="8448" width="11.5703125" style="140"/>
    <col min="8449" max="8449" width="36.140625" style="140" customWidth="1"/>
    <col min="8450" max="8450" width="18.7109375" style="140" customWidth="1"/>
    <col min="8451" max="8451" width="41.42578125" style="140" customWidth="1"/>
    <col min="8452" max="8452" width="10.42578125" style="140" bestFit="1" customWidth="1"/>
    <col min="8453" max="8453" width="19.85546875" style="140" customWidth="1"/>
    <col min="8454" max="8454" width="6.7109375" style="140" customWidth="1"/>
    <col min="8455" max="8456" width="11.5703125" style="140" customWidth="1"/>
    <col min="8457" max="8457" width="11.5703125" style="140"/>
    <col min="8458" max="8458" width="15.5703125" style="140" customWidth="1"/>
    <col min="8459" max="8704" width="11.5703125" style="140"/>
    <col min="8705" max="8705" width="36.140625" style="140" customWidth="1"/>
    <col min="8706" max="8706" width="18.7109375" style="140" customWidth="1"/>
    <col min="8707" max="8707" width="41.42578125" style="140" customWidth="1"/>
    <col min="8708" max="8708" width="10.42578125" style="140" bestFit="1" customWidth="1"/>
    <col min="8709" max="8709" width="19.85546875" style="140" customWidth="1"/>
    <col min="8710" max="8710" width="6.7109375" style="140" customWidth="1"/>
    <col min="8711" max="8712" width="11.5703125" style="140" customWidth="1"/>
    <col min="8713" max="8713" width="11.5703125" style="140"/>
    <col min="8714" max="8714" width="15.5703125" style="140" customWidth="1"/>
    <col min="8715" max="8960" width="11.5703125" style="140"/>
    <col min="8961" max="8961" width="36.140625" style="140" customWidth="1"/>
    <col min="8962" max="8962" width="18.7109375" style="140" customWidth="1"/>
    <col min="8963" max="8963" width="41.42578125" style="140" customWidth="1"/>
    <col min="8964" max="8964" width="10.42578125" style="140" bestFit="1" customWidth="1"/>
    <col min="8965" max="8965" width="19.85546875" style="140" customWidth="1"/>
    <col min="8966" max="8966" width="6.7109375" style="140" customWidth="1"/>
    <col min="8967" max="8968" width="11.5703125" style="140" customWidth="1"/>
    <col min="8969" max="8969" width="11.5703125" style="140"/>
    <col min="8970" max="8970" width="15.5703125" style="140" customWidth="1"/>
    <col min="8971" max="9216" width="11.5703125" style="140"/>
    <col min="9217" max="9217" width="36.140625" style="140" customWidth="1"/>
    <col min="9218" max="9218" width="18.7109375" style="140" customWidth="1"/>
    <col min="9219" max="9219" width="41.42578125" style="140" customWidth="1"/>
    <col min="9220" max="9220" width="10.42578125" style="140" bestFit="1" customWidth="1"/>
    <col min="9221" max="9221" width="19.85546875" style="140" customWidth="1"/>
    <col min="9222" max="9222" width="6.7109375" style="140" customWidth="1"/>
    <col min="9223" max="9224" width="11.5703125" style="140" customWidth="1"/>
    <col min="9225" max="9225" width="11.5703125" style="140"/>
    <col min="9226" max="9226" width="15.5703125" style="140" customWidth="1"/>
    <col min="9227" max="9472" width="11.5703125" style="140"/>
    <col min="9473" max="9473" width="36.140625" style="140" customWidth="1"/>
    <col min="9474" max="9474" width="18.7109375" style="140" customWidth="1"/>
    <col min="9475" max="9475" width="41.42578125" style="140" customWidth="1"/>
    <col min="9476" max="9476" width="10.42578125" style="140" bestFit="1" customWidth="1"/>
    <col min="9477" max="9477" width="19.85546875" style="140" customWidth="1"/>
    <col min="9478" max="9478" width="6.7109375" style="140" customWidth="1"/>
    <col min="9479" max="9480" width="11.5703125" style="140" customWidth="1"/>
    <col min="9481" max="9481" width="11.5703125" style="140"/>
    <col min="9482" max="9482" width="15.5703125" style="140" customWidth="1"/>
    <col min="9483" max="9728" width="11.5703125" style="140"/>
    <col min="9729" max="9729" width="36.140625" style="140" customWidth="1"/>
    <col min="9730" max="9730" width="18.7109375" style="140" customWidth="1"/>
    <col min="9731" max="9731" width="41.42578125" style="140" customWidth="1"/>
    <col min="9732" max="9732" width="10.42578125" style="140" bestFit="1" customWidth="1"/>
    <col min="9733" max="9733" width="19.85546875" style="140" customWidth="1"/>
    <col min="9734" max="9734" width="6.7109375" style="140" customWidth="1"/>
    <col min="9735" max="9736" width="11.5703125" style="140" customWidth="1"/>
    <col min="9737" max="9737" width="11.5703125" style="140"/>
    <col min="9738" max="9738" width="15.5703125" style="140" customWidth="1"/>
    <col min="9739" max="9984" width="11.5703125" style="140"/>
    <col min="9985" max="9985" width="36.140625" style="140" customWidth="1"/>
    <col min="9986" max="9986" width="18.7109375" style="140" customWidth="1"/>
    <col min="9987" max="9987" width="41.42578125" style="140" customWidth="1"/>
    <col min="9988" max="9988" width="10.42578125" style="140" bestFit="1" customWidth="1"/>
    <col min="9989" max="9989" width="19.85546875" style="140" customWidth="1"/>
    <col min="9990" max="9990" width="6.7109375" style="140" customWidth="1"/>
    <col min="9991" max="9992" width="11.5703125" style="140" customWidth="1"/>
    <col min="9993" max="9993" width="11.5703125" style="140"/>
    <col min="9994" max="9994" width="15.5703125" style="140" customWidth="1"/>
    <col min="9995" max="10240" width="11.5703125" style="140"/>
    <col min="10241" max="10241" width="36.140625" style="140" customWidth="1"/>
    <col min="10242" max="10242" width="18.7109375" style="140" customWidth="1"/>
    <col min="10243" max="10243" width="41.42578125" style="140" customWidth="1"/>
    <col min="10244" max="10244" width="10.42578125" style="140" bestFit="1" customWidth="1"/>
    <col min="10245" max="10245" width="19.85546875" style="140" customWidth="1"/>
    <col min="10246" max="10246" width="6.7109375" style="140" customWidth="1"/>
    <col min="10247" max="10248" width="11.5703125" style="140" customWidth="1"/>
    <col min="10249" max="10249" width="11.5703125" style="140"/>
    <col min="10250" max="10250" width="15.5703125" style="140" customWidth="1"/>
    <col min="10251" max="10496" width="11.5703125" style="140"/>
    <col min="10497" max="10497" width="36.140625" style="140" customWidth="1"/>
    <col min="10498" max="10498" width="18.7109375" style="140" customWidth="1"/>
    <col min="10499" max="10499" width="41.42578125" style="140" customWidth="1"/>
    <col min="10500" max="10500" width="10.42578125" style="140" bestFit="1" customWidth="1"/>
    <col min="10501" max="10501" width="19.85546875" style="140" customWidth="1"/>
    <col min="10502" max="10502" width="6.7109375" style="140" customWidth="1"/>
    <col min="10503" max="10504" width="11.5703125" style="140" customWidth="1"/>
    <col min="10505" max="10505" width="11.5703125" style="140"/>
    <col min="10506" max="10506" width="15.5703125" style="140" customWidth="1"/>
    <col min="10507" max="10752" width="11.5703125" style="140"/>
    <col min="10753" max="10753" width="36.140625" style="140" customWidth="1"/>
    <col min="10754" max="10754" width="18.7109375" style="140" customWidth="1"/>
    <col min="10755" max="10755" width="41.42578125" style="140" customWidth="1"/>
    <col min="10756" max="10756" width="10.42578125" style="140" bestFit="1" customWidth="1"/>
    <col min="10757" max="10757" width="19.85546875" style="140" customWidth="1"/>
    <col min="10758" max="10758" width="6.7109375" style="140" customWidth="1"/>
    <col min="10759" max="10760" width="11.5703125" style="140" customWidth="1"/>
    <col min="10761" max="10761" width="11.5703125" style="140"/>
    <col min="10762" max="10762" width="15.5703125" style="140" customWidth="1"/>
    <col min="10763" max="11008" width="11.5703125" style="140"/>
    <col min="11009" max="11009" width="36.140625" style="140" customWidth="1"/>
    <col min="11010" max="11010" width="18.7109375" style="140" customWidth="1"/>
    <col min="11011" max="11011" width="41.42578125" style="140" customWidth="1"/>
    <col min="11012" max="11012" width="10.42578125" style="140" bestFit="1" customWidth="1"/>
    <col min="11013" max="11013" width="19.85546875" style="140" customWidth="1"/>
    <col min="11014" max="11014" width="6.7109375" style="140" customWidth="1"/>
    <col min="11015" max="11016" width="11.5703125" style="140" customWidth="1"/>
    <col min="11017" max="11017" width="11.5703125" style="140"/>
    <col min="11018" max="11018" width="15.5703125" style="140" customWidth="1"/>
    <col min="11019" max="11264" width="11.5703125" style="140"/>
    <col min="11265" max="11265" width="36.140625" style="140" customWidth="1"/>
    <col min="11266" max="11266" width="18.7109375" style="140" customWidth="1"/>
    <col min="11267" max="11267" width="41.42578125" style="140" customWidth="1"/>
    <col min="11268" max="11268" width="10.42578125" style="140" bestFit="1" customWidth="1"/>
    <col min="11269" max="11269" width="19.85546875" style="140" customWidth="1"/>
    <col min="11270" max="11270" width="6.7109375" style="140" customWidth="1"/>
    <col min="11271" max="11272" width="11.5703125" style="140" customWidth="1"/>
    <col min="11273" max="11273" width="11.5703125" style="140"/>
    <col min="11274" max="11274" width="15.5703125" style="140" customWidth="1"/>
    <col min="11275" max="11520" width="11.5703125" style="140"/>
    <col min="11521" max="11521" width="36.140625" style="140" customWidth="1"/>
    <col min="11522" max="11522" width="18.7109375" style="140" customWidth="1"/>
    <col min="11523" max="11523" width="41.42578125" style="140" customWidth="1"/>
    <col min="11524" max="11524" width="10.42578125" style="140" bestFit="1" customWidth="1"/>
    <col min="11525" max="11525" width="19.85546875" style="140" customWidth="1"/>
    <col min="11526" max="11526" width="6.7109375" style="140" customWidth="1"/>
    <col min="11527" max="11528" width="11.5703125" style="140" customWidth="1"/>
    <col min="11529" max="11529" width="11.5703125" style="140"/>
    <col min="11530" max="11530" width="15.5703125" style="140" customWidth="1"/>
    <col min="11531" max="11776" width="11.5703125" style="140"/>
    <col min="11777" max="11777" width="36.140625" style="140" customWidth="1"/>
    <col min="11778" max="11778" width="18.7109375" style="140" customWidth="1"/>
    <col min="11779" max="11779" width="41.42578125" style="140" customWidth="1"/>
    <col min="11780" max="11780" width="10.42578125" style="140" bestFit="1" customWidth="1"/>
    <col min="11781" max="11781" width="19.85546875" style="140" customWidth="1"/>
    <col min="11782" max="11782" width="6.7109375" style="140" customWidth="1"/>
    <col min="11783" max="11784" width="11.5703125" style="140" customWidth="1"/>
    <col min="11785" max="11785" width="11.5703125" style="140"/>
    <col min="11786" max="11786" width="15.5703125" style="140" customWidth="1"/>
    <col min="11787" max="12032" width="11.5703125" style="140"/>
    <col min="12033" max="12033" width="36.140625" style="140" customWidth="1"/>
    <col min="12034" max="12034" width="18.7109375" style="140" customWidth="1"/>
    <col min="12035" max="12035" width="41.42578125" style="140" customWidth="1"/>
    <col min="12036" max="12036" width="10.42578125" style="140" bestFit="1" customWidth="1"/>
    <col min="12037" max="12037" width="19.85546875" style="140" customWidth="1"/>
    <col min="12038" max="12038" width="6.7109375" style="140" customWidth="1"/>
    <col min="12039" max="12040" width="11.5703125" style="140" customWidth="1"/>
    <col min="12041" max="12041" width="11.5703125" style="140"/>
    <col min="12042" max="12042" width="15.5703125" style="140" customWidth="1"/>
    <col min="12043" max="12288" width="11.5703125" style="140"/>
    <col min="12289" max="12289" width="36.140625" style="140" customWidth="1"/>
    <col min="12290" max="12290" width="18.7109375" style="140" customWidth="1"/>
    <col min="12291" max="12291" width="41.42578125" style="140" customWidth="1"/>
    <col min="12292" max="12292" width="10.42578125" style="140" bestFit="1" customWidth="1"/>
    <col min="12293" max="12293" width="19.85546875" style="140" customWidth="1"/>
    <col min="12294" max="12294" width="6.7109375" style="140" customWidth="1"/>
    <col min="12295" max="12296" width="11.5703125" style="140" customWidth="1"/>
    <col min="12297" max="12297" width="11.5703125" style="140"/>
    <col min="12298" max="12298" width="15.5703125" style="140" customWidth="1"/>
    <col min="12299" max="12544" width="11.5703125" style="140"/>
    <col min="12545" max="12545" width="36.140625" style="140" customWidth="1"/>
    <col min="12546" max="12546" width="18.7109375" style="140" customWidth="1"/>
    <col min="12547" max="12547" width="41.42578125" style="140" customWidth="1"/>
    <col min="12548" max="12548" width="10.42578125" style="140" bestFit="1" customWidth="1"/>
    <col min="12549" max="12549" width="19.85546875" style="140" customWidth="1"/>
    <col min="12550" max="12550" width="6.7109375" style="140" customWidth="1"/>
    <col min="12551" max="12552" width="11.5703125" style="140" customWidth="1"/>
    <col min="12553" max="12553" width="11.5703125" style="140"/>
    <col min="12554" max="12554" width="15.5703125" style="140" customWidth="1"/>
    <col min="12555" max="12800" width="11.5703125" style="140"/>
    <col min="12801" max="12801" width="36.140625" style="140" customWidth="1"/>
    <col min="12802" max="12802" width="18.7109375" style="140" customWidth="1"/>
    <col min="12803" max="12803" width="41.42578125" style="140" customWidth="1"/>
    <col min="12804" max="12804" width="10.42578125" style="140" bestFit="1" customWidth="1"/>
    <col min="12805" max="12805" width="19.85546875" style="140" customWidth="1"/>
    <col min="12806" max="12806" width="6.7109375" style="140" customWidth="1"/>
    <col min="12807" max="12808" width="11.5703125" style="140" customWidth="1"/>
    <col min="12809" max="12809" width="11.5703125" style="140"/>
    <col min="12810" max="12810" width="15.5703125" style="140" customWidth="1"/>
    <col min="12811" max="13056" width="11.5703125" style="140"/>
    <col min="13057" max="13057" width="36.140625" style="140" customWidth="1"/>
    <col min="13058" max="13058" width="18.7109375" style="140" customWidth="1"/>
    <col min="13059" max="13059" width="41.42578125" style="140" customWidth="1"/>
    <col min="13060" max="13060" width="10.42578125" style="140" bestFit="1" customWidth="1"/>
    <col min="13061" max="13061" width="19.85546875" style="140" customWidth="1"/>
    <col min="13062" max="13062" width="6.7109375" style="140" customWidth="1"/>
    <col min="13063" max="13064" width="11.5703125" style="140" customWidth="1"/>
    <col min="13065" max="13065" width="11.5703125" style="140"/>
    <col min="13066" max="13066" width="15.5703125" style="140" customWidth="1"/>
    <col min="13067" max="13312" width="11.5703125" style="140"/>
    <col min="13313" max="13313" width="36.140625" style="140" customWidth="1"/>
    <col min="13314" max="13314" width="18.7109375" style="140" customWidth="1"/>
    <col min="13315" max="13315" width="41.42578125" style="140" customWidth="1"/>
    <col min="13316" max="13316" width="10.42578125" style="140" bestFit="1" customWidth="1"/>
    <col min="13317" max="13317" width="19.85546875" style="140" customWidth="1"/>
    <col min="13318" max="13318" width="6.7109375" style="140" customWidth="1"/>
    <col min="13319" max="13320" width="11.5703125" style="140" customWidth="1"/>
    <col min="13321" max="13321" width="11.5703125" style="140"/>
    <col min="13322" max="13322" width="15.5703125" style="140" customWidth="1"/>
    <col min="13323" max="13568" width="11.5703125" style="140"/>
    <col min="13569" max="13569" width="36.140625" style="140" customWidth="1"/>
    <col min="13570" max="13570" width="18.7109375" style="140" customWidth="1"/>
    <col min="13571" max="13571" width="41.42578125" style="140" customWidth="1"/>
    <col min="13572" max="13572" width="10.42578125" style="140" bestFit="1" customWidth="1"/>
    <col min="13573" max="13573" width="19.85546875" style="140" customWidth="1"/>
    <col min="13574" max="13574" width="6.7109375" style="140" customWidth="1"/>
    <col min="13575" max="13576" width="11.5703125" style="140" customWidth="1"/>
    <col min="13577" max="13577" width="11.5703125" style="140"/>
    <col min="13578" max="13578" width="15.5703125" style="140" customWidth="1"/>
    <col min="13579" max="13824" width="11.5703125" style="140"/>
    <col min="13825" max="13825" width="36.140625" style="140" customWidth="1"/>
    <col min="13826" max="13826" width="18.7109375" style="140" customWidth="1"/>
    <col min="13827" max="13827" width="41.42578125" style="140" customWidth="1"/>
    <col min="13828" max="13828" width="10.42578125" style="140" bestFit="1" customWidth="1"/>
    <col min="13829" max="13829" width="19.85546875" style="140" customWidth="1"/>
    <col min="13830" max="13830" width="6.7109375" style="140" customWidth="1"/>
    <col min="13831" max="13832" width="11.5703125" style="140" customWidth="1"/>
    <col min="13833" max="13833" width="11.5703125" style="140"/>
    <col min="13834" max="13834" width="15.5703125" style="140" customWidth="1"/>
    <col min="13835" max="14080" width="11.5703125" style="140"/>
    <col min="14081" max="14081" width="36.140625" style="140" customWidth="1"/>
    <col min="14082" max="14082" width="18.7109375" style="140" customWidth="1"/>
    <col min="14083" max="14083" width="41.42578125" style="140" customWidth="1"/>
    <col min="14084" max="14084" width="10.42578125" style="140" bestFit="1" customWidth="1"/>
    <col min="14085" max="14085" width="19.85546875" style="140" customWidth="1"/>
    <col min="14086" max="14086" width="6.7109375" style="140" customWidth="1"/>
    <col min="14087" max="14088" width="11.5703125" style="140" customWidth="1"/>
    <col min="14089" max="14089" width="11.5703125" style="140"/>
    <col min="14090" max="14090" width="15.5703125" style="140" customWidth="1"/>
    <col min="14091" max="14336" width="11.5703125" style="140"/>
    <col min="14337" max="14337" width="36.140625" style="140" customWidth="1"/>
    <col min="14338" max="14338" width="18.7109375" style="140" customWidth="1"/>
    <col min="14339" max="14339" width="41.42578125" style="140" customWidth="1"/>
    <col min="14340" max="14340" width="10.42578125" style="140" bestFit="1" customWidth="1"/>
    <col min="14341" max="14341" width="19.85546875" style="140" customWidth="1"/>
    <col min="14342" max="14342" width="6.7109375" style="140" customWidth="1"/>
    <col min="14343" max="14344" width="11.5703125" style="140" customWidth="1"/>
    <col min="14345" max="14345" width="11.5703125" style="140"/>
    <col min="14346" max="14346" width="15.5703125" style="140" customWidth="1"/>
    <col min="14347" max="14592" width="11.5703125" style="140"/>
    <col min="14593" max="14593" width="36.140625" style="140" customWidth="1"/>
    <col min="14594" max="14594" width="18.7109375" style="140" customWidth="1"/>
    <col min="14595" max="14595" width="41.42578125" style="140" customWidth="1"/>
    <col min="14596" max="14596" width="10.42578125" style="140" bestFit="1" customWidth="1"/>
    <col min="14597" max="14597" width="19.85546875" style="140" customWidth="1"/>
    <col min="14598" max="14598" width="6.7109375" style="140" customWidth="1"/>
    <col min="14599" max="14600" width="11.5703125" style="140" customWidth="1"/>
    <col min="14601" max="14601" width="11.5703125" style="140"/>
    <col min="14602" max="14602" width="15.5703125" style="140" customWidth="1"/>
    <col min="14603" max="14848" width="11.5703125" style="140"/>
    <col min="14849" max="14849" width="36.140625" style="140" customWidth="1"/>
    <col min="14850" max="14850" width="18.7109375" style="140" customWidth="1"/>
    <col min="14851" max="14851" width="41.42578125" style="140" customWidth="1"/>
    <col min="14852" max="14852" width="10.42578125" style="140" bestFit="1" customWidth="1"/>
    <col min="14853" max="14853" width="19.85546875" style="140" customWidth="1"/>
    <col min="14854" max="14854" width="6.7109375" style="140" customWidth="1"/>
    <col min="14855" max="14856" width="11.5703125" style="140" customWidth="1"/>
    <col min="14857" max="14857" width="11.5703125" style="140"/>
    <col min="14858" max="14858" width="15.5703125" style="140" customWidth="1"/>
    <col min="14859" max="15104" width="11.5703125" style="140"/>
    <col min="15105" max="15105" width="36.140625" style="140" customWidth="1"/>
    <col min="15106" max="15106" width="18.7109375" style="140" customWidth="1"/>
    <col min="15107" max="15107" width="41.42578125" style="140" customWidth="1"/>
    <col min="15108" max="15108" width="10.42578125" style="140" bestFit="1" customWidth="1"/>
    <col min="15109" max="15109" width="19.85546875" style="140" customWidth="1"/>
    <col min="15110" max="15110" width="6.7109375" style="140" customWidth="1"/>
    <col min="15111" max="15112" width="11.5703125" style="140" customWidth="1"/>
    <col min="15113" max="15113" width="11.5703125" style="140"/>
    <col min="15114" max="15114" width="15.5703125" style="140" customWidth="1"/>
    <col min="15115" max="15360" width="11.5703125" style="140"/>
    <col min="15361" max="15361" width="36.140625" style="140" customWidth="1"/>
    <col min="15362" max="15362" width="18.7109375" style="140" customWidth="1"/>
    <col min="15363" max="15363" width="41.42578125" style="140" customWidth="1"/>
    <col min="15364" max="15364" width="10.42578125" style="140" bestFit="1" customWidth="1"/>
    <col min="15365" max="15365" width="19.85546875" style="140" customWidth="1"/>
    <col min="15366" max="15366" width="6.7109375" style="140" customWidth="1"/>
    <col min="15367" max="15368" width="11.5703125" style="140" customWidth="1"/>
    <col min="15369" max="15369" width="11.5703125" style="140"/>
    <col min="15370" max="15370" width="15.5703125" style="140" customWidth="1"/>
    <col min="15371" max="15616" width="11.5703125" style="140"/>
    <col min="15617" max="15617" width="36.140625" style="140" customWidth="1"/>
    <col min="15618" max="15618" width="18.7109375" style="140" customWidth="1"/>
    <col min="15619" max="15619" width="41.42578125" style="140" customWidth="1"/>
    <col min="15620" max="15620" width="10.42578125" style="140" bestFit="1" customWidth="1"/>
    <col min="15621" max="15621" width="19.85546875" style="140" customWidth="1"/>
    <col min="15622" max="15622" width="6.7109375" style="140" customWidth="1"/>
    <col min="15623" max="15624" width="11.5703125" style="140" customWidth="1"/>
    <col min="15625" max="15625" width="11.5703125" style="140"/>
    <col min="15626" max="15626" width="15.5703125" style="140" customWidth="1"/>
    <col min="15627" max="15872" width="11.5703125" style="140"/>
    <col min="15873" max="15873" width="36.140625" style="140" customWidth="1"/>
    <col min="15874" max="15874" width="18.7109375" style="140" customWidth="1"/>
    <col min="15875" max="15875" width="41.42578125" style="140" customWidth="1"/>
    <col min="15876" max="15876" width="10.42578125" style="140" bestFit="1" customWidth="1"/>
    <col min="15877" max="15877" width="19.85546875" style="140" customWidth="1"/>
    <col min="15878" max="15878" width="6.7109375" style="140" customWidth="1"/>
    <col min="15879" max="15880" width="11.5703125" style="140" customWidth="1"/>
    <col min="15881" max="15881" width="11.5703125" style="140"/>
    <col min="15882" max="15882" width="15.5703125" style="140" customWidth="1"/>
    <col min="15883" max="16128" width="11.5703125" style="140"/>
    <col min="16129" max="16129" width="36.140625" style="140" customWidth="1"/>
    <col min="16130" max="16130" width="18.7109375" style="140" customWidth="1"/>
    <col min="16131" max="16131" width="41.42578125" style="140" customWidth="1"/>
    <col min="16132" max="16132" width="10.42578125" style="140" bestFit="1" customWidth="1"/>
    <col min="16133" max="16133" width="19.85546875" style="140" customWidth="1"/>
    <col min="16134" max="16134" width="6.7109375" style="140" customWidth="1"/>
    <col min="16135" max="16136" width="11.5703125" style="140" customWidth="1"/>
    <col min="16137" max="16137" width="11.5703125" style="140"/>
    <col min="16138" max="16138" width="15.5703125" style="140" customWidth="1"/>
    <col min="16139" max="16384" width="11.5703125" style="140"/>
  </cols>
  <sheetData>
    <row r="1" spans="1:15">
      <c r="A1" s="677" t="s">
        <v>548</v>
      </c>
    </row>
    <row r="2" spans="1:15" ht="39" customHeight="1">
      <c r="A2" s="796" t="s">
        <v>549</v>
      </c>
      <c r="B2" s="796"/>
      <c r="C2" s="796"/>
    </row>
    <row r="3" spans="1:15">
      <c r="A3" s="678"/>
      <c r="B3" s="678"/>
      <c r="C3" s="679"/>
    </row>
    <row r="4" spans="1:15">
      <c r="A4" s="714" t="s">
        <v>531</v>
      </c>
      <c r="B4" s="715" t="s">
        <v>550</v>
      </c>
      <c r="C4" s="673" t="s">
        <v>532</v>
      </c>
    </row>
    <row r="5" spans="1:15" ht="15.75" thickBot="1">
      <c r="A5" s="716"/>
      <c r="B5" s="717"/>
      <c r="C5" s="717"/>
    </row>
    <row r="6" spans="1:15" ht="15.75" thickBot="1">
      <c r="A6" s="718" t="s">
        <v>551</v>
      </c>
      <c r="B6" s="719">
        <f>SUM(B8:B16)</f>
        <v>15494.141212753397</v>
      </c>
      <c r="C6" s="720">
        <f>B6/$B$21</f>
        <v>0.97713926767702719</v>
      </c>
    </row>
    <row r="7" spans="1:15">
      <c r="B7" s="721"/>
      <c r="C7" s="722"/>
    </row>
    <row r="8" spans="1:15">
      <c r="A8" s="693" t="s">
        <v>0</v>
      </c>
      <c r="B8" s="723">
        <v>7752.0630339667687</v>
      </c>
      <c r="C8" s="724">
        <f>B8/$B$21</f>
        <v>0.4888844816879237</v>
      </c>
      <c r="N8" s="391"/>
    </row>
    <row r="9" spans="1:15">
      <c r="A9" s="693" t="s">
        <v>6</v>
      </c>
      <c r="B9" s="723">
        <v>4484.5839423397338</v>
      </c>
      <c r="C9" s="724">
        <f t="shared" ref="C9:C14" si="0">B9/$B$21</f>
        <v>0.28282064872669926</v>
      </c>
      <c r="E9" s="725"/>
      <c r="N9" s="391"/>
      <c r="O9" s="391"/>
    </row>
    <row r="10" spans="1:15">
      <c r="A10" s="693" t="s">
        <v>9</v>
      </c>
      <c r="B10" s="723">
        <v>1249.70498561566</v>
      </c>
      <c r="C10" s="724">
        <f t="shared" si="0"/>
        <v>7.8812745907574769E-2</v>
      </c>
      <c r="D10" s="725"/>
      <c r="N10" s="391"/>
      <c r="O10" s="391"/>
    </row>
    <row r="11" spans="1:15">
      <c r="A11" s="693" t="s">
        <v>11</v>
      </c>
      <c r="B11" s="723">
        <v>36.582080427892002</v>
      </c>
      <c r="C11" s="724">
        <f t="shared" si="0"/>
        <v>2.3070518584140534E-3</v>
      </c>
      <c r="N11" s="391"/>
      <c r="O11" s="391"/>
    </row>
    <row r="12" spans="1:15">
      <c r="A12" s="693" t="s">
        <v>14</v>
      </c>
      <c r="B12" s="723">
        <v>860.76565319369229</v>
      </c>
      <c r="C12" s="724">
        <f t="shared" si="0"/>
        <v>5.4284255477865001E-2</v>
      </c>
      <c r="N12" s="391"/>
      <c r="O12" s="391"/>
    </row>
    <row r="13" spans="1:15">
      <c r="A13" s="693" t="s">
        <v>15</v>
      </c>
      <c r="B13" s="723">
        <v>232.37180344088</v>
      </c>
      <c r="C13" s="724">
        <f>B13/$B$21</f>
        <v>1.4654546562162241E-2</v>
      </c>
      <c r="N13" s="391"/>
      <c r="O13" s="391"/>
    </row>
    <row r="14" spans="1:15">
      <c r="A14" s="693" t="s">
        <v>16</v>
      </c>
      <c r="B14" s="723">
        <v>513.26893576877001</v>
      </c>
      <c r="C14" s="724">
        <f t="shared" si="0"/>
        <v>3.2369346911956885E-2</v>
      </c>
      <c r="N14" s="391"/>
      <c r="O14" s="391"/>
    </row>
    <row r="15" spans="1:15">
      <c r="A15" s="693" t="s">
        <v>18</v>
      </c>
      <c r="B15" s="723">
        <v>363.47535642944001</v>
      </c>
      <c r="C15" s="724">
        <f>B15/$B$21</f>
        <v>2.2922602725975443E-2</v>
      </c>
      <c r="N15" s="391"/>
      <c r="O15" s="391"/>
    </row>
    <row r="16" spans="1:15">
      <c r="A16" s="693" t="s">
        <v>21</v>
      </c>
      <c r="B16" s="723">
        <v>1.3254215705600028</v>
      </c>
      <c r="C16" s="724">
        <f>B16/$B$21</f>
        <v>8.3587818455811396E-5</v>
      </c>
      <c r="N16" s="391"/>
      <c r="O16" s="391"/>
    </row>
    <row r="17" spans="1:15" ht="15.75" thickBot="1">
      <c r="A17" s="693"/>
      <c r="B17" s="726"/>
      <c r="C17" s="727"/>
      <c r="N17" s="391"/>
      <c r="O17" s="391"/>
    </row>
    <row r="18" spans="1:15" ht="15.75" thickBot="1">
      <c r="A18" s="687"/>
      <c r="B18" s="700"/>
      <c r="C18" s="12"/>
      <c r="N18" s="391"/>
      <c r="O18" s="391"/>
    </row>
    <row r="19" spans="1:15" ht="15.75" thickBot="1">
      <c r="A19" s="728" t="s">
        <v>542</v>
      </c>
      <c r="B19" s="729">
        <v>362.49430000000001</v>
      </c>
      <c r="C19" s="730">
        <f>B19/$B$21</f>
        <v>2.2860732322972803E-2</v>
      </c>
      <c r="N19" s="391"/>
      <c r="O19" s="391"/>
    </row>
    <row r="20" spans="1:15">
      <c r="N20" s="391"/>
      <c r="O20" s="391"/>
    </row>
    <row r="21" spans="1:15">
      <c r="A21" s="702" t="s">
        <v>546</v>
      </c>
      <c r="B21" s="703">
        <f>SUM(B8:B19)</f>
        <v>15856.635512753397</v>
      </c>
      <c r="C21" s="731">
        <v>1</v>
      </c>
      <c r="N21" s="391"/>
    </row>
    <row r="22" spans="1:15">
      <c r="A22" s="732"/>
      <c r="B22" s="707"/>
      <c r="C22" s="733"/>
      <c r="N22" s="391"/>
    </row>
    <row r="23" spans="1:15">
      <c r="A23" s="732"/>
      <c r="B23" s="707"/>
      <c r="C23" s="733"/>
      <c r="N23" s="391"/>
    </row>
    <row r="24" spans="1:15" ht="35.25" customHeight="1">
      <c r="A24" s="796" t="s">
        <v>552</v>
      </c>
      <c r="B24" s="796"/>
      <c r="C24" s="796"/>
      <c r="N24" s="391"/>
    </row>
    <row r="25" spans="1:15">
      <c r="N25" s="391"/>
    </row>
    <row r="26" spans="1:15" ht="15.75" thickBot="1">
      <c r="A26" s="714" t="s">
        <v>531</v>
      </c>
      <c r="B26" s="715" t="s">
        <v>550</v>
      </c>
      <c r="C26" s="673" t="s">
        <v>532</v>
      </c>
      <c r="N26" s="391"/>
    </row>
    <row r="27" spans="1:15" ht="15.75" thickBot="1">
      <c r="A27" s="7" t="s">
        <v>553</v>
      </c>
      <c r="B27" s="734">
        <f>SUM(B28:B37)</f>
        <v>15856.635512753397</v>
      </c>
      <c r="C27" s="735">
        <f>B27/$B$39</f>
        <v>0.59601786398679957</v>
      </c>
      <c r="N27" s="391"/>
    </row>
    <row r="28" spans="1:15">
      <c r="A28" s="693" t="s">
        <v>0</v>
      </c>
      <c r="B28" s="736">
        <f>B8</f>
        <v>7752.0630339667687</v>
      </c>
      <c r="C28" s="724">
        <f>B28/$B$39</f>
        <v>0.29138388451192987</v>
      </c>
      <c r="E28" s="725"/>
      <c r="N28" s="391"/>
    </row>
    <row r="29" spans="1:15">
      <c r="A29" s="693" t="s">
        <v>6</v>
      </c>
      <c r="B29" s="736">
        <f>B9</f>
        <v>4484.5839423397338</v>
      </c>
      <c r="C29" s="724">
        <f t="shared" ref="C29:C35" si="1">B29/$B$39</f>
        <v>0.16856615894544827</v>
      </c>
    </row>
    <row r="30" spans="1:15">
      <c r="A30" s="693" t="s">
        <v>9</v>
      </c>
      <c r="B30" s="736">
        <f t="shared" ref="B30:B34" si="2">B10</f>
        <v>1249.70498561566</v>
      </c>
      <c r="C30" s="724">
        <f>B30/$B$39</f>
        <v>4.6973804470767086E-2</v>
      </c>
    </row>
    <row r="31" spans="1:15">
      <c r="A31" s="693" t="s">
        <v>11</v>
      </c>
      <c r="B31" s="736">
        <f>B11</f>
        <v>36.582080427892002</v>
      </c>
      <c r="C31" s="724">
        <f t="shared" si="1"/>
        <v>1.3750441207587205E-3</v>
      </c>
    </row>
    <row r="32" spans="1:15">
      <c r="A32" s="693" t="s">
        <v>14</v>
      </c>
      <c r="B32" s="736">
        <f t="shared" si="2"/>
        <v>860.76565319369229</v>
      </c>
      <c r="C32" s="724">
        <f t="shared" si="1"/>
        <v>3.2354385998030817E-2</v>
      </c>
    </row>
    <row r="33" spans="1:32">
      <c r="A33" s="693" t="s">
        <v>15</v>
      </c>
      <c r="B33" s="736">
        <f t="shared" si="2"/>
        <v>232.37180344088</v>
      </c>
      <c r="C33" s="724">
        <f t="shared" si="1"/>
        <v>8.734371539675035E-3</v>
      </c>
    </row>
    <row r="34" spans="1:32">
      <c r="A34" s="693" t="s">
        <v>16</v>
      </c>
      <c r="B34" s="736">
        <f t="shared" si="2"/>
        <v>513.26893576877001</v>
      </c>
      <c r="C34" s="724">
        <f t="shared" si="1"/>
        <v>1.9292709005112246E-2</v>
      </c>
    </row>
    <row r="35" spans="1:32">
      <c r="A35" s="693" t="s">
        <v>18</v>
      </c>
      <c r="B35" s="736">
        <f>B15</f>
        <v>363.47535642944001</v>
      </c>
      <c r="C35" s="724">
        <f t="shared" si="1"/>
        <v>1.3662280713753871E-2</v>
      </c>
    </row>
    <row r="36" spans="1:32">
      <c r="A36" s="693" t="s">
        <v>21</v>
      </c>
      <c r="B36" s="736">
        <f>B16</f>
        <v>1.3254215705600028</v>
      </c>
      <c r="C36" s="724">
        <f>B36/$B$39</f>
        <v>4.9819833011349087E-5</v>
      </c>
    </row>
    <row r="37" spans="1:32" ht="15.75" thickBot="1">
      <c r="A37" s="693" t="s">
        <v>554</v>
      </c>
      <c r="B37" s="737">
        <f>B19</f>
        <v>362.49430000000001</v>
      </c>
      <c r="C37" s="727">
        <f>B37/$B$39</f>
        <v>1.3625404848312235E-2</v>
      </c>
    </row>
    <row r="38" spans="1:32">
      <c r="A38" s="687"/>
      <c r="B38" s="700"/>
      <c r="C38" s="12"/>
    </row>
    <row r="39" spans="1:32">
      <c r="A39" s="702" t="s">
        <v>555</v>
      </c>
      <c r="B39" s="703">
        <f>'[1]6.1 EXPORTACIONES PART'!R21</f>
        <v>26604.295728130368</v>
      </c>
      <c r="C39" s="731">
        <v>1</v>
      </c>
      <c r="D39" s="738"/>
      <c r="E39" s="738"/>
      <c r="F39" s="738"/>
      <c r="G39" s="738"/>
      <c r="H39" s="738"/>
      <c r="I39" s="738"/>
      <c r="J39" s="738"/>
      <c r="K39" s="738"/>
      <c r="L39" s="738"/>
      <c r="M39" s="738"/>
      <c r="N39" s="739"/>
      <c r="O39" s="739"/>
      <c r="P39" s="739"/>
      <c r="Q39" s="739"/>
      <c r="R39" s="739"/>
      <c r="S39" s="739"/>
      <c r="T39" s="739"/>
      <c r="U39" s="739"/>
      <c r="V39" s="739"/>
      <c r="W39" s="739"/>
      <c r="X39" s="739"/>
      <c r="Y39" s="739"/>
      <c r="Z39" s="739"/>
      <c r="AA39" s="739"/>
      <c r="AB39" s="739"/>
      <c r="AC39" s="739"/>
      <c r="AD39" s="739"/>
      <c r="AE39" s="739"/>
      <c r="AF39" s="739"/>
    </row>
    <row r="40" spans="1:32">
      <c r="A40" s="706"/>
      <c r="B40" s="707"/>
      <c r="D40" s="738"/>
      <c r="E40" s="738"/>
      <c r="F40" s="738"/>
      <c r="G40" s="738"/>
      <c r="H40" s="738"/>
      <c r="I40" s="738"/>
      <c r="J40" s="738"/>
      <c r="K40" s="738"/>
      <c r="L40" s="738"/>
      <c r="M40" s="738"/>
      <c r="N40" s="739"/>
      <c r="O40" s="739"/>
      <c r="P40" s="739"/>
      <c r="Q40" s="739"/>
      <c r="R40" s="739"/>
      <c r="S40" s="739"/>
      <c r="T40" s="739"/>
      <c r="U40" s="739"/>
      <c r="V40" s="739"/>
      <c r="W40" s="739"/>
      <c r="X40" s="739"/>
      <c r="Y40" s="739"/>
      <c r="Z40" s="739"/>
      <c r="AA40" s="739"/>
      <c r="AB40" s="739"/>
      <c r="AC40" s="739"/>
      <c r="AD40" s="739"/>
      <c r="AE40" s="739"/>
      <c r="AF40" s="739"/>
    </row>
    <row r="41" spans="1:32">
      <c r="D41" s="738"/>
      <c r="E41" s="738"/>
      <c r="F41" s="738"/>
      <c r="G41" s="738"/>
      <c r="H41" s="738"/>
      <c r="I41" s="738"/>
      <c r="J41" s="738"/>
      <c r="K41" s="738"/>
      <c r="L41" s="738"/>
      <c r="M41" s="738"/>
      <c r="N41" s="739"/>
      <c r="O41" s="739"/>
      <c r="P41" s="739"/>
      <c r="Q41" s="739"/>
      <c r="R41" s="739"/>
      <c r="S41" s="739"/>
      <c r="T41" s="739"/>
      <c r="U41" s="739"/>
      <c r="V41" s="739"/>
      <c r="W41" s="739"/>
      <c r="X41" s="739"/>
      <c r="Y41" s="739"/>
      <c r="Z41" s="739"/>
      <c r="AA41" s="739"/>
      <c r="AB41" s="739"/>
      <c r="AC41" s="739"/>
      <c r="AD41" s="739"/>
      <c r="AE41" s="739"/>
      <c r="AF41" s="739"/>
    </row>
    <row r="42" spans="1:32" ht="35.25" customHeight="1">
      <c r="A42" s="797" t="s">
        <v>547</v>
      </c>
      <c r="B42" s="797"/>
      <c r="C42" s="797"/>
      <c r="D42" s="740"/>
      <c r="E42" s="740"/>
      <c r="F42" s="740"/>
      <c r="G42" s="740"/>
      <c r="H42" s="740"/>
      <c r="I42" s="740"/>
      <c r="J42" s="798"/>
      <c r="K42" s="798"/>
      <c r="L42" s="798"/>
      <c r="M42" s="798"/>
      <c r="N42" s="798"/>
      <c r="O42" s="798"/>
      <c r="P42" s="798"/>
      <c r="Q42" s="798"/>
      <c r="R42" s="798"/>
      <c r="S42" s="798"/>
      <c r="T42" s="798"/>
      <c r="U42" s="798"/>
      <c r="V42" s="798"/>
      <c r="W42" s="798"/>
      <c r="X42" s="798"/>
      <c r="Y42" s="798"/>
      <c r="Z42" s="798"/>
      <c r="AA42" s="798"/>
      <c r="AB42" s="741"/>
      <c r="AC42" s="739"/>
      <c r="AD42" s="739"/>
      <c r="AE42" s="739"/>
      <c r="AF42" s="739"/>
    </row>
    <row r="43" spans="1:32">
      <c r="D43" s="738"/>
      <c r="E43" s="738"/>
      <c r="F43" s="738"/>
      <c r="G43" s="738"/>
      <c r="H43" s="738"/>
      <c r="I43" s="738"/>
      <c r="J43" s="738"/>
      <c r="K43" s="738"/>
      <c r="L43" s="738"/>
      <c r="M43" s="738"/>
      <c r="N43" s="739"/>
      <c r="O43" s="739"/>
      <c r="P43" s="739"/>
      <c r="Q43" s="739"/>
      <c r="R43" s="739"/>
      <c r="S43" s="739"/>
      <c r="T43" s="739"/>
      <c r="U43" s="739"/>
      <c r="V43" s="739"/>
      <c r="W43" s="739"/>
      <c r="X43" s="739"/>
      <c r="Y43" s="739"/>
      <c r="Z43" s="739"/>
      <c r="AA43" s="739"/>
      <c r="AB43" s="739"/>
      <c r="AC43" s="739"/>
      <c r="AD43" s="739"/>
      <c r="AE43" s="739"/>
      <c r="AF43" s="739"/>
    </row>
    <row r="44" spans="1:32">
      <c r="D44" s="738"/>
      <c r="E44" s="738"/>
      <c r="F44" s="738"/>
      <c r="G44" s="738"/>
      <c r="H44" s="738"/>
      <c r="I44" s="738"/>
      <c r="J44" s="738"/>
      <c r="K44" s="738"/>
      <c r="L44" s="738"/>
      <c r="M44" s="738"/>
      <c r="N44" s="739"/>
      <c r="O44" s="739"/>
      <c r="P44" s="739"/>
      <c r="Q44" s="739"/>
      <c r="R44" s="739"/>
      <c r="S44" s="739"/>
      <c r="T44" s="739"/>
      <c r="U44" s="739"/>
      <c r="V44" s="739"/>
      <c r="W44" s="739"/>
      <c r="X44" s="739"/>
      <c r="Y44" s="739"/>
      <c r="Z44" s="739"/>
      <c r="AA44" s="739"/>
      <c r="AB44" s="739"/>
      <c r="AC44" s="739"/>
      <c r="AD44" s="739"/>
      <c r="AE44" s="739"/>
      <c r="AF44" s="739"/>
    </row>
    <row r="45" spans="1:32">
      <c r="D45" s="738"/>
      <c r="E45" s="738"/>
      <c r="F45" s="738"/>
      <c r="G45" s="738"/>
      <c r="H45" s="738"/>
      <c r="I45" s="738"/>
      <c r="J45" s="738"/>
      <c r="K45" s="738"/>
      <c r="L45" s="738"/>
      <c r="M45" s="738"/>
      <c r="N45" s="739"/>
      <c r="O45" s="739"/>
      <c r="P45" s="739"/>
      <c r="Q45" s="739"/>
      <c r="R45" s="739"/>
      <c r="S45" s="739"/>
      <c r="T45" s="739"/>
      <c r="U45" s="739"/>
      <c r="V45" s="739"/>
      <c r="W45" s="739"/>
      <c r="X45" s="739"/>
      <c r="Y45" s="739"/>
      <c r="Z45" s="739"/>
      <c r="AA45" s="739"/>
      <c r="AB45" s="739"/>
      <c r="AC45" s="739"/>
      <c r="AD45" s="739"/>
      <c r="AE45" s="739"/>
      <c r="AF45" s="739"/>
    </row>
    <row r="46" spans="1:32"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9"/>
      <c r="O46" s="739"/>
      <c r="P46" s="739"/>
      <c r="Q46" s="739"/>
      <c r="R46" s="739"/>
      <c r="S46" s="739"/>
      <c r="T46" s="739"/>
      <c r="U46" s="739"/>
      <c r="V46" s="739"/>
      <c r="W46" s="739"/>
      <c r="X46" s="739"/>
      <c r="Y46" s="739"/>
      <c r="Z46" s="739"/>
      <c r="AA46" s="739"/>
      <c r="AB46" s="739"/>
      <c r="AC46" s="739"/>
      <c r="AD46" s="739"/>
      <c r="AE46" s="739"/>
      <c r="AF46" s="739"/>
    </row>
    <row r="47" spans="1:32">
      <c r="D47" s="738"/>
      <c r="E47" s="738"/>
      <c r="F47" s="738"/>
      <c r="G47" s="738"/>
      <c r="H47" s="738"/>
      <c r="I47" s="738"/>
      <c r="J47" s="738"/>
      <c r="K47" s="738"/>
      <c r="L47" s="738"/>
      <c r="M47" s="738"/>
      <c r="N47" s="739"/>
      <c r="O47" s="739"/>
      <c r="P47" s="739"/>
      <c r="Q47" s="739"/>
      <c r="R47" s="739"/>
      <c r="S47" s="739"/>
      <c r="T47" s="739"/>
      <c r="U47" s="739"/>
      <c r="V47" s="739"/>
      <c r="W47" s="739"/>
      <c r="X47" s="739"/>
      <c r="Y47" s="739"/>
      <c r="Z47" s="739"/>
      <c r="AA47" s="739"/>
      <c r="AB47" s="739"/>
      <c r="AC47" s="739"/>
      <c r="AD47" s="739"/>
      <c r="AE47" s="739"/>
      <c r="AF47" s="739"/>
    </row>
    <row r="48" spans="1:32">
      <c r="D48" s="738"/>
      <c r="E48" s="738"/>
      <c r="F48" s="738"/>
      <c r="G48" s="738"/>
      <c r="H48" s="738"/>
      <c r="I48" s="738"/>
      <c r="J48" s="738"/>
      <c r="K48" s="738"/>
      <c r="L48" s="738"/>
      <c r="M48" s="738"/>
      <c r="N48" s="739"/>
      <c r="O48" s="739"/>
      <c r="P48" s="739"/>
      <c r="Q48" s="739"/>
      <c r="R48" s="739"/>
      <c r="S48" s="739"/>
      <c r="T48" s="739"/>
      <c r="U48" s="739"/>
      <c r="V48" s="739"/>
      <c r="W48" s="739"/>
      <c r="X48" s="739"/>
      <c r="Y48" s="739"/>
      <c r="Z48" s="739"/>
      <c r="AA48" s="739"/>
      <c r="AB48" s="739"/>
      <c r="AC48" s="739"/>
      <c r="AD48" s="739"/>
      <c r="AE48" s="739"/>
      <c r="AF48" s="739"/>
    </row>
    <row r="49" spans="4:32">
      <c r="D49" s="738"/>
      <c r="E49" s="738"/>
      <c r="F49" s="738"/>
      <c r="G49" s="738"/>
      <c r="H49" s="738"/>
      <c r="I49" s="738"/>
      <c r="J49" s="738"/>
      <c r="K49" s="738"/>
      <c r="L49" s="738"/>
      <c r="M49" s="738"/>
      <c r="N49" s="739"/>
      <c r="O49" s="739"/>
      <c r="P49" s="739"/>
      <c r="Q49" s="739"/>
      <c r="R49" s="739"/>
      <c r="S49" s="739"/>
      <c r="T49" s="739"/>
      <c r="U49" s="739"/>
      <c r="V49" s="739"/>
      <c r="W49" s="739"/>
      <c r="X49" s="739"/>
      <c r="Y49" s="739"/>
      <c r="Z49" s="739"/>
      <c r="AA49" s="739"/>
      <c r="AB49" s="739"/>
      <c r="AC49" s="739"/>
      <c r="AD49" s="739"/>
      <c r="AE49" s="739"/>
      <c r="AF49" s="739"/>
    </row>
    <row r="50" spans="4:32">
      <c r="D50" s="738"/>
      <c r="E50" s="738"/>
      <c r="F50" s="738"/>
      <c r="G50" s="738"/>
      <c r="H50" s="738"/>
      <c r="I50" s="738"/>
      <c r="J50" s="738"/>
      <c r="K50" s="738"/>
      <c r="L50" s="738"/>
      <c r="M50" s="738"/>
      <c r="N50" s="739"/>
      <c r="O50" s="739"/>
      <c r="P50" s="739"/>
      <c r="Q50" s="739"/>
      <c r="R50" s="739"/>
      <c r="S50" s="739"/>
      <c r="T50" s="739"/>
      <c r="U50" s="739"/>
      <c r="V50" s="739"/>
      <c r="W50" s="739"/>
      <c r="X50" s="739"/>
      <c r="Y50" s="739"/>
      <c r="Z50" s="739"/>
      <c r="AA50" s="739"/>
      <c r="AB50" s="739"/>
      <c r="AC50" s="739"/>
      <c r="AD50" s="739"/>
      <c r="AE50" s="739"/>
      <c r="AF50" s="739"/>
    </row>
    <row r="51" spans="4:32">
      <c r="D51" s="738"/>
      <c r="E51" s="738"/>
      <c r="F51" s="738"/>
      <c r="G51" s="738"/>
      <c r="H51" s="738"/>
      <c r="I51" s="738"/>
      <c r="J51" s="738"/>
      <c r="K51" s="738"/>
      <c r="L51" s="738"/>
      <c r="M51" s="738"/>
      <c r="N51" s="739"/>
      <c r="O51" s="739"/>
      <c r="P51" s="739"/>
      <c r="Q51" s="739"/>
      <c r="R51" s="739"/>
      <c r="S51" s="739"/>
      <c r="T51" s="739"/>
      <c r="U51" s="739"/>
      <c r="V51" s="739"/>
      <c r="W51" s="739"/>
      <c r="X51" s="739"/>
      <c r="Y51" s="739"/>
      <c r="Z51" s="739"/>
      <c r="AA51" s="739"/>
      <c r="AB51" s="739"/>
      <c r="AC51" s="739"/>
      <c r="AD51" s="739"/>
      <c r="AE51" s="739"/>
      <c r="AF51" s="739"/>
    </row>
    <row r="52" spans="4:32">
      <c r="D52" s="738"/>
      <c r="E52" s="738"/>
      <c r="F52" s="738"/>
      <c r="G52" s="738"/>
      <c r="H52" s="738"/>
      <c r="I52" s="738"/>
      <c r="J52" s="738"/>
      <c r="K52" s="738"/>
      <c r="L52" s="738"/>
      <c r="M52" s="738"/>
      <c r="N52" s="739"/>
      <c r="O52" s="739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39"/>
      <c r="AA52" s="739"/>
      <c r="AB52" s="739"/>
      <c r="AC52" s="739"/>
      <c r="AD52" s="739"/>
      <c r="AE52" s="739"/>
      <c r="AF52" s="739"/>
    </row>
    <row r="53" spans="4:32">
      <c r="D53" s="738"/>
      <c r="E53" s="738"/>
      <c r="F53" s="738"/>
      <c r="G53" s="738"/>
      <c r="H53" s="738"/>
      <c r="I53" s="738"/>
      <c r="J53" s="738"/>
      <c r="K53" s="738"/>
      <c r="L53" s="738"/>
      <c r="M53" s="738"/>
      <c r="N53" s="739"/>
      <c r="O53" s="739"/>
      <c r="P53" s="739"/>
      <c r="Q53" s="739"/>
      <c r="R53" s="739"/>
      <c r="S53" s="739"/>
      <c r="T53" s="739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</row>
    <row r="54" spans="4:32">
      <c r="D54" s="738"/>
      <c r="E54" s="738"/>
      <c r="F54" s="738"/>
      <c r="G54" s="738"/>
      <c r="H54" s="738"/>
      <c r="I54" s="738"/>
      <c r="J54" s="738"/>
      <c r="K54" s="738"/>
      <c r="L54" s="738"/>
      <c r="M54" s="738"/>
      <c r="N54" s="739"/>
      <c r="O54" s="739"/>
      <c r="P54" s="739"/>
      <c r="Q54" s="739"/>
      <c r="R54" s="739"/>
      <c r="S54" s="739"/>
      <c r="T54" s="739"/>
      <c r="U54" s="739"/>
      <c r="V54" s="739"/>
      <c r="W54" s="739"/>
      <c r="X54" s="739"/>
      <c r="Y54" s="739"/>
      <c r="Z54" s="739"/>
      <c r="AA54" s="739"/>
      <c r="AB54" s="739"/>
      <c r="AC54" s="739"/>
      <c r="AD54" s="739"/>
      <c r="AE54" s="739"/>
      <c r="AF54" s="739"/>
    </row>
    <row r="55" spans="4:32">
      <c r="D55" s="738"/>
      <c r="E55" s="738"/>
      <c r="F55" s="738"/>
      <c r="G55" s="738"/>
      <c r="H55" s="738"/>
      <c r="I55" s="738"/>
      <c r="J55" s="738"/>
      <c r="K55" s="738"/>
      <c r="L55" s="738"/>
      <c r="M55" s="738"/>
      <c r="N55" s="739"/>
      <c r="O55" s="739"/>
      <c r="P55" s="739"/>
      <c r="Q55" s="739"/>
      <c r="R55" s="739"/>
      <c r="S55" s="739"/>
      <c r="T55" s="739"/>
      <c r="U55" s="739"/>
      <c r="V55" s="739"/>
      <c r="W55" s="739"/>
      <c r="X55" s="739"/>
      <c r="Y55" s="739"/>
      <c r="Z55" s="739"/>
      <c r="AA55" s="739"/>
      <c r="AB55" s="739"/>
      <c r="AC55" s="739"/>
      <c r="AD55" s="739"/>
      <c r="AE55" s="739"/>
      <c r="AF55" s="739"/>
    </row>
    <row r="56" spans="4:32"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9"/>
      <c r="O56" s="739"/>
      <c r="P56" s="739"/>
      <c r="Q56" s="739"/>
      <c r="R56" s="739"/>
      <c r="S56" s="739"/>
      <c r="T56" s="739"/>
      <c r="U56" s="739"/>
      <c r="V56" s="739"/>
      <c r="W56" s="739"/>
      <c r="X56" s="739"/>
      <c r="Y56" s="739"/>
      <c r="Z56" s="739"/>
      <c r="AA56" s="739"/>
      <c r="AB56" s="739"/>
      <c r="AC56" s="739"/>
      <c r="AD56" s="739"/>
      <c r="AE56" s="739"/>
      <c r="AF56" s="739"/>
    </row>
    <row r="57" spans="4:32">
      <c r="D57" s="738"/>
      <c r="E57" s="738"/>
      <c r="F57" s="738"/>
      <c r="G57" s="738"/>
      <c r="H57" s="738"/>
      <c r="I57" s="738"/>
      <c r="J57" s="738"/>
      <c r="K57" s="738"/>
      <c r="L57" s="738"/>
      <c r="M57" s="738"/>
      <c r="N57" s="739"/>
      <c r="O57" s="739"/>
      <c r="P57" s="739"/>
      <c r="Q57" s="739"/>
      <c r="R57" s="739"/>
      <c r="S57" s="739"/>
      <c r="T57" s="739"/>
      <c r="U57" s="739"/>
      <c r="V57" s="739"/>
      <c r="W57" s="739"/>
      <c r="X57" s="739"/>
      <c r="Y57" s="739"/>
      <c r="Z57" s="739"/>
      <c r="AA57" s="739"/>
      <c r="AB57" s="739"/>
      <c r="AC57" s="739"/>
      <c r="AD57" s="739"/>
      <c r="AE57" s="739"/>
      <c r="AF57" s="739"/>
    </row>
    <row r="58" spans="4:32"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N58" s="739"/>
      <c r="O58" s="739"/>
      <c r="P58" s="739"/>
      <c r="Q58" s="739"/>
      <c r="R58" s="739"/>
      <c r="S58" s="739"/>
      <c r="T58" s="739"/>
      <c r="U58" s="739"/>
      <c r="V58" s="739"/>
      <c r="W58" s="739"/>
      <c r="X58" s="739"/>
      <c r="Y58" s="739"/>
      <c r="Z58" s="739"/>
      <c r="AA58" s="739"/>
      <c r="AB58" s="739"/>
      <c r="AC58" s="739"/>
      <c r="AD58" s="739"/>
      <c r="AE58" s="739"/>
      <c r="AF58" s="739"/>
    </row>
    <row r="59" spans="4:32">
      <c r="D59" s="738"/>
      <c r="E59" s="738"/>
      <c r="F59" s="738"/>
      <c r="G59" s="738"/>
      <c r="H59" s="738"/>
      <c r="I59" s="738"/>
      <c r="J59" s="738"/>
      <c r="K59" s="738"/>
      <c r="L59" s="738"/>
      <c r="M59" s="738"/>
      <c r="N59" s="739"/>
      <c r="O59" s="739"/>
      <c r="P59" s="739"/>
      <c r="Q59" s="739"/>
      <c r="R59" s="739"/>
      <c r="S59" s="739"/>
      <c r="T59" s="739"/>
      <c r="U59" s="739"/>
      <c r="V59" s="739"/>
      <c r="W59" s="739"/>
      <c r="X59" s="739"/>
      <c r="Y59" s="739"/>
      <c r="Z59" s="739"/>
      <c r="AA59" s="739"/>
      <c r="AB59" s="739"/>
      <c r="AC59" s="739"/>
      <c r="AD59" s="739"/>
      <c r="AE59" s="739"/>
      <c r="AF59" s="739"/>
    </row>
    <row r="60" spans="4:32">
      <c r="D60" s="738"/>
      <c r="E60" s="738"/>
      <c r="F60" s="738"/>
      <c r="G60" s="738"/>
      <c r="H60" s="738"/>
      <c r="I60" s="738"/>
      <c r="J60" s="738"/>
      <c r="K60" s="738"/>
      <c r="L60" s="738"/>
      <c r="M60" s="738"/>
      <c r="N60" s="739"/>
      <c r="O60" s="739"/>
      <c r="P60" s="739"/>
      <c r="Q60" s="739"/>
      <c r="R60" s="739"/>
      <c r="S60" s="739"/>
      <c r="T60" s="739"/>
      <c r="U60" s="739"/>
      <c r="V60" s="739"/>
      <c r="W60" s="739"/>
      <c r="X60" s="739"/>
      <c r="Y60" s="739"/>
      <c r="Z60" s="739"/>
      <c r="AA60" s="739"/>
      <c r="AB60" s="739"/>
      <c r="AC60" s="739"/>
      <c r="AD60" s="739"/>
      <c r="AE60" s="739"/>
      <c r="AF60" s="739"/>
    </row>
    <row r="61" spans="4:32">
      <c r="D61" s="738"/>
      <c r="E61" s="738"/>
      <c r="F61" s="738"/>
      <c r="G61" s="738"/>
      <c r="H61" s="738"/>
      <c r="I61" s="738"/>
      <c r="J61" s="738"/>
      <c r="K61" s="738"/>
      <c r="L61" s="738"/>
      <c r="M61" s="738"/>
      <c r="N61" s="739"/>
      <c r="O61" s="739"/>
      <c r="P61" s="739"/>
      <c r="Q61" s="739"/>
      <c r="R61" s="739"/>
      <c r="S61" s="739"/>
      <c r="T61" s="739"/>
      <c r="U61" s="739"/>
      <c r="V61" s="739"/>
      <c r="W61" s="739"/>
      <c r="X61" s="739"/>
      <c r="Y61" s="739"/>
      <c r="Z61" s="739"/>
      <c r="AA61" s="739"/>
      <c r="AB61" s="739"/>
      <c r="AC61" s="739"/>
      <c r="AD61" s="739"/>
      <c r="AE61" s="739"/>
      <c r="AF61" s="739"/>
    </row>
    <row r="62" spans="4:32">
      <c r="D62" s="738"/>
      <c r="E62" s="738"/>
      <c r="F62" s="738"/>
      <c r="G62" s="738"/>
      <c r="H62" s="738"/>
      <c r="I62" s="738"/>
      <c r="J62" s="738"/>
      <c r="K62" s="738"/>
      <c r="L62" s="738"/>
      <c r="M62" s="738"/>
      <c r="N62" s="739"/>
      <c r="O62" s="739"/>
      <c r="P62" s="739"/>
      <c r="Q62" s="739"/>
      <c r="R62" s="739"/>
      <c r="S62" s="739"/>
      <c r="T62" s="739"/>
      <c r="U62" s="739"/>
      <c r="V62" s="739"/>
      <c r="W62" s="739"/>
      <c r="X62" s="739"/>
      <c r="Y62" s="739"/>
      <c r="Z62" s="739"/>
      <c r="AA62" s="739"/>
      <c r="AB62" s="739"/>
      <c r="AC62" s="739"/>
      <c r="AD62" s="739"/>
      <c r="AE62" s="739"/>
      <c r="AF62" s="739"/>
    </row>
    <row r="63" spans="4:32">
      <c r="D63" s="738"/>
      <c r="E63" s="738"/>
      <c r="F63" s="738"/>
      <c r="G63" s="738"/>
      <c r="H63" s="738"/>
      <c r="I63" s="738"/>
      <c r="J63" s="738"/>
      <c r="K63" s="738"/>
      <c r="L63" s="738"/>
      <c r="M63" s="738"/>
      <c r="N63" s="739"/>
      <c r="O63" s="739"/>
      <c r="P63" s="739"/>
      <c r="Q63" s="739"/>
      <c r="R63" s="739"/>
      <c r="S63" s="739"/>
      <c r="T63" s="739"/>
      <c r="U63" s="739"/>
      <c r="V63" s="739"/>
      <c r="W63" s="739"/>
      <c r="X63" s="739"/>
      <c r="Y63" s="739"/>
      <c r="Z63" s="739"/>
      <c r="AA63" s="739"/>
      <c r="AB63" s="739"/>
      <c r="AC63" s="739"/>
      <c r="AD63" s="739"/>
      <c r="AE63" s="739"/>
      <c r="AF63" s="739"/>
    </row>
    <row r="64" spans="4:32">
      <c r="D64" s="738"/>
      <c r="E64" s="738"/>
      <c r="F64" s="738"/>
      <c r="G64" s="738"/>
      <c r="H64" s="738"/>
      <c r="I64" s="738"/>
      <c r="J64" s="738"/>
      <c r="K64" s="738"/>
      <c r="L64" s="738"/>
      <c r="M64" s="738"/>
      <c r="N64" s="739"/>
      <c r="O64" s="739"/>
      <c r="P64" s="739"/>
      <c r="Q64" s="739"/>
      <c r="R64" s="739"/>
      <c r="S64" s="739"/>
      <c r="T64" s="739"/>
      <c r="U64" s="739"/>
      <c r="V64" s="739"/>
      <c r="W64" s="739"/>
      <c r="X64" s="739"/>
      <c r="Y64" s="739"/>
      <c r="Z64" s="739"/>
      <c r="AA64" s="739"/>
      <c r="AB64" s="739"/>
      <c r="AC64" s="739"/>
      <c r="AD64" s="739"/>
      <c r="AE64" s="739"/>
      <c r="AF64" s="739"/>
    </row>
  </sheetData>
  <mergeCells count="5">
    <mergeCell ref="A2:C2"/>
    <mergeCell ref="A24:C24"/>
    <mergeCell ref="A42:C42"/>
    <mergeCell ref="J42:R42"/>
    <mergeCell ref="S42:AA42"/>
  </mergeCells>
  <printOptions horizontalCentered="1" verticalCentered="1"/>
  <pageMargins left="0" right="0" top="0" bottom="0" header="0.31496062992125984" footer="0.31496062992125984"/>
  <pageSetup paperSize="9" scale="10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8" tint="-0.249977111117893"/>
  </sheetPr>
  <dimension ref="A1:R48"/>
  <sheetViews>
    <sheetView showGridLines="0" view="pageBreakPreview" topLeftCell="A36" zoomScaleNormal="110" zoomScaleSheetLayoutView="100" workbookViewId="0">
      <selection activeCell="A47" sqref="A47:F47"/>
    </sheetView>
  </sheetViews>
  <sheetFormatPr baseColWidth="10" defaultColWidth="11.42578125" defaultRowHeight="12.75"/>
  <cols>
    <col min="1" max="1" width="13.28515625" style="161" customWidth="1"/>
    <col min="2" max="2" width="15.42578125" style="154" bestFit="1" customWidth="1"/>
    <col min="3" max="3" width="13.28515625" style="154" bestFit="1" customWidth="1"/>
    <col min="4" max="4" width="13.140625" style="154" bestFit="1" customWidth="1"/>
    <col min="5" max="5" width="15.5703125" style="154" bestFit="1" customWidth="1"/>
    <col min="6" max="7" width="13.140625" style="154" bestFit="1" customWidth="1"/>
    <col min="8" max="8" width="14.140625" style="154" bestFit="1" customWidth="1"/>
    <col min="9" max="9" width="12.28515625" style="154" bestFit="1" customWidth="1"/>
    <col min="10" max="10" width="42.42578125" style="154" bestFit="1" customWidth="1"/>
    <col min="11" max="11" width="15.7109375" style="154" bestFit="1" customWidth="1"/>
    <col min="12" max="12" width="14" style="154" bestFit="1" customWidth="1"/>
    <col min="13" max="13" width="13.5703125" style="154" bestFit="1" customWidth="1"/>
    <col min="14" max="14" width="14.5703125" style="154" bestFit="1" customWidth="1"/>
    <col min="15" max="15" width="13.140625" style="154" bestFit="1" customWidth="1"/>
    <col min="16" max="17" width="14.140625" style="154" bestFit="1" customWidth="1"/>
    <col min="18" max="18" width="13.7109375" style="154" bestFit="1" customWidth="1"/>
    <col min="19" max="16384" width="11.42578125" style="154"/>
  </cols>
  <sheetData>
    <row r="1" spans="1:17" ht="15">
      <c r="A1" s="168" t="s">
        <v>260</v>
      </c>
      <c r="I1" s="745"/>
    </row>
    <row r="2" spans="1:17" ht="15.75">
      <c r="A2" s="136" t="s">
        <v>261</v>
      </c>
      <c r="I2" s="745"/>
    </row>
    <row r="3" spans="1:17" ht="15">
      <c r="H3" s="391"/>
      <c r="I3" s="391"/>
    </row>
    <row r="4" spans="1:17" s="746" customFormat="1" ht="25.5">
      <c r="A4" s="253" t="s">
        <v>248</v>
      </c>
      <c r="B4" s="254" t="s">
        <v>358</v>
      </c>
      <c r="C4" s="254" t="s">
        <v>277</v>
      </c>
      <c r="D4" s="254" t="s">
        <v>278</v>
      </c>
      <c r="E4" s="254" t="s">
        <v>280</v>
      </c>
      <c r="F4" s="254" t="s">
        <v>372</v>
      </c>
      <c r="G4" s="254" t="s">
        <v>26</v>
      </c>
      <c r="H4" s="254" t="s">
        <v>55</v>
      </c>
      <c r="I4" s="745"/>
    </row>
    <row r="5" spans="1:17" ht="15">
      <c r="A5" s="161">
        <v>2009</v>
      </c>
      <c r="B5" s="162">
        <v>319825374.36999965</v>
      </c>
      <c r="C5" s="162">
        <v>499659326.56000036</v>
      </c>
      <c r="D5" s="162">
        <v>393600073.86000019</v>
      </c>
      <c r="E5" s="162">
        <v>376380329.34000021</v>
      </c>
      <c r="F5" s="162">
        <v>196060821.38999999</v>
      </c>
      <c r="G5" s="162">
        <v>504747514.43999982</v>
      </c>
      <c r="H5" s="162">
        <v>2290273439.96</v>
      </c>
      <c r="I5" s="747">
        <f t="shared" ref="I5:I15" si="0">H5/1000000</f>
        <v>2290.2734399599999</v>
      </c>
    </row>
    <row r="6" spans="1:17" ht="15">
      <c r="A6" s="161">
        <v>2010</v>
      </c>
      <c r="B6" s="162">
        <v>416011992.68000019</v>
      </c>
      <c r="C6" s="162">
        <v>518078947.39999974</v>
      </c>
      <c r="D6" s="162">
        <v>615815226.54999983</v>
      </c>
      <c r="E6" s="162">
        <v>827591968.73000026</v>
      </c>
      <c r="F6" s="162">
        <v>510276007.16999966</v>
      </c>
      <c r="G6" s="162">
        <v>443780328.35999978</v>
      </c>
      <c r="H6" s="162">
        <v>3331554470.8899989</v>
      </c>
      <c r="I6" s="747">
        <f t="shared" si="0"/>
        <v>3331.5544708899988</v>
      </c>
    </row>
    <row r="7" spans="1:17" ht="15">
      <c r="A7" s="161">
        <v>2011</v>
      </c>
      <c r="B7" s="162">
        <v>1124827734.03</v>
      </c>
      <c r="C7" s="162">
        <v>776151268.40999997</v>
      </c>
      <c r="D7" s="162">
        <v>869366743.73000062</v>
      </c>
      <c r="E7" s="162">
        <v>1406825781.3400011</v>
      </c>
      <c r="F7" s="162">
        <v>788187748.41999972</v>
      </c>
      <c r="G7" s="162">
        <v>1412256087.9500005</v>
      </c>
      <c r="H7" s="162">
        <v>6377615363.880002</v>
      </c>
      <c r="I7" s="747">
        <f t="shared" si="0"/>
        <v>6377.6153638800024</v>
      </c>
      <c r="J7" s="748"/>
      <c r="K7" s="599"/>
    </row>
    <row r="8" spans="1:17" ht="15">
      <c r="A8" s="161">
        <v>2012</v>
      </c>
      <c r="B8" s="162">
        <v>1140068754.6699998</v>
      </c>
      <c r="C8" s="162">
        <v>525257849.7100004</v>
      </c>
      <c r="D8" s="162">
        <v>905401645.29999912</v>
      </c>
      <c r="E8" s="162">
        <v>1797233970.02</v>
      </c>
      <c r="F8" s="162">
        <v>638740607.01000011</v>
      </c>
      <c r="G8" s="162">
        <v>2491504592.8899961</v>
      </c>
      <c r="H8" s="162">
        <v>7498207419.5999947</v>
      </c>
      <c r="I8" s="747">
        <f t="shared" si="0"/>
        <v>7498.2074195999949</v>
      </c>
      <c r="J8" s="748"/>
      <c r="K8" s="599"/>
    </row>
    <row r="9" spans="1:17" ht="15">
      <c r="A9" s="161">
        <v>2013</v>
      </c>
      <c r="B9" s="162">
        <v>1414373689.8400006</v>
      </c>
      <c r="C9" s="162">
        <v>789358143.49999976</v>
      </c>
      <c r="D9" s="162">
        <v>776418374.67000031</v>
      </c>
      <c r="E9" s="162">
        <v>1807744001.0099993</v>
      </c>
      <c r="F9" s="162">
        <v>404548164.93999976</v>
      </c>
      <c r="G9" s="162">
        <v>3671179591.819994</v>
      </c>
      <c r="H9" s="162">
        <v>8863621965.7799931</v>
      </c>
      <c r="I9" s="747">
        <f t="shared" si="0"/>
        <v>8863.6219657799938</v>
      </c>
      <c r="J9" s="748"/>
      <c r="K9" s="599"/>
    </row>
    <row r="10" spans="1:17" ht="15">
      <c r="A10" s="161">
        <v>2014</v>
      </c>
      <c r="B10" s="162">
        <v>889682461.02999961</v>
      </c>
      <c r="C10" s="162">
        <v>557607616.26999998</v>
      </c>
      <c r="D10" s="162">
        <v>625458907.48999894</v>
      </c>
      <c r="E10" s="162">
        <v>1463521224.1099994</v>
      </c>
      <c r="F10" s="162">
        <v>420086094.84000003</v>
      </c>
      <c r="G10" s="162">
        <v>4122853397.7500024</v>
      </c>
      <c r="H10" s="162">
        <v>8079209701.4899998</v>
      </c>
      <c r="I10" s="747">
        <f t="shared" si="0"/>
        <v>8079.20970149</v>
      </c>
      <c r="J10" s="748"/>
      <c r="K10" s="599"/>
    </row>
    <row r="11" spans="1:17" ht="15">
      <c r="A11" s="161">
        <v>2015</v>
      </c>
      <c r="B11" s="162">
        <v>446220609.94000006</v>
      </c>
      <c r="C11" s="162">
        <v>654233734.78000033</v>
      </c>
      <c r="D11" s="162">
        <v>527197097.47999984</v>
      </c>
      <c r="E11" s="162">
        <v>1227816024.8500006</v>
      </c>
      <c r="F11" s="162">
        <v>374972373.1700002</v>
      </c>
      <c r="G11" s="162">
        <v>3594184486.0099945</v>
      </c>
      <c r="H11" s="162">
        <v>6824624326.2299957</v>
      </c>
      <c r="I11" s="747">
        <f t="shared" si="0"/>
        <v>6824.6243262299959</v>
      </c>
      <c r="J11" s="748"/>
      <c r="K11" s="599"/>
    </row>
    <row r="12" spans="1:17" ht="15">
      <c r="A12" s="161">
        <v>2016</v>
      </c>
      <c r="B12" s="162">
        <v>238198426.26999998</v>
      </c>
      <c r="C12" s="162">
        <v>386908381.52000028</v>
      </c>
      <c r="D12" s="162">
        <v>377053519.29000056</v>
      </c>
      <c r="E12" s="162">
        <v>1079320196.4899998</v>
      </c>
      <c r="F12" s="162">
        <v>349690539.14999986</v>
      </c>
      <c r="G12" s="162">
        <v>902392510.49999976</v>
      </c>
      <c r="H12" s="162">
        <v>3333563573.2200003</v>
      </c>
      <c r="I12" s="747">
        <f t="shared" si="0"/>
        <v>3333.5635732200003</v>
      </c>
      <c r="J12" s="748"/>
      <c r="K12" s="599"/>
    </row>
    <row r="13" spans="1:17" ht="15">
      <c r="A13" s="161">
        <v>2017</v>
      </c>
      <c r="B13" s="162">
        <v>286720393.09000039</v>
      </c>
      <c r="C13" s="162">
        <v>491197398.48000026</v>
      </c>
      <c r="D13" s="162">
        <v>484395158.11999875</v>
      </c>
      <c r="E13" s="162">
        <v>1556537970.6599956</v>
      </c>
      <c r="F13" s="162">
        <v>388481558.76999992</v>
      </c>
      <c r="G13" s="162">
        <v>720684302.73999965</v>
      </c>
      <c r="H13" s="162">
        <v>3928016781.8599944</v>
      </c>
      <c r="I13" s="747">
        <f t="shared" si="0"/>
        <v>3928.0167818599944</v>
      </c>
      <c r="J13" s="748"/>
      <c r="K13" s="599"/>
    </row>
    <row r="14" spans="1:17" ht="15">
      <c r="A14" s="161">
        <v>2018</v>
      </c>
      <c r="B14" s="162">
        <v>1411676115.3699999</v>
      </c>
      <c r="C14" s="162">
        <v>656606475.04999995</v>
      </c>
      <c r="D14" s="162">
        <v>412524041.70999998</v>
      </c>
      <c r="E14" s="162">
        <v>1084149409.8</v>
      </c>
      <c r="F14" s="162">
        <v>761288309.73000002</v>
      </c>
      <c r="G14" s="162">
        <v>621190527.51999998</v>
      </c>
      <c r="H14" s="162">
        <v>4947434879.1800003</v>
      </c>
      <c r="I14" s="747">
        <f t="shared" si="0"/>
        <v>4947.4348791800003</v>
      </c>
      <c r="J14" s="162"/>
      <c r="K14" s="391"/>
      <c r="L14" s="391"/>
      <c r="M14" s="391"/>
      <c r="N14" s="391"/>
    </row>
    <row r="15" spans="1:17" ht="15">
      <c r="A15" s="166" t="s">
        <v>556</v>
      </c>
      <c r="B15" s="402">
        <f>SUM(B16:B23)</f>
        <v>759202050</v>
      </c>
      <c r="C15" s="402">
        <f t="shared" ref="C15:G15" si="1">SUM(C16:C23)</f>
        <v>623675159</v>
      </c>
      <c r="D15" s="402">
        <f t="shared" si="1"/>
        <v>227808769.80018085</v>
      </c>
      <c r="E15" s="402">
        <f t="shared" si="1"/>
        <v>686754379</v>
      </c>
      <c r="F15" s="402">
        <f t="shared" si="1"/>
        <v>762367853</v>
      </c>
      <c r="G15" s="402">
        <f t="shared" si="1"/>
        <v>496552843</v>
      </c>
      <c r="H15" s="402">
        <f>SUM(H16:H23)</f>
        <v>3556361053.8001804</v>
      </c>
      <c r="I15" s="747">
        <f t="shared" si="0"/>
        <v>3556.3610538001803</v>
      </c>
      <c r="J15" s="749"/>
      <c r="K15" s="750"/>
      <c r="L15" s="750"/>
      <c r="M15" s="750"/>
      <c r="N15" s="750"/>
      <c r="O15" s="751"/>
      <c r="P15" s="751"/>
      <c r="Q15" s="751"/>
    </row>
    <row r="16" spans="1:17" ht="15">
      <c r="A16" s="576" t="s">
        <v>209</v>
      </c>
      <c r="B16" s="577">
        <v>69974822</v>
      </c>
      <c r="C16" s="577">
        <v>68103999</v>
      </c>
      <c r="D16" s="577">
        <v>20899582.690180838</v>
      </c>
      <c r="E16" s="577">
        <v>57847065</v>
      </c>
      <c r="F16" s="577">
        <v>60601280</v>
      </c>
      <c r="G16" s="577">
        <v>59975915</v>
      </c>
      <c r="H16" s="577">
        <f>+SUM(B16:G16)</f>
        <v>337402663.69018084</v>
      </c>
      <c r="I16" s="747"/>
      <c r="J16" s="752"/>
      <c r="M16" s="749"/>
      <c r="N16" s="749"/>
      <c r="O16" s="291"/>
      <c r="P16" s="291"/>
      <c r="Q16" s="291"/>
    </row>
    <row r="17" spans="1:16" ht="15">
      <c r="A17" s="576" t="s">
        <v>456</v>
      </c>
      <c r="B17" s="577">
        <v>82809722</v>
      </c>
      <c r="C17" s="577">
        <v>101003849</v>
      </c>
      <c r="D17" s="577">
        <v>24698976.719999999</v>
      </c>
      <c r="E17" s="577">
        <v>61899789</v>
      </c>
      <c r="F17" s="577">
        <v>92353689</v>
      </c>
      <c r="G17" s="577">
        <v>37119950</v>
      </c>
      <c r="H17" s="577">
        <f t="shared" ref="H17:H21" si="2">+SUM(B17:G17)</f>
        <v>399885975.72000003</v>
      </c>
      <c r="I17" s="753"/>
      <c r="M17" s="351"/>
      <c r="N17" s="351"/>
      <c r="O17" s="351"/>
    </row>
    <row r="18" spans="1:16" ht="15">
      <c r="A18" s="576" t="s">
        <v>479</v>
      </c>
      <c r="B18" s="577">
        <v>117401840</v>
      </c>
      <c r="C18" s="577">
        <v>61237835</v>
      </c>
      <c r="D18" s="577">
        <v>25510418.949999999</v>
      </c>
      <c r="E18" s="577">
        <v>78051957</v>
      </c>
      <c r="F18" s="577">
        <v>102539063</v>
      </c>
      <c r="G18" s="577">
        <v>79722330</v>
      </c>
      <c r="H18" s="577">
        <f t="shared" si="2"/>
        <v>464463443.94999999</v>
      </c>
      <c r="I18" s="754"/>
      <c r="M18" s="750"/>
      <c r="N18" s="750"/>
      <c r="O18" s="751"/>
      <c r="P18" s="751"/>
    </row>
    <row r="19" spans="1:16" ht="15">
      <c r="A19" s="576" t="s">
        <v>483</v>
      </c>
      <c r="B19" s="577">
        <v>83677732</v>
      </c>
      <c r="C19" s="577">
        <v>78013562</v>
      </c>
      <c r="D19" s="577">
        <v>28251390.509999998</v>
      </c>
      <c r="E19" s="577">
        <v>69430681</v>
      </c>
      <c r="F19" s="577">
        <v>102143578</v>
      </c>
      <c r="G19" s="577">
        <v>69830345</v>
      </c>
      <c r="H19" s="577">
        <f t="shared" si="2"/>
        <v>431347288.50999999</v>
      </c>
      <c r="I19" s="754"/>
      <c r="J19" s="291"/>
      <c r="K19" s="749"/>
      <c r="L19" s="749"/>
      <c r="M19" s="749"/>
      <c r="N19" s="291"/>
      <c r="O19" s="291"/>
      <c r="P19" s="291"/>
    </row>
    <row r="20" spans="1:16" ht="15">
      <c r="A20" s="576" t="s">
        <v>485</v>
      </c>
      <c r="B20" s="577">
        <v>88032997</v>
      </c>
      <c r="C20" s="577">
        <v>82631099</v>
      </c>
      <c r="D20" s="577">
        <v>31413556.75</v>
      </c>
      <c r="E20" s="577">
        <v>68789923</v>
      </c>
      <c r="F20" s="577">
        <v>105743239</v>
      </c>
      <c r="G20" s="577">
        <v>48651905</v>
      </c>
      <c r="H20" s="577">
        <f t="shared" si="2"/>
        <v>425262719.75</v>
      </c>
      <c r="I20" s="754"/>
      <c r="L20" s="391"/>
      <c r="M20" s="391"/>
      <c r="N20" s="391"/>
    </row>
    <row r="21" spans="1:16" ht="15">
      <c r="A21" s="576" t="s">
        <v>487</v>
      </c>
      <c r="B21" s="577">
        <v>104653542</v>
      </c>
      <c r="C21" s="577">
        <v>79374457</v>
      </c>
      <c r="D21" s="577">
        <v>35054065.689999998</v>
      </c>
      <c r="E21" s="577">
        <v>96265179</v>
      </c>
      <c r="F21" s="577">
        <v>92141823</v>
      </c>
      <c r="G21" s="577">
        <v>74104328</v>
      </c>
      <c r="H21" s="577">
        <f t="shared" si="2"/>
        <v>481593394.69</v>
      </c>
      <c r="I21" s="754"/>
      <c r="K21" s="291"/>
      <c r="L21" s="391"/>
      <c r="M21" s="391"/>
      <c r="N21" s="391"/>
    </row>
    <row r="22" spans="1:16" ht="15">
      <c r="A22" s="576" t="s">
        <v>493</v>
      </c>
      <c r="B22" s="577">
        <v>72624310</v>
      </c>
      <c r="C22" s="577">
        <v>83041711</v>
      </c>
      <c r="D22" s="577">
        <v>31375658.91</v>
      </c>
      <c r="E22" s="577">
        <v>120077159</v>
      </c>
      <c r="F22" s="577">
        <v>107712420</v>
      </c>
      <c r="G22" s="577">
        <v>65177887</v>
      </c>
      <c r="H22" s="577">
        <f>+SUM(B22:G22)</f>
        <v>480009145.90999997</v>
      </c>
      <c r="I22" s="754"/>
      <c r="K22" s="291"/>
      <c r="L22" s="755"/>
      <c r="M22" s="391"/>
      <c r="N22" s="391"/>
    </row>
    <row r="23" spans="1:16" ht="15">
      <c r="A23" s="576" t="s">
        <v>557</v>
      </c>
      <c r="B23" s="291">
        <v>140027085</v>
      </c>
      <c r="C23" s="291">
        <v>70268647</v>
      </c>
      <c r="D23" s="291">
        <v>30605119.579999998</v>
      </c>
      <c r="E23" s="291">
        <v>134392626</v>
      </c>
      <c r="F23" s="291">
        <v>99132761</v>
      </c>
      <c r="G23" s="291">
        <v>61970183</v>
      </c>
      <c r="H23" s="597">
        <f>+SUM(B23:G23)</f>
        <v>536396421.57999998</v>
      </c>
      <c r="I23" s="754"/>
      <c r="J23" s="749"/>
      <c r="K23" s="749"/>
      <c r="L23" s="391"/>
      <c r="M23" s="391"/>
      <c r="N23" s="391"/>
    </row>
    <row r="24" spans="1:16" ht="15">
      <c r="A24" s="674" t="s">
        <v>571</v>
      </c>
      <c r="B24" s="403"/>
      <c r="C24" s="403"/>
      <c r="D24" s="403"/>
      <c r="E24" s="403"/>
      <c r="F24" s="403"/>
      <c r="G24" s="403"/>
      <c r="H24" s="403"/>
      <c r="I24" s="754"/>
      <c r="J24" s="648"/>
      <c r="K24" s="599"/>
      <c r="L24" s="391"/>
      <c r="M24" s="391"/>
      <c r="N24" s="391"/>
    </row>
    <row r="25" spans="1:16" ht="15">
      <c r="A25" s="161" t="s">
        <v>562</v>
      </c>
      <c r="B25" s="163">
        <v>823919899.37</v>
      </c>
      <c r="C25" s="163">
        <v>355458079.05000001</v>
      </c>
      <c r="D25" s="163">
        <v>262117132.77999997</v>
      </c>
      <c r="E25" s="163">
        <v>689276943.79999995</v>
      </c>
      <c r="F25" s="163">
        <v>419044019.72999996</v>
      </c>
      <c r="G25" s="163">
        <v>267101616.52000004</v>
      </c>
      <c r="H25" s="577">
        <f>+SUM(B25:G25)</f>
        <v>2816917691.25</v>
      </c>
      <c r="I25" s="754"/>
      <c r="J25" s="391"/>
      <c r="K25" s="391"/>
      <c r="L25" s="391"/>
      <c r="M25" s="391"/>
      <c r="N25" s="391"/>
    </row>
    <row r="26" spans="1:16" ht="15">
      <c r="A26" s="161" t="s">
        <v>563</v>
      </c>
      <c r="B26" s="577">
        <f t="shared" ref="B26:G26" si="3">+B15</f>
        <v>759202050</v>
      </c>
      <c r="C26" s="577">
        <f t="shared" si="3"/>
        <v>623675159</v>
      </c>
      <c r="D26" s="577">
        <f t="shared" si="3"/>
        <v>227808769.80018085</v>
      </c>
      <c r="E26" s="577">
        <f t="shared" si="3"/>
        <v>686754379</v>
      </c>
      <c r="F26" s="577">
        <f t="shared" si="3"/>
        <v>762367853</v>
      </c>
      <c r="G26" s="577">
        <f t="shared" si="3"/>
        <v>496552843</v>
      </c>
      <c r="H26" s="577">
        <f>+SUM(B26:G26)</f>
        <v>3556361053.8001809</v>
      </c>
      <c r="I26" s="754"/>
      <c r="J26" s="391"/>
      <c r="K26" s="391"/>
      <c r="L26" s="391"/>
      <c r="M26" s="391"/>
      <c r="N26" s="391"/>
    </row>
    <row r="27" spans="1:16" ht="15" customHeight="1">
      <c r="A27" s="167" t="s">
        <v>249</v>
      </c>
      <c r="B27" s="346">
        <f t="shared" ref="B27:G27" si="4">B26/B25-1</f>
        <v>-7.8548715014027048E-2</v>
      </c>
      <c r="C27" s="346">
        <f t="shared" si="4"/>
        <v>0.75456740402929934</v>
      </c>
      <c r="D27" s="346">
        <f t="shared" si="4"/>
        <v>-0.13088943334587289</v>
      </c>
      <c r="E27" s="346">
        <f t="shared" si="4"/>
        <v>-3.6597260690209854E-3</v>
      </c>
      <c r="F27" s="346">
        <f t="shared" si="4"/>
        <v>0.81930254843205197</v>
      </c>
      <c r="G27" s="346">
        <f t="shared" si="4"/>
        <v>0.85904095029248584</v>
      </c>
      <c r="H27" s="346">
        <f>H26/H25-1</f>
        <v>0.26250087634688923</v>
      </c>
      <c r="I27" s="754"/>
      <c r="J27" s="391"/>
      <c r="K27" s="391"/>
      <c r="L27" s="391"/>
      <c r="M27" s="391"/>
      <c r="N27" s="391"/>
    </row>
    <row r="28" spans="1:16" ht="15" hidden="1" customHeight="1">
      <c r="A28" s="164"/>
      <c r="B28" s="404"/>
      <c r="C28" s="404"/>
      <c r="D28" s="416"/>
      <c r="E28" s="404"/>
      <c r="F28" s="404"/>
      <c r="G28" s="404"/>
      <c r="H28" s="404"/>
      <c r="I28" s="754"/>
      <c r="J28" s="391"/>
      <c r="K28" s="391"/>
      <c r="L28" s="391"/>
      <c r="M28" s="391"/>
      <c r="N28" s="391"/>
      <c r="O28" s="391"/>
      <c r="P28" s="391"/>
    </row>
    <row r="29" spans="1:16" ht="15" hidden="1" customHeight="1">
      <c r="A29" s="800" t="s">
        <v>572</v>
      </c>
      <c r="B29" s="800"/>
      <c r="C29" s="800"/>
      <c r="D29" s="800"/>
      <c r="E29" s="800"/>
      <c r="F29" s="800"/>
      <c r="G29" s="800"/>
      <c r="H29" s="800"/>
      <c r="I29" s="391"/>
      <c r="J29" s="391"/>
      <c r="K29" s="391"/>
      <c r="L29" s="391"/>
      <c r="M29" s="391"/>
      <c r="N29" s="391"/>
      <c r="O29" s="391"/>
      <c r="P29" s="391"/>
    </row>
    <row r="30" spans="1:16" ht="15" hidden="1" customHeight="1">
      <c r="A30" s="646" t="s">
        <v>559</v>
      </c>
      <c r="B30" s="756">
        <v>120993575</v>
      </c>
      <c r="C30" s="756">
        <v>55939540</v>
      </c>
      <c r="D30" s="756">
        <v>36589839</v>
      </c>
      <c r="E30" s="756">
        <v>80600387</v>
      </c>
      <c r="F30" s="756">
        <v>63385218</v>
      </c>
      <c r="G30" s="756">
        <v>40056027</v>
      </c>
      <c r="H30" s="579">
        <f>+SUM(B30:G30)</f>
        <v>397564586</v>
      </c>
      <c r="I30" s="391"/>
      <c r="J30" s="391"/>
      <c r="K30" s="391"/>
      <c r="L30" s="391"/>
      <c r="M30" s="391"/>
      <c r="N30" s="391"/>
    </row>
    <row r="31" spans="1:16" ht="15" hidden="1" customHeight="1">
      <c r="A31" s="646" t="s">
        <v>560</v>
      </c>
      <c r="B31" s="163">
        <f>+B23</f>
        <v>140027085</v>
      </c>
      <c r="C31" s="163">
        <f>+C23</f>
        <v>70268647</v>
      </c>
      <c r="D31" s="163">
        <f>+D23</f>
        <v>30605119.579999998</v>
      </c>
      <c r="E31" s="163">
        <f t="shared" ref="E31:G31" si="5">+E23</f>
        <v>134392626</v>
      </c>
      <c r="F31" s="163">
        <f t="shared" si="5"/>
        <v>99132761</v>
      </c>
      <c r="G31" s="163">
        <f t="shared" si="5"/>
        <v>61970183</v>
      </c>
      <c r="H31" s="163">
        <f>+SUM(B31:G31)</f>
        <v>536396421.57999998</v>
      </c>
      <c r="I31" s="391"/>
      <c r="J31" s="391"/>
      <c r="K31" s="391"/>
      <c r="L31" s="391"/>
      <c r="M31" s="391"/>
      <c r="N31" s="391"/>
    </row>
    <row r="32" spans="1:16" ht="15" hidden="1" customHeight="1">
      <c r="A32" s="167" t="s">
        <v>211</v>
      </c>
      <c r="B32" s="346">
        <f>B31/B30-1</f>
        <v>0.15731008857288487</v>
      </c>
      <c r="C32" s="346">
        <f t="shared" ref="C32:G32" si="6">C31/C30-1</f>
        <v>0.25615346497307634</v>
      </c>
      <c r="D32" s="346">
        <f t="shared" si="6"/>
        <v>-0.16356233270116338</v>
      </c>
      <c r="E32" s="346">
        <f t="shared" si="6"/>
        <v>0.66739430171718661</v>
      </c>
      <c r="F32" s="346">
        <f t="shared" si="6"/>
        <v>0.56397286509293076</v>
      </c>
      <c r="G32" s="346">
        <f t="shared" si="6"/>
        <v>0.54708760806457413</v>
      </c>
      <c r="H32" s="346">
        <f>H31/H30-1</f>
        <v>0.34920574032215224</v>
      </c>
      <c r="I32" s="391"/>
      <c r="J32" s="391"/>
      <c r="K32" s="391"/>
      <c r="L32" s="391"/>
      <c r="M32" s="391"/>
      <c r="N32" s="391"/>
    </row>
    <row r="33" spans="1:18" ht="15">
      <c r="I33" s="391"/>
      <c r="J33" s="391"/>
      <c r="K33" s="391"/>
      <c r="L33" s="391"/>
      <c r="M33" s="391"/>
      <c r="N33" s="391"/>
    </row>
    <row r="34" spans="1:18" ht="15">
      <c r="A34" s="800" t="s">
        <v>439</v>
      </c>
      <c r="B34" s="800"/>
      <c r="C34" s="800"/>
      <c r="D34" s="800"/>
      <c r="E34" s="800"/>
      <c r="F34" s="800"/>
      <c r="G34" s="800"/>
      <c r="H34" s="800"/>
      <c r="I34" s="391"/>
      <c r="J34" s="391"/>
      <c r="K34" s="391"/>
      <c r="L34" s="391"/>
      <c r="M34" s="391"/>
      <c r="N34" s="391"/>
    </row>
    <row r="35" spans="1:18" ht="15">
      <c r="A35" s="647" t="s">
        <v>495</v>
      </c>
      <c r="B35" s="578">
        <f>+B22</f>
        <v>72624310</v>
      </c>
      <c r="C35" s="578">
        <f t="shared" ref="C35:H36" si="7">+C22</f>
        <v>83041711</v>
      </c>
      <c r="D35" s="578">
        <f t="shared" si="7"/>
        <v>31375658.91</v>
      </c>
      <c r="E35" s="578">
        <f t="shared" si="7"/>
        <v>120077159</v>
      </c>
      <c r="F35" s="578">
        <f t="shared" si="7"/>
        <v>107712420</v>
      </c>
      <c r="G35" s="578">
        <f t="shared" si="7"/>
        <v>65177887</v>
      </c>
      <c r="H35" s="578">
        <f t="shared" si="7"/>
        <v>480009145.90999997</v>
      </c>
      <c r="I35" s="391"/>
      <c r="J35" s="391"/>
      <c r="K35" s="391"/>
      <c r="L35" s="391"/>
      <c r="M35" s="391"/>
      <c r="N35" s="391"/>
    </row>
    <row r="36" spans="1:18" ht="15">
      <c r="A36" s="646" t="s">
        <v>560</v>
      </c>
      <c r="B36" s="578">
        <f>+B23</f>
        <v>140027085</v>
      </c>
      <c r="C36" s="578">
        <f>+C23</f>
        <v>70268647</v>
      </c>
      <c r="D36" s="578">
        <f>+D23</f>
        <v>30605119.579999998</v>
      </c>
      <c r="E36" s="578">
        <f t="shared" si="7"/>
        <v>134392626</v>
      </c>
      <c r="F36" s="578">
        <f t="shared" si="7"/>
        <v>99132761</v>
      </c>
      <c r="G36" s="578">
        <f t="shared" si="7"/>
        <v>61970183</v>
      </c>
      <c r="H36" s="578">
        <f t="shared" si="7"/>
        <v>536396421.57999998</v>
      </c>
      <c r="I36" s="578"/>
      <c r="J36" s="391"/>
      <c r="K36" s="391"/>
      <c r="L36" s="391"/>
      <c r="M36" s="391"/>
      <c r="N36" s="391"/>
      <c r="O36" s="391"/>
      <c r="P36" s="391"/>
    </row>
    <row r="37" spans="1:18" ht="15">
      <c r="A37" s="167" t="s">
        <v>211</v>
      </c>
      <c r="B37" s="346">
        <f>B36/B35-1</f>
        <v>0.92810210520416647</v>
      </c>
      <c r="C37" s="346">
        <f t="shared" ref="C37:G37" si="8">C36/C35-1</f>
        <v>-0.15381503880622116</v>
      </c>
      <c r="D37" s="346">
        <f t="shared" si="8"/>
        <v>-2.4558506714082662E-2</v>
      </c>
      <c r="E37" s="346">
        <f t="shared" si="8"/>
        <v>0.11921890157311266</v>
      </c>
      <c r="F37" s="346">
        <f t="shared" si="8"/>
        <v>-7.9653386304012086E-2</v>
      </c>
      <c r="G37" s="346">
        <f t="shared" si="8"/>
        <v>-4.9214605560932045E-2</v>
      </c>
      <c r="H37" s="346">
        <f>H36/H35-1</f>
        <v>0.11747125268436531</v>
      </c>
      <c r="I37" s="391"/>
      <c r="J37" s="291"/>
    </row>
    <row r="38" spans="1:18" ht="48.75" customHeight="1">
      <c r="A38" s="801" t="s">
        <v>484</v>
      </c>
      <c r="B38" s="802"/>
      <c r="C38" s="802"/>
      <c r="D38" s="802"/>
      <c r="E38" s="802"/>
      <c r="F38" s="802"/>
      <c r="G38" s="802"/>
      <c r="H38" s="802"/>
      <c r="J38" s="757"/>
    </row>
    <row r="44" spans="1:18" ht="132.75" customHeight="1"/>
    <row r="45" spans="1:18">
      <c r="A45" s="154"/>
    </row>
    <row r="46" spans="1:18" ht="15">
      <c r="J46" s="391"/>
      <c r="K46" s="391"/>
      <c r="L46" s="391"/>
      <c r="M46" s="391"/>
      <c r="N46" s="391"/>
      <c r="O46" s="391"/>
      <c r="P46" s="391"/>
      <c r="Q46" s="391"/>
      <c r="R46" s="391"/>
    </row>
    <row r="47" spans="1:18" ht="47.25" customHeight="1">
      <c r="A47" s="799" t="s">
        <v>573</v>
      </c>
      <c r="B47" s="799"/>
      <c r="C47" s="799"/>
      <c r="D47" s="799"/>
      <c r="E47" s="799"/>
      <c r="F47" s="799"/>
      <c r="G47" s="165"/>
      <c r="H47" s="165"/>
      <c r="J47" s="391"/>
      <c r="K47" s="391"/>
      <c r="L47" s="391"/>
      <c r="M47" s="391"/>
      <c r="N47" s="391"/>
      <c r="O47" s="391"/>
      <c r="P47" s="391"/>
      <c r="Q47" s="391"/>
      <c r="R47" s="391"/>
    </row>
    <row r="48" spans="1:18" ht="22.5" customHeight="1"/>
  </sheetData>
  <mergeCells count="4">
    <mergeCell ref="A47:F47"/>
    <mergeCell ref="A29:H29"/>
    <mergeCell ref="A34:H34"/>
    <mergeCell ref="A38:H38"/>
  </mergeCells>
  <printOptions horizontalCentered="1" verticalCentered="1"/>
  <pageMargins left="0" right="0" top="0" bottom="0" header="0.31496062992125984" footer="0.31496062992125984"/>
  <pageSetup paperSize="9" scale="79" orientation="portrait" r:id="rId1"/>
  <colBreaks count="1" manualBreakCount="1">
    <brk id="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8" tint="-0.249977111117893"/>
  </sheetPr>
  <dimension ref="A1:L713"/>
  <sheetViews>
    <sheetView showGridLines="0" view="pageBreakPreview" topLeftCell="A52" zoomScale="85" zoomScaleNormal="100" zoomScaleSheetLayoutView="85" workbookViewId="0">
      <selection activeCell="A89" sqref="A89:E89"/>
    </sheetView>
  </sheetViews>
  <sheetFormatPr baseColWidth="10" defaultColWidth="11.42578125" defaultRowHeight="12.75"/>
  <cols>
    <col min="1" max="1" width="3" style="154" bestFit="1" customWidth="1"/>
    <col min="2" max="2" width="63.140625" style="154" bestFit="1" customWidth="1"/>
    <col min="3" max="3" width="14.85546875" style="154" bestFit="1" customWidth="1"/>
    <col min="4" max="4" width="14.42578125" style="154" bestFit="1" customWidth="1"/>
    <col min="5" max="5" width="8.140625" style="351" bestFit="1" customWidth="1"/>
    <col min="6" max="6" width="16.28515625" style="351" bestFit="1" customWidth="1"/>
    <col min="7" max="7" width="16.7109375" style="154" bestFit="1" customWidth="1"/>
    <col min="8" max="8" width="8.140625" style="291" bestFit="1" customWidth="1"/>
    <col min="9" max="9" width="9.140625" style="492" bestFit="1" customWidth="1"/>
    <col min="10" max="10" width="14.85546875" style="492" bestFit="1" customWidth="1"/>
    <col min="11" max="11" width="11.140625" style="492" bestFit="1" customWidth="1"/>
    <col min="12" max="12" width="17.7109375" style="492" bestFit="1" customWidth="1"/>
    <col min="13" max="16384" width="11.42578125" style="492"/>
  </cols>
  <sheetData>
    <row r="1" spans="1:12" s="157" customFormat="1" ht="14.25" customHeight="1">
      <c r="B1" s="235" t="s">
        <v>262</v>
      </c>
      <c r="E1" s="347"/>
      <c r="H1" s="347"/>
      <c r="I1" s="347"/>
    </row>
    <row r="2" spans="1:12" s="157" customFormat="1" ht="14.25" customHeight="1">
      <c r="B2" s="234" t="s">
        <v>261</v>
      </c>
      <c r="E2" s="347"/>
      <c r="H2" s="347"/>
      <c r="I2" s="347"/>
    </row>
    <row r="3" spans="1:12" s="157" customFormat="1" ht="14.25" customHeight="1">
      <c r="B3" s="158"/>
      <c r="E3" s="347"/>
      <c r="H3" s="347"/>
      <c r="I3" s="347"/>
    </row>
    <row r="4" spans="1:12" s="157" customFormat="1" ht="14.25" customHeight="1" thickBot="1">
      <c r="B4" s="159" t="s">
        <v>268</v>
      </c>
      <c r="E4" s="347"/>
      <c r="H4" s="347"/>
      <c r="I4" s="347"/>
    </row>
    <row r="5" spans="1:12" s="496" customFormat="1" ht="14.25" customHeight="1" thickBot="1">
      <c r="A5" s="157"/>
      <c r="B5" s="229"/>
      <c r="C5" s="762" t="s">
        <v>557</v>
      </c>
      <c r="D5" s="763"/>
      <c r="E5" s="764"/>
      <c r="F5" s="803" t="s">
        <v>574</v>
      </c>
      <c r="G5" s="765"/>
      <c r="H5" s="765"/>
      <c r="I5" s="766"/>
      <c r="J5" s="157"/>
    </row>
    <row r="6" spans="1:12" s="496" customFormat="1" ht="14.25" customHeight="1" thickBot="1">
      <c r="A6" s="157"/>
      <c r="B6" s="675" t="s">
        <v>283</v>
      </c>
      <c r="C6" s="245">
        <v>2018</v>
      </c>
      <c r="D6" s="246">
        <v>2019</v>
      </c>
      <c r="E6" s="405" t="s">
        <v>211</v>
      </c>
      <c r="F6" s="245">
        <v>2018</v>
      </c>
      <c r="G6" s="246">
        <v>2019</v>
      </c>
      <c r="H6" s="405" t="s">
        <v>211</v>
      </c>
      <c r="I6" s="429" t="s">
        <v>212</v>
      </c>
      <c r="J6" s="391"/>
      <c r="K6" s="391"/>
      <c r="L6" s="391"/>
    </row>
    <row r="7" spans="1:12" s="157" customFormat="1" ht="14.25" customHeight="1">
      <c r="B7" s="580" t="s">
        <v>35</v>
      </c>
      <c r="C7" s="293">
        <v>36102484</v>
      </c>
      <c r="D7" s="581">
        <v>169970499</v>
      </c>
      <c r="E7" s="406">
        <f t="shared" ref="E7:E26" si="0">D7/C7-1</f>
        <v>3.708000119880948</v>
      </c>
      <c r="F7" s="293">
        <v>314672328.1500001</v>
      </c>
      <c r="G7" s="581">
        <v>791060596</v>
      </c>
      <c r="H7" s="406">
        <f t="shared" ref="H7:H27" si="1">G7/F7-1</f>
        <v>1.5139185280470926</v>
      </c>
      <c r="I7" s="406">
        <f t="shared" ref="I7:I30" si="2">+G7/$G$31</f>
        <v>0.2224354006899005</v>
      </c>
      <c r="J7" s="391"/>
      <c r="K7" s="391"/>
      <c r="L7" s="391"/>
    </row>
    <row r="8" spans="1:12" s="157" customFormat="1" ht="14.25" customHeight="1">
      <c r="B8" s="580" t="s">
        <v>39</v>
      </c>
      <c r="C8" s="293">
        <v>50702191</v>
      </c>
      <c r="D8" s="581">
        <v>92301249</v>
      </c>
      <c r="E8" s="406">
        <f t="shared" si="0"/>
        <v>0.82045878451288234</v>
      </c>
      <c r="F8" s="293">
        <v>487589658.41000003</v>
      </c>
      <c r="G8" s="581">
        <v>687123075</v>
      </c>
      <c r="H8" s="406">
        <f t="shared" si="1"/>
        <v>0.40922405376821613</v>
      </c>
      <c r="I8" s="406">
        <f t="shared" si="2"/>
        <v>0.19320959390941722</v>
      </c>
      <c r="J8" s="391"/>
      <c r="K8" s="391"/>
      <c r="L8" s="391"/>
    </row>
    <row r="9" spans="1:12" s="157" customFormat="1" ht="14.25" customHeight="1">
      <c r="B9" s="580" t="s">
        <v>381</v>
      </c>
      <c r="C9" s="293">
        <v>51316195</v>
      </c>
      <c r="D9" s="581">
        <v>42049227</v>
      </c>
      <c r="E9" s="406">
        <f t="shared" si="0"/>
        <v>-0.18058564162833979</v>
      </c>
      <c r="F9" s="293">
        <v>234792125.78</v>
      </c>
      <c r="G9" s="581">
        <v>344368255</v>
      </c>
      <c r="H9" s="406">
        <f t="shared" si="1"/>
        <v>0.4666942251831423</v>
      </c>
      <c r="I9" s="406">
        <f t="shared" si="2"/>
        <v>9.68316348622765E-2</v>
      </c>
      <c r="J9" s="391"/>
      <c r="K9" s="391"/>
      <c r="L9" s="391"/>
    </row>
    <row r="10" spans="1:12" s="157" customFormat="1" ht="14.25" customHeight="1">
      <c r="B10" s="582" t="s">
        <v>34</v>
      </c>
      <c r="C10" s="293">
        <v>33539298</v>
      </c>
      <c r="D10" s="581">
        <v>32376787</v>
      </c>
      <c r="E10" s="406">
        <f t="shared" si="0"/>
        <v>-3.4661160767288535E-2</v>
      </c>
      <c r="F10" s="293">
        <v>304649952.23999995</v>
      </c>
      <c r="G10" s="581">
        <v>250068223</v>
      </c>
      <c r="H10" s="406">
        <f t="shared" si="1"/>
        <v>-0.17916211323414566</v>
      </c>
      <c r="I10" s="406">
        <f t="shared" si="2"/>
        <v>7.0315757938240658E-2</v>
      </c>
      <c r="J10" s="391"/>
      <c r="K10" s="391"/>
      <c r="L10" s="391"/>
    </row>
    <row r="11" spans="1:12" s="157" customFormat="1" ht="14.25" customHeight="1">
      <c r="B11" s="580" t="s">
        <v>40</v>
      </c>
      <c r="C11" s="293">
        <v>41571978</v>
      </c>
      <c r="D11" s="581">
        <v>27696130</v>
      </c>
      <c r="E11" s="406">
        <f t="shared" si="0"/>
        <v>-0.3337788738366021</v>
      </c>
      <c r="F11" s="293">
        <v>214115736.48000002</v>
      </c>
      <c r="G11" s="581">
        <v>203026664</v>
      </c>
      <c r="H11" s="406">
        <f t="shared" si="1"/>
        <v>-5.1790086344428166E-2</v>
      </c>
      <c r="I11" s="406">
        <f t="shared" si="2"/>
        <v>5.7088316098573309E-2</v>
      </c>
      <c r="J11" s="391"/>
      <c r="K11" s="391"/>
      <c r="L11" s="391"/>
    </row>
    <row r="12" spans="1:12" s="157" customFormat="1" ht="14.25" customHeight="1">
      <c r="B12" s="580" t="s">
        <v>379</v>
      </c>
      <c r="C12" s="293">
        <v>21913214</v>
      </c>
      <c r="D12" s="581">
        <v>29529599.780000001</v>
      </c>
      <c r="E12" s="406">
        <f t="shared" si="0"/>
        <v>0.34757045589022217</v>
      </c>
      <c r="F12" s="293">
        <v>163512363.44</v>
      </c>
      <c r="G12" s="581">
        <v>191804796.22790316</v>
      </c>
      <c r="H12" s="406">
        <f t="shared" si="1"/>
        <v>0.1730293183505045</v>
      </c>
      <c r="I12" s="406">
        <f t="shared" si="2"/>
        <v>5.3932880640155605E-2</v>
      </c>
      <c r="J12" s="391"/>
      <c r="K12" s="391"/>
      <c r="L12" s="391"/>
    </row>
    <row r="13" spans="1:12" s="157" customFormat="1" ht="14.25" customHeight="1">
      <c r="B13" s="580" t="s">
        <v>380</v>
      </c>
      <c r="C13" s="293">
        <v>16298021</v>
      </c>
      <c r="D13" s="581">
        <v>18015710</v>
      </c>
      <c r="E13" s="406">
        <f t="shared" si="0"/>
        <v>0.10539248906354959</v>
      </c>
      <c r="F13" s="293">
        <v>88862392.719999999</v>
      </c>
      <c r="G13" s="581">
        <v>167276433</v>
      </c>
      <c r="H13" s="406">
        <f t="shared" si="1"/>
        <v>0.88242098687436732</v>
      </c>
      <c r="I13" s="406">
        <f t="shared" si="2"/>
        <v>4.7035840981684153E-2</v>
      </c>
      <c r="J13" s="391"/>
      <c r="K13" s="391"/>
      <c r="L13" s="391"/>
    </row>
    <row r="14" spans="1:12" s="157" customFormat="1" ht="14.25" customHeight="1">
      <c r="B14" s="580" t="s">
        <v>37</v>
      </c>
      <c r="C14" s="293">
        <v>41158875</v>
      </c>
      <c r="D14" s="581">
        <v>12211355</v>
      </c>
      <c r="E14" s="406">
        <f t="shared" si="0"/>
        <v>-0.70331174017754372</v>
      </c>
      <c r="F14" s="293">
        <v>296195046.89000005</v>
      </c>
      <c r="G14" s="581">
        <v>147042006</v>
      </c>
      <c r="H14" s="406">
        <f t="shared" si="1"/>
        <v>-0.50356358911495236</v>
      </c>
      <c r="I14" s="406">
        <f t="shared" si="2"/>
        <v>4.1346197356108422E-2</v>
      </c>
      <c r="J14" s="391"/>
      <c r="K14" s="391"/>
      <c r="L14" s="391"/>
    </row>
    <row r="15" spans="1:12" s="157" customFormat="1" ht="14.25" customHeight="1">
      <c r="B15" s="580" t="s">
        <v>44</v>
      </c>
      <c r="C15" s="293">
        <v>19272706</v>
      </c>
      <c r="D15" s="581">
        <v>17969480</v>
      </c>
      <c r="E15" s="406">
        <f t="shared" si="0"/>
        <v>-6.7620291618623818E-2</v>
      </c>
      <c r="F15" s="293">
        <v>159971879.74999997</v>
      </c>
      <c r="G15" s="581">
        <v>144802524</v>
      </c>
      <c r="H15" s="406">
        <f t="shared" si="1"/>
        <v>-9.4825139103861589E-2</v>
      </c>
      <c r="I15" s="406">
        <f t="shared" si="2"/>
        <v>4.0716485702504808E-2</v>
      </c>
      <c r="J15" s="391"/>
      <c r="K15" s="391"/>
      <c r="L15" s="391"/>
    </row>
    <row r="16" spans="1:12" s="157" customFormat="1" ht="14.25" customHeight="1">
      <c r="B16" s="580" t="s">
        <v>41</v>
      </c>
      <c r="C16" s="293">
        <v>10884509</v>
      </c>
      <c r="D16" s="581">
        <v>22757763</v>
      </c>
      <c r="E16" s="406">
        <f t="shared" si="0"/>
        <v>1.0908396511041518</v>
      </c>
      <c r="F16" s="293">
        <v>102029055.31</v>
      </c>
      <c r="G16" s="581">
        <v>130507765</v>
      </c>
      <c r="H16" s="406">
        <f t="shared" si="1"/>
        <v>0.27912352617077274</v>
      </c>
      <c r="I16" s="406">
        <f t="shared" si="2"/>
        <v>3.6696995334752298E-2</v>
      </c>
      <c r="J16" s="391"/>
      <c r="K16" s="391"/>
      <c r="L16" s="391"/>
    </row>
    <row r="17" spans="1:12" s="157" customFormat="1" ht="14.25" customHeight="1">
      <c r="B17" s="580" t="s">
        <v>36</v>
      </c>
      <c r="C17" s="293">
        <v>29822450</v>
      </c>
      <c r="D17" s="581">
        <v>19444256</v>
      </c>
      <c r="E17" s="406">
        <f t="shared" si="0"/>
        <v>-0.34799937630878752</v>
      </c>
      <c r="F17" s="293">
        <v>120463000.06</v>
      </c>
      <c r="G17" s="581">
        <v>119248195</v>
      </c>
      <c r="H17" s="406">
        <f t="shared" si="1"/>
        <v>-1.0084466262627823E-2</v>
      </c>
      <c r="I17" s="406">
        <f t="shared" si="2"/>
        <v>3.3530958526434285E-2</v>
      </c>
      <c r="J17" s="391"/>
      <c r="K17" s="391"/>
      <c r="L17" s="391"/>
    </row>
    <row r="18" spans="1:12" s="157" customFormat="1" ht="14.25" customHeight="1">
      <c r="B18" s="580" t="s">
        <v>43</v>
      </c>
      <c r="C18" s="293">
        <v>6786327</v>
      </c>
      <c r="D18" s="581">
        <v>16960465</v>
      </c>
      <c r="E18" s="406">
        <f t="shared" si="0"/>
        <v>1.4992112817434231</v>
      </c>
      <c r="F18" s="293">
        <v>64430964.950000003</v>
      </c>
      <c r="G18" s="581">
        <v>110777416</v>
      </c>
      <c r="H18" s="406">
        <f t="shared" si="1"/>
        <v>0.71931952417546396</v>
      </c>
      <c r="I18" s="406">
        <f t="shared" si="2"/>
        <v>3.1149091536031702E-2</v>
      </c>
      <c r="J18" s="391"/>
      <c r="K18" s="391"/>
      <c r="L18" s="391"/>
    </row>
    <row r="19" spans="1:12" s="157" customFormat="1" ht="14.25" customHeight="1">
      <c r="B19" s="580" t="s">
        <v>38</v>
      </c>
      <c r="C19" s="293">
        <v>13140309</v>
      </c>
      <c r="D19" s="581">
        <v>13846104</v>
      </c>
      <c r="E19" s="406">
        <f t="shared" si="0"/>
        <v>5.371220722435055E-2</v>
      </c>
      <c r="F19" s="293">
        <v>102163798.29000001</v>
      </c>
      <c r="G19" s="581">
        <v>90353847</v>
      </c>
      <c r="H19" s="406">
        <f t="shared" si="1"/>
        <v>-0.11559820100341733</v>
      </c>
      <c r="I19" s="406">
        <f t="shared" si="2"/>
        <v>2.5406263771630161E-2</v>
      </c>
      <c r="J19" s="391"/>
      <c r="K19" s="391"/>
      <c r="L19" s="391"/>
    </row>
    <row r="20" spans="1:12" s="157" customFormat="1" ht="14.25" customHeight="1">
      <c r="B20" s="580" t="s">
        <v>45</v>
      </c>
      <c r="C20" s="293">
        <v>12080790</v>
      </c>
      <c r="D20" s="581">
        <v>7841292</v>
      </c>
      <c r="E20" s="406">
        <f t="shared" si="0"/>
        <v>-0.35092887137347806</v>
      </c>
      <c r="F20" s="293">
        <v>73231488.210000008</v>
      </c>
      <c r="G20" s="581">
        <v>80983318</v>
      </c>
      <c r="H20" s="406">
        <f t="shared" si="1"/>
        <v>0.10585377928918627</v>
      </c>
      <c r="I20" s="406">
        <f t="shared" si="2"/>
        <v>2.2771399409366649E-2</v>
      </c>
      <c r="J20" s="391"/>
      <c r="K20" s="391"/>
      <c r="L20" s="391"/>
    </row>
    <row r="21" spans="1:12" s="157" customFormat="1" ht="14.25" customHeight="1">
      <c r="B21" s="580" t="s">
        <v>42</v>
      </c>
      <c r="C21" s="293">
        <v>6110838</v>
      </c>
      <c r="D21" s="581">
        <v>4512930.8</v>
      </c>
      <c r="E21" s="406">
        <f t="shared" si="0"/>
        <v>-0.26148740974642104</v>
      </c>
      <c r="F21" s="293">
        <v>51551007.049999997</v>
      </c>
      <c r="G21" s="581">
        <v>37520251.57227768</v>
      </c>
      <c r="H21" s="406">
        <f t="shared" si="1"/>
        <v>-0.27217228684036576</v>
      </c>
      <c r="I21" s="406">
        <f t="shared" si="2"/>
        <v>1.0550180649454894E-2</v>
      </c>
      <c r="J21" s="391"/>
      <c r="K21" s="391"/>
      <c r="L21" s="391"/>
    </row>
    <row r="22" spans="1:12" s="157" customFormat="1" ht="14.25" customHeight="1">
      <c r="B22" s="580" t="s">
        <v>382</v>
      </c>
      <c r="C22" s="293">
        <v>3672687</v>
      </c>
      <c r="D22" s="581">
        <v>4602066</v>
      </c>
      <c r="E22" s="406">
        <f t="shared" si="0"/>
        <v>0.25305151242128709</v>
      </c>
      <c r="F22" s="293">
        <v>21307925.370000001</v>
      </c>
      <c r="G22" s="581">
        <v>30573979</v>
      </c>
      <c r="H22" s="406">
        <f t="shared" si="1"/>
        <v>0.43486418640483526</v>
      </c>
      <c r="I22" s="406">
        <f t="shared" si="2"/>
        <v>8.5969839781396516E-3</v>
      </c>
      <c r="J22" s="391"/>
      <c r="K22" s="391"/>
      <c r="L22" s="391"/>
    </row>
    <row r="23" spans="1:12" s="157" customFormat="1" ht="14.25" customHeight="1">
      <c r="B23" s="580" t="s">
        <v>162</v>
      </c>
      <c r="C23" s="293">
        <v>1282120</v>
      </c>
      <c r="D23" s="581">
        <v>1470613</v>
      </c>
      <c r="E23" s="406">
        <f t="shared" si="0"/>
        <v>0.14701665990702906</v>
      </c>
      <c r="F23" s="293">
        <v>9699060.1699999999</v>
      </c>
      <c r="G23" s="581">
        <v>13128971</v>
      </c>
      <c r="H23" s="406">
        <f t="shared" si="1"/>
        <v>0.35363331806199128</v>
      </c>
      <c r="I23" s="406">
        <f t="shared" si="2"/>
        <v>3.6916867554746507E-3</v>
      </c>
      <c r="J23" s="391"/>
      <c r="K23" s="391"/>
      <c r="L23" s="391"/>
    </row>
    <row r="24" spans="1:12" s="157" customFormat="1" ht="14.25" customHeight="1">
      <c r="B24" s="580" t="s">
        <v>28</v>
      </c>
      <c r="C24" s="293">
        <v>1814314</v>
      </c>
      <c r="D24" s="581">
        <v>2061068</v>
      </c>
      <c r="E24" s="406">
        <f t="shared" si="0"/>
        <v>0.13600402135462764</v>
      </c>
      <c r="F24" s="293">
        <v>6066058.9800000004</v>
      </c>
      <c r="G24" s="581">
        <v>12372536</v>
      </c>
      <c r="H24" s="406">
        <f t="shared" si="1"/>
        <v>1.0396333172480956</v>
      </c>
      <c r="I24" s="406">
        <f t="shared" si="2"/>
        <v>3.4789875979490941E-3</v>
      </c>
      <c r="J24" s="391"/>
      <c r="K24" s="391"/>
      <c r="L24" s="391"/>
    </row>
    <row r="25" spans="1:12" s="157" customFormat="1" ht="14.25" customHeight="1">
      <c r="B25" s="582" t="s">
        <v>265</v>
      </c>
      <c r="C25" s="293">
        <v>68280</v>
      </c>
      <c r="D25" s="581">
        <v>749827</v>
      </c>
      <c r="E25" s="406">
        <f t="shared" si="0"/>
        <v>9.9816490919742229</v>
      </c>
      <c r="F25" s="293">
        <v>1039760</v>
      </c>
      <c r="G25" s="581">
        <v>3180975</v>
      </c>
      <c r="H25" s="406">
        <f t="shared" si="1"/>
        <v>2.0593358082634454</v>
      </c>
      <c r="I25" s="406">
        <f t="shared" si="2"/>
        <v>8.9444658511287571E-4</v>
      </c>
      <c r="J25" s="391"/>
      <c r="K25" s="391"/>
      <c r="L25" s="391"/>
    </row>
    <row r="26" spans="1:12" s="157" customFormat="1" ht="14.25" customHeight="1">
      <c r="B26" s="580" t="s">
        <v>264</v>
      </c>
      <c r="C26" s="293">
        <v>27000</v>
      </c>
      <c r="D26" s="581">
        <v>30000</v>
      </c>
      <c r="E26" s="406">
        <f t="shared" si="0"/>
        <v>0.11111111111111116</v>
      </c>
      <c r="F26" s="293">
        <v>562100</v>
      </c>
      <c r="G26" s="581">
        <v>1140000</v>
      </c>
      <c r="H26" s="406">
        <f t="shared" si="1"/>
        <v>1.028108877423946</v>
      </c>
      <c r="I26" s="406">
        <f t="shared" si="2"/>
        <v>3.2055238001828945E-4</v>
      </c>
      <c r="J26" s="391"/>
      <c r="K26" s="391"/>
      <c r="L26" s="391"/>
    </row>
    <row r="27" spans="1:12" s="157" customFormat="1" ht="14.25" customHeight="1">
      <c r="B27" s="580" t="s">
        <v>384</v>
      </c>
      <c r="C27" s="293">
        <v>0</v>
      </c>
      <c r="D27" s="581"/>
      <c r="E27" s="406" t="s">
        <v>54</v>
      </c>
      <c r="F27" s="293">
        <v>610</v>
      </c>
      <c r="G27" s="581">
        <v>1228</v>
      </c>
      <c r="H27" s="406">
        <f t="shared" si="1"/>
        <v>1.0131147540983605</v>
      </c>
      <c r="I27" s="406">
        <f t="shared" si="2"/>
        <v>3.4529677426531533E-7</v>
      </c>
      <c r="J27" s="391"/>
      <c r="K27" s="391"/>
      <c r="L27" s="391"/>
    </row>
    <row r="28" spans="1:12" s="157" customFormat="1" ht="14.25" customHeight="1">
      <c r="B28" s="580" t="s">
        <v>263</v>
      </c>
      <c r="C28" s="293">
        <v>0</v>
      </c>
      <c r="D28" s="581"/>
      <c r="E28" s="406" t="s">
        <v>54</v>
      </c>
      <c r="F28" s="293">
        <v>11359</v>
      </c>
      <c r="G28" s="581"/>
      <c r="H28" s="406" t="s">
        <v>54</v>
      </c>
      <c r="I28" s="406">
        <f t="shared" si="2"/>
        <v>0</v>
      </c>
      <c r="J28" s="391"/>
      <c r="K28" s="391"/>
      <c r="L28" s="391"/>
    </row>
    <row r="29" spans="1:12" s="157" customFormat="1" ht="14.25" customHeight="1">
      <c r="B29" s="580" t="s">
        <v>266</v>
      </c>
      <c r="C29" s="293" t="s">
        <v>54</v>
      </c>
      <c r="D29" s="581"/>
      <c r="E29" s="406" t="s">
        <v>54</v>
      </c>
      <c r="F29" s="293" t="s">
        <v>54</v>
      </c>
      <c r="G29" s="581"/>
      <c r="H29" s="406" t="s">
        <v>54</v>
      </c>
      <c r="I29" s="406">
        <f t="shared" si="2"/>
        <v>0</v>
      </c>
      <c r="J29" s="391"/>
      <c r="K29" s="391"/>
      <c r="L29" s="391"/>
    </row>
    <row r="30" spans="1:12" s="157" customFormat="1" ht="14.25" customHeight="1">
      <c r="B30" s="580" t="s">
        <v>267</v>
      </c>
      <c r="C30" s="293">
        <v>0</v>
      </c>
      <c r="D30" s="581"/>
      <c r="E30" s="406" t="s">
        <v>54</v>
      </c>
      <c r="F30" s="293">
        <v>20</v>
      </c>
      <c r="G30" s="581"/>
      <c r="H30" s="406" t="s">
        <v>54</v>
      </c>
      <c r="I30" s="406">
        <f t="shared" si="2"/>
        <v>0</v>
      </c>
      <c r="J30" s="391"/>
      <c r="K30" s="391"/>
      <c r="L30" s="391"/>
    </row>
    <row r="31" spans="1:12" s="496" customFormat="1" ht="14.25" customHeight="1" thickBot="1">
      <c r="A31" s="157"/>
      <c r="B31" s="247" t="s">
        <v>55</v>
      </c>
      <c r="C31" s="294">
        <f>+SUM(C7:C30)</f>
        <v>397564586</v>
      </c>
      <c r="D31" s="294">
        <f>+SUM(D7:D30)</f>
        <v>536396421.57999998</v>
      </c>
      <c r="E31" s="349">
        <f>D31/C31-1</f>
        <v>0.34920574032215224</v>
      </c>
      <c r="F31" s="294">
        <f>+SUM(F7:F30)</f>
        <v>2816917691.25</v>
      </c>
      <c r="G31" s="294">
        <f>+SUM(G7:G30)</f>
        <v>3556361053.8001809</v>
      </c>
      <c r="H31" s="428">
        <f t="shared" ref="H31" si="3">G31/F31-1</f>
        <v>0.26250087634688923</v>
      </c>
      <c r="I31" s="428">
        <f t="shared" ref="I31" si="4">G31/$G$31</f>
        <v>1</v>
      </c>
      <c r="J31" s="391"/>
    </row>
    <row r="32" spans="1:12" s="157" customFormat="1" ht="14.25" customHeight="1">
      <c r="C32" s="355"/>
      <c r="D32" s="355"/>
      <c r="E32" s="355"/>
      <c r="F32" s="355"/>
      <c r="G32" s="355"/>
      <c r="H32" s="355"/>
      <c r="I32" s="355"/>
    </row>
    <row r="33" spans="1:12" s="496" customFormat="1" ht="14.25" customHeight="1" thickBot="1">
      <c r="A33" s="157"/>
      <c r="B33" s="159" t="s">
        <v>275</v>
      </c>
      <c r="C33" s="157"/>
      <c r="D33" s="157"/>
      <c r="E33" s="347"/>
      <c r="F33" s="157"/>
      <c r="G33" s="157"/>
      <c r="H33" s="347"/>
      <c r="I33" s="347"/>
      <c r="J33" s="157"/>
    </row>
    <row r="34" spans="1:12" s="496" customFormat="1" ht="14.25" customHeight="1" thickBot="1">
      <c r="A34" s="157"/>
      <c r="B34" s="157"/>
      <c r="C34" s="762" t="s">
        <v>557</v>
      </c>
      <c r="D34" s="763"/>
      <c r="E34" s="764"/>
      <c r="F34" s="803" t="s">
        <v>574</v>
      </c>
      <c r="G34" s="765"/>
      <c r="H34" s="765"/>
      <c r="I34" s="766"/>
      <c r="J34" s="157"/>
    </row>
    <row r="35" spans="1:12" s="157" customFormat="1" ht="14.25" customHeight="1" thickBot="1">
      <c r="A35" s="805" t="s">
        <v>375</v>
      </c>
      <c r="B35" s="806"/>
      <c r="C35" s="245">
        <v>2018</v>
      </c>
      <c r="D35" s="246">
        <v>2019</v>
      </c>
      <c r="E35" s="405" t="s">
        <v>211</v>
      </c>
      <c r="F35" s="245">
        <v>2018</v>
      </c>
      <c r="G35" s="246">
        <v>2019</v>
      </c>
      <c r="H35" s="350" t="s">
        <v>211</v>
      </c>
      <c r="I35" s="348" t="s">
        <v>212</v>
      </c>
      <c r="J35" s="391"/>
      <c r="K35" s="391"/>
      <c r="L35" s="391"/>
    </row>
    <row r="36" spans="1:12" s="157" customFormat="1" ht="14.25" customHeight="1">
      <c r="A36" s="298">
        <v>1</v>
      </c>
      <c r="B36" s="242" t="s">
        <v>270</v>
      </c>
      <c r="C36" s="241">
        <v>29735388</v>
      </c>
      <c r="D36" s="583">
        <v>150859631</v>
      </c>
      <c r="E36" s="332">
        <f t="shared" ref="E36:E73" si="5">D36/C36-1</f>
        <v>4.0734038177003109</v>
      </c>
      <c r="F36" s="241">
        <v>220496994</v>
      </c>
      <c r="G36" s="583">
        <v>705534311</v>
      </c>
      <c r="H36" s="332">
        <f t="shared" ref="H36:H73" si="6">G36/F36-1</f>
        <v>2.1997457117261199</v>
      </c>
      <c r="I36" s="340">
        <f t="shared" ref="I36:I86" si="7">G36/$G$87</f>
        <v>0.19838658120667899</v>
      </c>
      <c r="J36" s="391"/>
      <c r="K36" s="391"/>
      <c r="L36" s="391"/>
    </row>
    <row r="37" spans="1:12" s="157" customFormat="1" ht="14.25" customHeight="1">
      <c r="A37" s="298">
        <v>2</v>
      </c>
      <c r="B37" s="242" t="s">
        <v>271</v>
      </c>
      <c r="C37" s="241">
        <v>19335762</v>
      </c>
      <c r="D37" s="583">
        <v>70766821</v>
      </c>
      <c r="E37" s="332">
        <f t="shared" si="5"/>
        <v>2.6598930520555641</v>
      </c>
      <c r="F37" s="241">
        <v>94535093.25</v>
      </c>
      <c r="G37" s="583">
        <v>489177291</v>
      </c>
      <c r="H37" s="332">
        <f t="shared" si="6"/>
        <v>4.1745576608927708</v>
      </c>
      <c r="I37" s="340">
        <f t="shared" si="7"/>
        <v>0.13754995164995559</v>
      </c>
      <c r="J37" s="391"/>
      <c r="K37" s="391"/>
      <c r="L37" s="391"/>
    </row>
    <row r="38" spans="1:12" s="157" customFormat="1" ht="14.25" customHeight="1">
      <c r="A38" s="298">
        <v>3</v>
      </c>
      <c r="B38" s="242" t="s">
        <v>412</v>
      </c>
      <c r="C38" s="241">
        <v>30487323</v>
      </c>
      <c r="D38" s="583">
        <v>24490875</v>
      </c>
      <c r="E38" s="332">
        <f t="shared" si="5"/>
        <v>-0.19668660314977471</v>
      </c>
      <c r="F38" s="241">
        <v>135263539.51999998</v>
      </c>
      <c r="G38" s="583">
        <v>233611467</v>
      </c>
      <c r="H38" s="332">
        <f t="shared" si="6"/>
        <v>0.72708379382204735</v>
      </c>
      <c r="I38" s="340">
        <f t="shared" si="7"/>
        <v>6.568834363720534E-2</v>
      </c>
      <c r="J38" s="391"/>
      <c r="K38" s="391"/>
      <c r="L38" s="391"/>
    </row>
    <row r="39" spans="1:12" s="157" customFormat="1" ht="14.25" customHeight="1">
      <c r="A39" s="298">
        <v>4</v>
      </c>
      <c r="B39" s="242" t="s">
        <v>416</v>
      </c>
      <c r="C39" s="241">
        <v>42298141</v>
      </c>
      <c r="D39" s="583">
        <v>30972798</v>
      </c>
      <c r="E39" s="332">
        <f t="shared" si="5"/>
        <v>-0.26775037229177523</v>
      </c>
      <c r="F39" s="241">
        <v>360479225.75999999</v>
      </c>
      <c r="G39" s="583">
        <v>226564928</v>
      </c>
      <c r="H39" s="332">
        <f t="shared" si="6"/>
        <v>-0.37148963987499661</v>
      </c>
      <c r="I39" s="340">
        <f t="shared" si="7"/>
        <v>6.3706953420238938E-2</v>
      </c>
      <c r="J39" s="391"/>
      <c r="K39" s="391"/>
      <c r="L39" s="391"/>
    </row>
    <row r="40" spans="1:12" s="157" customFormat="1" ht="14.25" customHeight="1">
      <c r="A40" s="298">
        <v>5</v>
      </c>
      <c r="B40" s="242" t="s">
        <v>22</v>
      </c>
      <c r="C40" s="241">
        <v>21633006</v>
      </c>
      <c r="D40" s="583">
        <v>22051721</v>
      </c>
      <c r="E40" s="332">
        <f t="shared" si="5"/>
        <v>1.9355377611414815E-2</v>
      </c>
      <c r="F40" s="241">
        <v>197115245</v>
      </c>
      <c r="G40" s="583">
        <v>157235951</v>
      </c>
      <c r="H40" s="332">
        <f t="shared" si="6"/>
        <v>-0.20231461041990939</v>
      </c>
      <c r="I40" s="340">
        <f t="shared" si="7"/>
        <v>4.4212595015341354E-2</v>
      </c>
      <c r="J40" s="391"/>
      <c r="K40" s="391"/>
      <c r="L40" s="391"/>
    </row>
    <row r="41" spans="1:12" s="157" customFormat="1" ht="14.25" customHeight="1">
      <c r="A41" s="298">
        <v>6</v>
      </c>
      <c r="B41" s="242" t="s">
        <v>160</v>
      </c>
      <c r="C41" s="241">
        <v>16118846</v>
      </c>
      <c r="D41" s="583">
        <v>15753686</v>
      </c>
      <c r="E41" s="332">
        <f t="shared" si="5"/>
        <v>-2.2654227231899804E-2</v>
      </c>
      <c r="F41" s="241">
        <v>87140739</v>
      </c>
      <c r="G41" s="583">
        <v>154192046</v>
      </c>
      <c r="H41" s="332">
        <f t="shared" si="6"/>
        <v>0.76945993079080965</v>
      </c>
      <c r="I41" s="340">
        <f t="shared" si="7"/>
        <v>4.33566906361312E-2</v>
      </c>
      <c r="J41" s="391"/>
      <c r="K41" s="391"/>
      <c r="L41" s="391"/>
    </row>
    <row r="42" spans="1:12" s="157" customFormat="1" ht="14.25" customHeight="1">
      <c r="A42" s="298">
        <v>7</v>
      </c>
      <c r="B42" s="242" t="s">
        <v>415</v>
      </c>
      <c r="C42" s="241">
        <v>17385045</v>
      </c>
      <c r="D42" s="583">
        <v>23736230</v>
      </c>
      <c r="E42" s="332">
        <f t="shared" si="5"/>
        <v>0.36532462239815877</v>
      </c>
      <c r="F42" s="241">
        <v>130044605.63</v>
      </c>
      <c r="G42" s="583">
        <v>149871806</v>
      </c>
      <c r="H42" s="332">
        <f t="shared" si="6"/>
        <v>0.15246461223014451</v>
      </c>
      <c r="I42" s="340">
        <f t="shared" si="7"/>
        <v>4.2141898342929258E-2</v>
      </c>
      <c r="J42" s="391"/>
      <c r="K42" s="391"/>
      <c r="L42" s="391"/>
    </row>
    <row r="43" spans="1:12" s="157" customFormat="1" ht="14.25" customHeight="1">
      <c r="A43" s="298">
        <v>8</v>
      </c>
      <c r="B43" s="242" t="s">
        <v>422</v>
      </c>
      <c r="C43" s="241">
        <v>27868062</v>
      </c>
      <c r="D43" s="583">
        <v>12841601</v>
      </c>
      <c r="E43" s="332">
        <f t="shared" si="5"/>
        <v>-0.53920007067588704</v>
      </c>
      <c r="F43" s="241">
        <v>377810655.97000003</v>
      </c>
      <c r="G43" s="583">
        <v>127199493</v>
      </c>
      <c r="H43" s="332">
        <f t="shared" si="6"/>
        <v>-0.66332476072326485</v>
      </c>
      <c r="I43" s="340">
        <f t="shared" si="7"/>
        <v>3.5766754577429609E-2</v>
      </c>
      <c r="J43" s="391"/>
      <c r="K43" s="391"/>
      <c r="L43" s="391"/>
    </row>
    <row r="44" spans="1:12" s="157" customFormat="1" ht="14.25" customHeight="1">
      <c r="A44" s="298">
        <v>9</v>
      </c>
      <c r="B44" s="242" t="s">
        <v>24</v>
      </c>
      <c r="C44" s="241">
        <v>10434305</v>
      </c>
      <c r="D44" s="583">
        <v>11806210</v>
      </c>
      <c r="E44" s="332">
        <f t="shared" si="5"/>
        <v>0.13148024712714457</v>
      </c>
      <c r="F44" s="241">
        <v>61316959.469999999</v>
      </c>
      <c r="G44" s="583">
        <v>115586016</v>
      </c>
      <c r="H44" s="332">
        <f t="shared" si="6"/>
        <v>0.88505785347285104</v>
      </c>
      <c r="I44" s="340">
        <f t="shared" si="7"/>
        <v>3.2501203969852711E-2</v>
      </c>
      <c r="J44" s="391"/>
      <c r="K44" s="391"/>
      <c r="L44" s="391"/>
    </row>
    <row r="45" spans="1:12" s="157" customFormat="1" ht="14.25" customHeight="1">
      <c r="A45" s="298">
        <v>10</v>
      </c>
      <c r="B45" s="242" t="s">
        <v>161</v>
      </c>
      <c r="C45" s="241">
        <v>9435845</v>
      </c>
      <c r="D45" s="583">
        <v>14671578</v>
      </c>
      <c r="E45" s="332">
        <f t="shared" si="5"/>
        <v>0.5548769612048523</v>
      </c>
      <c r="F45" s="241">
        <v>53312428.899999999</v>
      </c>
      <c r="G45" s="583">
        <v>90127659</v>
      </c>
      <c r="H45" s="332">
        <f t="shared" si="6"/>
        <v>0.69055623350149031</v>
      </c>
      <c r="I45" s="340">
        <f t="shared" si="7"/>
        <v>2.5342662805198955E-2</v>
      </c>
      <c r="J45" s="391"/>
      <c r="K45" s="391"/>
      <c r="L45" s="391"/>
    </row>
    <row r="46" spans="1:12" s="157" customFormat="1" ht="14.25" customHeight="1">
      <c r="A46" s="298">
        <v>11</v>
      </c>
      <c r="B46" s="242" t="s">
        <v>435</v>
      </c>
      <c r="C46" s="241">
        <v>3000619</v>
      </c>
      <c r="D46" s="583">
        <v>10241159.58</v>
      </c>
      <c r="E46" s="332">
        <f t="shared" si="5"/>
        <v>2.4130156411060519</v>
      </c>
      <c r="F46" s="241">
        <v>14101874.129999999</v>
      </c>
      <c r="G46" s="583">
        <v>84511430.800180838</v>
      </c>
      <c r="H46" s="332">
        <f t="shared" si="6"/>
        <v>4.9929219351343654</v>
      </c>
      <c r="I46" s="340">
        <f t="shared" si="7"/>
        <v>2.376345638749907E-2</v>
      </c>
      <c r="J46" s="391"/>
      <c r="K46" s="391"/>
      <c r="L46" s="391"/>
    </row>
    <row r="47" spans="1:12" s="157" customFormat="1" ht="14.25" customHeight="1">
      <c r="A47" s="298">
        <v>12</v>
      </c>
      <c r="B47" s="242" t="s">
        <v>417</v>
      </c>
      <c r="C47" s="241">
        <v>26370004</v>
      </c>
      <c r="D47" s="583">
        <v>11168892</v>
      </c>
      <c r="E47" s="332">
        <f t="shared" si="5"/>
        <v>-0.57645467175507448</v>
      </c>
      <c r="F47" s="241">
        <v>94221575.159999996</v>
      </c>
      <c r="G47" s="583">
        <v>80708762</v>
      </c>
      <c r="H47" s="332">
        <f t="shared" si="6"/>
        <v>-0.14341527550408228</v>
      </c>
      <c r="I47" s="340">
        <f t="shared" si="7"/>
        <v>2.2694198024061123E-2</v>
      </c>
      <c r="J47" s="391"/>
      <c r="K47" s="391"/>
      <c r="L47" s="391"/>
    </row>
    <row r="48" spans="1:12" s="157" customFormat="1" ht="14.25" customHeight="1">
      <c r="A48" s="298">
        <v>13</v>
      </c>
      <c r="B48" s="242" t="s">
        <v>414</v>
      </c>
      <c r="C48" s="241">
        <v>8063739</v>
      </c>
      <c r="D48" s="583">
        <v>6755823</v>
      </c>
      <c r="E48" s="332">
        <f t="shared" si="5"/>
        <v>-0.16219721397232723</v>
      </c>
      <c r="F48" s="241">
        <v>59405145.359999999</v>
      </c>
      <c r="G48" s="583">
        <v>60834109</v>
      </c>
      <c r="H48" s="332">
        <f t="shared" si="6"/>
        <v>2.4054543278033691E-2</v>
      </c>
      <c r="I48" s="340">
        <f t="shared" si="7"/>
        <v>1.710571791775618E-2</v>
      </c>
      <c r="J48" s="391"/>
      <c r="K48" s="391"/>
      <c r="L48" s="391"/>
    </row>
    <row r="49" spans="1:12" s="157" customFormat="1" ht="14.25" customHeight="1">
      <c r="A49" s="298">
        <v>14</v>
      </c>
      <c r="B49" s="242" t="s">
        <v>418</v>
      </c>
      <c r="C49" s="241">
        <v>6844893</v>
      </c>
      <c r="D49" s="583">
        <v>7648123</v>
      </c>
      <c r="E49" s="332">
        <f t="shared" si="5"/>
        <v>0.11734734202565322</v>
      </c>
      <c r="F49" s="241">
        <v>54941675.210000001</v>
      </c>
      <c r="G49" s="583">
        <v>60082324</v>
      </c>
      <c r="H49" s="332">
        <f t="shared" si="6"/>
        <v>9.3565563306019062E-2</v>
      </c>
      <c r="I49" s="340">
        <f t="shared" si="7"/>
        <v>1.6894326276517539E-2</v>
      </c>
      <c r="J49" s="391"/>
      <c r="K49" s="391"/>
      <c r="L49" s="391"/>
    </row>
    <row r="50" spans="1:12" s="157" customFormat="1" ht="14.25" customHeight="1">
      <c r="A50" s="298">
        <v>15</v>
      </c>
      <c r="B50" s="242" t="s">
        <v>31</v>
      </c>
      <c r="C50" s="241">
        <v>8231038</v>
      </c>
      <c r="D50" s="583">
        <v>9489560</v>
      </c>
      <c r="E50" s="332">
        <f t="shared" si="5"/>
        <v>0.15289954924275651</v>
      </c>
      <c r="F50" s="241">
        <v>53244395.870000005</v>
      </c>
      <c r="G50" s="583">
        <v>58677406</v>
      </c>
      <c r="H50" s="332">
        <f t="shared" si="6"/>
        <v>0.10203909803512623</v>
      </c>
      <c r="I50" s="340">
        <f t="shared" si="7"/>
        <v>1.6499282584736367E-2</v>
      </c>
      <c r="J50" s="391"/>
      <c r="K50" s="391"/>
      <c r="L50" s="391"/>
    </row>
    <row r="51" spans="1:12" s="157" customFormat="1" ht="14.25" customHeight="1">
      <c r="A51" s="298">
        <v>16</v>
      </c>
      <c r="B51" s="242" t="s">
        <v>419</v>
      </c>
      <c r="C51" s="241">
        <v>5561084</v>
      </c>
      <c r="D51" s="583">
        <v>12383852</v>
      </c>
      <c r="E51" s="332">
        <f t="shared" si="5"/>
        <v>1.2268773498116556</v>
      </c>
      <c r="F51" s="241">
        <v>40624698.109999999</v>
      </c>
      <c r="G51" s="583">
        <v>51115544</v>
      </c>
      <c r="H51" s="332">
        <f t="shared" si="6"/>
        <v>0.25823812552634373</v>
      </c>
      <c r="I51" s="340">
        <f t="shared" si="7"/>
        <v>1.4372990600990874E-2</v>
      </c>
      <c r="J51" s="391"/>
      <c r="K51" s="391"/>
      <c r="L51" s="391"/>
    </row>
    <row r="52" spans="1:12" s="157" customFormat="1" ht="14.25" customHeight="1">
      <c r="A52" s="298">
        <v>17</v>
      </c>
      <c r="B52" s="242" t="s">
        <v>272</v>
      </c>
      <c r="C52" s="241">
        <v>3078055</v>
      </c>
      <c r="D52" s="583">
        <v>3831521</v>
      </c>
      <c r="E52" s="332">
        <f t="shared" si="5"/>
        <v>0.24478639920339296</v>
      </c>
      <c r="F52" s="241">
        <v>16713338.289999999</v>
      </c>
      <c r="G52" s="583">
        <v>37087464</v>
      </c>
      <c r="H52" s="332">
        <f t="shared" si="6"/>
        <v>1.2190338851808162</v>
      </c>
      <c r="I52" s="340">
        <f t="shared" si="7"/>
        <v>1.0428486714072482E-2</v>
      </c>
      <c r="J52" s="391"/>
      <c r="K52" s="391"/>
      <c r="L52" s="391"/>
    </row>
    <row r="53" spans="1:12" s="157" customFormat="1" ht="14.25" customHeight="1">
      <c r="A53" s="298">
        <v>18</v>
      </c>
      <c r="B53" s="242" t="s">
        <v>269</v>
      </c>
      <c r="C53" s="241">
        <v>3823552</v>
      </c>
      <c r="D53" s="583">
        <v>7598352</v>
      </c>
      <c r="E53" s="332">
        <f t="shared" si="5"/>
        <v>0.98724955224879896</v>
      </c>
      <c r="F53" s="241">
        <v>76543638.079999998</v>
      </c>
      <c r="G53" s="583">
        <v>36605132</v>
      </c>
      <c r="H53" s="332">
        <f t="shared" si="6"/>
        <v>-0.52177433790458272</v>
      </c>
      <c r="I53" s="340">
        <f t="shared" si="7"/>
        <v>1.0292861564459341E-2</v>
      </c>
      <c r="J53" s="391"/>
      <c r="K53" s="391"/>
      <c r="L53" s="391"/>
    </row>
    <row r="54" spans="1:12" s="157" customFormat="1" ht="14.25" customHeight="1">
      <c r="A54" s="298">
        <v>19</v>
      </c>
      <c r="B54" s="242" t="s">
        <v>125</v>
      </c>
      <c r="C54" s="241">
        <v>3226576</v>
      </c>
      <c r="D54" s="583">
        <v>3638977</v>
      </c>
      <c r="E54" s="332">
        <f t="shared" si="5"/>
        <v>0.12781381873540254</v>
      </c>
      <c r="F54" s="241">
        <v>38767599.649999999</v>
      </c>
      <c r="G54" s="583">
        <v>36463649</v>
      </c>
      <c r="H54" s="332">
        <f t="shared" si="6"/>
        <v>-5.9429798873297024E-2</v>
      </c>
      <c r="I54" s="340">
        <f t="shared" si="7"/>
        <v>1.0253078483422386E-2</v>
      </c>
      <c r="J54" s="391"/>
      <c r="K54" s="391"/>
      <c r="L54" s="391"/>
    </row>
    <row r="55" spans="1:12" s="157" customFormat="1" ht="14.25" customHeight="1">
      <c r="A55" s="298">
        <v>20</v>
      </c>
      <c r="B55" s="242" t="s">
        <v>413</v>
      </c>
      <c r="C55" s="241">
        <v>3207441</v>
      </c>
      <c r="D55" s="583">
        <v>7914645</v>
      </c>
      <c r="E55" s="332">
        <f t="shared" si="5"/>
        <v>1.4675886477724767</v>
      </c>
      <c r="F55" s="241">
        <v>24766493.640000001</v>
      </c>
      <c r="G55" s="583">
        <v>36154538</v>
      </c>
      <c r="H55" s="332">
        <f t="shared" si="6"/>
        <v>0.45981657821789268</v>
      </c>
      <c r="I55" s="340">
        <f t="shared" si="7"/>
        <v>1.0166160705580428E-2</v>
      </c>
      <c r="J55" s="391"/>
      <c r="K55" s="391"/>
      <c r="L55" s="391"/>
    </row>
    <row r="56" spans="1:12" s="157" customFormat="1" ht="14.25" customHeight="1">
      <c r="A56" s="298">
        <v>21</v>
      </c>
      <c r="B56" s="242" t="s">
        <v>29</v>
      </c>
      <c r="C56" s="241">
        <v>4591106</v>
      </c>
      <c r="D56" s="583">
        <v>3369009</v>
      </c>
      <c r="E56" s="332">
        <f t="shared" si="5"/>
        <v>-0.26618792944445191</v>
      </c>
      <c r="F56" s="241">
        <v>36663071</v>
      </c>
      <c r="G56" s="583">
        <v>28883816</v>
      </c>
      <c r="H56" s="332">
        <f t="shared" si="6"/>
        <v>-0.21218230736863264</v>
      </c>
      <c r="I56" s="340">
        <f t="shared" si="7"/>
        <v>8.1217333007108337E-3</v>
      </c>
      <c r="J56" s="391"/>
      <c r="K56" s="391"/>
      <c r="L56" s="391"/>
    </row>
    <row r="57" spans="1:12" s="157" customFormat="1" ht="14.25" customHeight="1">
      <c r="A57" s="298">
        <v>22</v>
      </c>
      <c r="B57" s="242" t="s">
        <v>420</v>
      </c>
      <c r="C57" s="241">
        <v>3634622</v>
      </c>
      <c r="D57" s="583">
        <v>4517374</v>
      </c>
      <c r="E57" s="332">
        <f t="shared" si="5"/>
        <v>0.2428731240827795</v>
      </c>
      <c r="F57" s="241">
        <v>20778520.870000001</v>
      </c>
      <c r="G57" s="583">
        <v>28843921</v>
      </c>
      <c r="H57" s="332">
        <f t="shared" si="6"/>
        <v>0.3881604557158258</v>
      </c>
      <c r="I57" s="340">
        <f t="shared" si="7"/>
        <v>8.1105153733416844E-3</v>
      </c>
      <c r="J57" s="391"/>
      <c r="K57" s="391"/>
      <c r="L57" s="391"/>
    </row>
    <row r="58" spans="1:12" s="157" customFormat="1" ht="14.25" customHeight="1">
      <c r="A58" s="298">
        <v>23</v>
      </c>
      <c r="B58" s="242" t="s">
        <v>25</v>
      </c>
      <c r="C58" s="241">
        <v>3973803</v>
      </c>
      <c r="D58" s="583">
        <v>4487417</v>
      </c>
      <c r="E58" s="332">
        <f t="shared" si="5"/>
        <v>0.12924999050028396</v>
      </c>
      <c r="F58" s="241">
        <v>19153780</v>
      </c>
      <c r="G58" s="583">
        <v>27153471</v>
      </c>
      <c r="H58" s="332">
        <f t="shared" si="6"/>
        <v>0.4176559927074448</v>
      </c>
      <c r="I58" s="340">
        <f t="shared" si="7"/>
        <v>7.6351839954452655E-3</v>
      </c>
      <c r="J58" s="391"/>
      <c r="K58" s="391"/>
      <c r="L58" s="391"/>
    </row>
    <row r="59" spans="1:12" s="157" customFormat="1" ht="14.25" customHeight="1">
      <c r="A59" s="298">
        <v>24</v>
      </c>
      <c r="B59" s="242" t="s">
        <v>359</v>
      </c>
      <c r="C59" s="241">
        <v>2590881</v>
      </c>
      <c r="D59" s="583">
        <v>3269388</v>
      </c>
      <c r="E59" s="332">
        <f t="shared" si="5"/>
        <v>0.26188273409701179</v>
      </c>
      <c r="F59" s="241">
        <v>21565937</v>
      </c>
      <c r="G59" s="583">
        <v>24414419</v>
      </c>
      <c r="H59" s="332">
        <f t="shared" si="6"/>
        <v>0.13208245948228448</v>
      </c>
      <c r="I59" s="340">
        <f t="shared" si="7"/>
        <v>6.8650001028190757E-3</v>
      </c>
      <c r="J59" s="391"/>
      <c r="K59" s="391"/>
      <c r="L59" s="391"/>
    </row>
    <row r="60" spans="1:12" s="157" customFormat="1" ht="14.25" customHeight="1">
      <c r="A60" s="298">
        <v>25</v>
      </c>
      <c r="B60" s="242" t="s">
        <v>423</v>
      </c>
      <c r="C60" s="241">
        <v>4363531</v>
      </c>
      <c r="D60" s="583">
        <v>3231261</v>
      </c>
      <c r="E60" s="332">
        <f t="shared" si="5"/>
        <v>-0.25948480714357247</v>
      </c>
      <c r="F60" s="241">
        <v>38530092.840000004</v>
      </c>
      <c r="G60" s="583">
        <v>22570530</v>
      </c>
      <c r="H60" s="332">
        <f t="shared" si="6"/>
        <v>-0.41421033959802944</v>
      </c>
      <c r="I60" s="340">
        <f t="shared" si="7"/>
        <v>6.3465237805036866E-3</v>
      </c>
      <c r="J60" s="391"/>
      <c r="K60" s="391"/>
      <c r="L60" s="391"/>
    </row>
    <row r="61" spans="1:12" s="157" customFormat="1" ht="14.25" customHeight="1">
      <c r="A61" s="298">
        <v>26</v>
      </c>
      <c r="B61" s="242" t="s">
        <v>445</v>
      </c>
      <c r="C61" s="241">
        <v>368000</v>
      </c>
      <c r="D61" s="583">
        <v>2597000</v>
      </c>
      <c r="E61" s="332">
        <f t="shared" si="5"/>
        <v>6.0570652173913047</v>
      </c>
      <c r="F61" s="241">
        <v>2576000</v>
      </c>
      <c r="G61" s="583">
        <v>20776000</v>
      </c>
      <c r="H61" s="332">
        <f t="shared" si="6"/>
        <v>7.0652173913043477</v>
      </c>
      <c r="I61" s="340">
        <f t="shared" si="7"/>
        <v>5.8419265326841944E-3</v>
      </c>
      <c r="J61" s="391"/>
      <c r="K61" s="391"/>
      <c r="L61" s="391"/>
    </row>
    <row r="62" spans="1:12" s="157" customFormat="1" ht="14.25" customHeight="1">
      <c r="A62" s="298">
        <v>27</v>
      </c>
      <c r="B62" s="242" t="s">
        <v>421</v>
      </c>
      <c r="C62" s="241">
        <v>3193521</v>
      </c>
      <c r="D62" s="583">
        <v>2318280</v>
      </c>
      <c r="E62" s="332">
        <f t="shared" si="5"/>
        <v>-0.27406771397463803</v>
      </c>
      <c r="F62" s="241">
        <v>12001849</v>
      </c>
      <c r="G62" s="583">
        <v>20551163</v>
      </c>
      <c r="H62" s="332">
        <f t="shared" si="6"/>
        <v>0.71233307467874329</v>
      </c>
      <c r="I62" s="340">
        <f t="shared" si="7"/>
        <v>5.7787054489419386E-3</v>
      </c>
      <c r="J62" s="391"/>
      <c r="K62" s="391"/>
      <c r="L62" s="391"/>
    </row>
    <row r="63" spans="1:12" s="157" customFormat="1" ht="14.25" customHeight="1">
      <c r="A63" s="298">
        <v>28</v>
      </c>
      <c r="B63" s="242" t="s">
        <v>437</v>
      </c>
      <c r="C63" s="241">
        <v>2263122</v>
      </c>
      <c r="D63" s="583">
        <v>1091295</v>
      </c>
      <c r="E63" s="332">
        <f t="shared" si="5"/>
        <v>-0.51779223568150545</v>
      </c>
      <c r="F63" s="241">
        <v>11525802.039999999</v>
      </c>
      <c r="G63" s="583">
        <v>19181028</v>
      </c>
      <c r="H63" s="332">
        <f t="shared" si="6"/>
        <v>0.66418162774553435</v>
      </c>
      <c r="I63" s="340">
        <f t="shared" si="7"/>
        <v>5.3934422601732025E-3</v>
      </c>
      <c r="J63" s="391"/>
      <c r="K63" s="391"/>
      <c r="L63" s="391"/>
    </row>
    <row r="64" spans="1:12" s="157" customFormat="1" ht="14.25" customHeight="1">
      <c r="A64" s="298">
        <v>29</v>
      </c>
      <c r="B64" s="242" t="s">
        <v>425</v>
      </c>
      <c r="C64" s="241">
        <v>751979</v>
      </c>
      <c r="D64" s="583">
        <v>3335736</v>
      </c>
      <c r="E64" s="332">
        <f t="shared" si="5"/>
        <v>3.4359430250046881</v>
      </c>
      <c r="F64" s="241">
        <v>11167714.699999999</v>
      </c>
      <c r="G64" s="583">
        <v>18909354</v>
      </c>
      <c r="H64" s="332">
        <f t="shared" si="6"/>
        <v>0.69321607042844691</v>
      </c>
      <c r="I64" s="340">
        <f t="shared" si="7"/>
        <v>5.3170512537792647E-3</v>
      </c>
      <c r="J64" s="391"/>
      <c r="K64" s="391"/>
      <c r="L64" s="391"/>
    </row>
    <row r="65" spans="1:12" s="157" customFormat="1" ht="14.25" customHeight="1">
      <c r="A65" s="298">
        <v>30</v>
      </c>
      <c r="B65" s="242" t="s">
        <v>32</v>
      </c>
      <c r="C65" s="241">
        <v>1911498</v>
      </c>
      <c r="D65" s="583">
        <v>2099004</v>
      </c>
      <c r="E65" s="332">
        <f t="shared" si="5"/>
        <v>9.8093746370647494E-2</v>
      </c>
      <c r="F65" s="241">
        <v>17158462</v>
      </c>
      <c r="G65" s="583">
        <v>18659189</v>
      </c>
      <c r="H65" s="332">
        <f t="shared" si="6"/>
        <v>8.7462792411114654E-2</v>
      </c>
      <c r="I65" s="340">
        <f t="shared" si="7"/>
        <v>5.2467082834746371E-3</v>
      </c>
      <c r="J65" s="391"/>
      <c r="K65" s="391"/>
      <c r="L65" s="391"/>
    </row>
    <row r="66" spans="1:12" s="157" customFormat="1" ht="14.25" customHeight="1">
      <c r="A66" s="298">
        <v>31</v>
      </c>
      <c r="B66" s="242" t="s">
        <v>426</v>
      </c>
      <c r="C66" s="241">
        <v>2274963</v>
      </c>
      <c r="D66" s="583">
        <v>2195018</v>
      </c>
      <c r="E66" s="332">
        <f t="shared" si="5"/>
        <v>-3.5141230868370177E-2</v>
      </c>
      <c r="F66" s="241">
        <v>15774107.039999999</v>
      </c>
      <c r="G66" s="583">
        <v>17459688</v>
      </c>
      <c r="H66" s="332">
        <f t="shared" si="6"/>
        <v>0.10685745669949509</v>
      </c>
      <c r="I66" s="340">
        <f t="shared" si="7"/>
        <v>4.9094250375234811E-3</v>
      </c>
      <c r="J66" s="391"/>
      <c r="K66" s="391"/>
      <c r="L66" s="391"/>
    </row>
    <row r="67" spans="1:12" s="157" customFormat="1" ht="14.25" customHeight="1">
      <c r="A67" s="298">
        <v>32</v>
      </c>
      <c r="B67" s="242" t="s">
        <v>273</v>
      </c>
      <c r="C67" s="241">
        <v>2481328</v>
      </c>
      <c r="D67" s="583">
        <v>1639314</v>
      </c>
      <c r="E67" s="332">
        <f t="shared" si="5"/>
        <v>-0.33934006306300502</v>
      </c>
      <c r="F67" s="241">
        <v>25293812</v>
      </c>
      <c r="G67" s="583">
        <v>16895455</v>
      </c>
      <c r="H67" s="332">
        <f t="shared" si="6"/>
        <v>-0.33203207962485048</v>
      </c>
      <c r="I67" s="340">
        <f t="shared" si="7"/>
        <v>4.750770448896411E-3</v>
      </c>
      <c r="J67" s="391"/>
      <c r="K67" s="391"/>
      <c r="L67" s="391"/>
    </row>
    <row r="68" spans="1:12" s="157" customFormat="1" ht="14.25" customHeight="1">
      <c r="A68" s="298">
        <v>33</v>
      </c>
      <c r="B68" s="242" t="s">
        <v>432</v>
      </c>
      <c r="C68" s="241">
        <v>21752832</v>
      </c>
      <c r="D68" s="583">
        <v>3357359</v>
      </c>
      <c r="E68" s="332">
        <f t="shared" si="5"/>
        <v>-0.84565876296015152</v>
      </c>
      <c r="F68" s="241">
        <v>36615281.039999999</v>
      </c>
      <c r="G68" s="583">
        <v>15937197</v>
      </c>
      <c r="H68" s="332">
        <f t="shared" si="6"/>
        <v>-0.56473918682777369</v>
      </c>
      <c r="I68" s="340">
        <f t="shared" si="7"/>
        <v>4.4813214290967919E-3</v>
      </c>
      <c r="J68" s="391"/>
      <c r="K68" s="391"/>
      <c r="L68" s="391"/>
    </row>
    <row r="69" spans="1:12" s="157" customFormat="1" ht="14.25" customHeight="1">
      <c r="A69" s="298">
        <v>34</v>
      </c>
      <c r="B69" s="242" t="s">
        <v>376</v>
      </c>
      <c r="C69" s="241">
        <v>1605465</v>
      </c>
      <c r="D69" s="583">
        <v>2254221</v>
      </c>
      <c r="E69" s="332">
        <f t="shared" si="5"/>
        <v>0.40409227233231504</v>
      </c>
      <c r="F69" s="241">
        <v>7377889.9799999995</v>
      </c>
      <c r="G69" s="583">
        <v>15259082</v>
      </c>
      <c r="H69" s="332">
        <f t="shared" si="6"/>
        <v>1.0682176125375076</v>
      </c>
      <c r="I69" s="340">
        <f t="shared" si="7"/>
        <v>4.290644782451088E-3</v>
      </c>
      <c r="J69" s="391"/>
      <c r="K69" s="391"/>
      <c r="L69" s="391"/>
    </row>
    <row r="70" spans="1:12" s="157" customFormat="1" ht="14.25" customHeight="1">
      <c r="A70" s="298">
        <v>35</v>
      </c>
      <c r="B70" s="242" t="s">
        <v>30</v>
      </c>
      <c r="C70" s="241">
        <v>2340069</v>
      </c>
      <c r="D70" s="583">
        <v>1857686</v>
      </c>
      <c r="E70" s="332">
        <f t="shared" si="5"/>
        <v>-0.20614050269457862</v>
      </c>
      <c r="F70" s="241">
        <v>28405670.460000001</v>
      </c>
      <c r="G70" s="583">
        <v>12819761</v>
      </c>
      <c r="H70" s="332">
        <f t="shared" si="6"/>
        <v>-0.54869007517170221</v>
      </c>
      <c r="I70" s="340">
        <f t="shared" si="7"/>
        <v>3.6047411401891639E-3</v>
      </c>
      <c r="J70" s="391"/>
      <c r="K70" s="391"/>
      <c r="L70" s="391"/>
    </row>
    <row r="71" spans="1:12" s="157" customFormat="1" ht="14.25" customHeight="1">
      <c r="A71" s="298">
        <v>36</v>
      </c>
      <c r="B71" s="242" t="s">
        <v>427</v>
      </c>
      <c r="C71" s="241">
        <v>1238703</v>
      </c>
      <c r="D71" s="583">
        <v>1224098</v>
      </c>
      <c r="E71" s="332">
        <f t="shared" si="5"/>
        <v>-1.1790558350145308E-2</v>
      </c>
      <c r="F71" s="241">
        <v>6380070.9500000002</v>
      </c>
      <c r="G71" s="583">
        <v>11335799</v>
      </c>
      <c r="H71" s="332">
        <f t="shared" si="6"/>
        <v>0.77675124443561239</v>
      </c>
      <c r="I71" s="340">
        <f t="shared" si="7"/>
        <v>3.1874713586481983E-3</v>
      </c>
      <c r="J71" s="391"/>
      <c r="K71" s="391"/>
      <c r="L71" s="391"/>
    </row>
    <row r="72" spans="1:12" s="157" customFormat="1" ht="14.25" customHeight="1">
      <c r="A72" s="298">
        <v>37</v>
      </c>
      <c r="B72" s="242" t="s">
        <v>33</v>
      </c>
      <c r="C72" s="241">
        <v>1103540</v>
      </c>
      <c r="D72" s="583">
        <v>526145</v>
      </c>
      <c r="E72" s="332">
        <f t="shared" si="5"/>
        <v>-0.52322072602714897</v>
      </c>
      <c r="F72" s="241">
        <v>12111606.34</v>
      </c>
      <c r="G72" s="583">
        <v>10767436</v>
      </c>
      <c r="H72" s="332">
        <f t="shared" si="6"/>
        <v>-0.1109820037298207</v>
      </c>
      <c r="I72" s="340">
        <f t="shared" si="7"/>
        <v>3.0276554706093078E-3</v>
      </c>
      <c r="J72" s="391"/>
      <c r="K72" s="391"/>
      <c r="L72" s="391"/>
    </row>
    <row r="73" spans="1:12" s="157" customFormat="1" ht="14.25" customHeight="1">
      <c r="A73" s="298">
        <v>38</v>
      </c>
      <c r="B73" s="243" t="s">
        <v>424</v>
      </c>
      <c r="C73" s="241">
        <v>1732351</v>
      </c>
      <c r="D73" s="584">
        <v>1552325</v>
      </c>
      <c r="E73" s="332">
        <f t="shared" si="5"/>
        <v>-0.10392004853519865</v>
      </c>
      <c r="F73" s="241">
        <v>20341983.079999998</v>
      </c>
      <c r="G73" s="583">
        <v>10514494</v>
      </c>
      <c r="H73" s="332">
        <f t="shared" si="6"/>
        <v>-0.483113619815281</v>
      </c>
      <c r="I73" s="340">
        <f t="shared" si="7"/>
        <v>2.9565316459544077E-3</v>
      </c>
      <c r="J73" s="391"/>
      <c r="K73" s="391"/>
      <c r="L73" s="391"/>
    </row>
    <row r="74" spans="1:12" s="157" customFormat="1" ht="14.25" customHeight="1">
      <c r="A74" s="298">
        <v>39</v>
      </c>
      <c r="B74" s="242" t="s">
        <v>447</v>
      </c>
      <c r="C74" s="241" t="s">
        <v>54</v>
      </c>
      <c r="D74" s="583">
        <v>1580528</v>
      </c>
      <c r="E74" s="332" t="s">
        <v>64</v>
      </c>
      <c r="F74" s="241" t="s">
        <v>54</v>
      </c>
      <c r="G74" s="583">
        <v>10479041</v>
      </c>
      <c r="H74" s="332" t="s">
        <v>64</v>
      </c>
      <c r="I74" s="340">
        <f t="shared" si="7"/>
        <v>2.9465627481221369E-3</v>
      </c>
      <c r="J74" s="391"/>
      <c r="K74" s="391"/>
      <c r="L74" s="391"/>
    </row>
    <row r="75" spans="1:12" s="157" customFormat="1" ht="14.25" customHeight="1">
      <c r="A75" s="298">
        <v>40</v>
      </c>
      <c r="B75" s="242" t="s">
        <v>489</v>
      </c>
      <c r="C75" s="241">
        <v>625073</v>
      </c>
      <c r="D75" s="583">
        <v>581573</v>
      </c>
      <c r="E75" s="332">
        <f t="shared" ref="E75:E81" si="8">D75/C75-1</f>
        <v>-6.9591871669388961E-2</v>
      </c>
      <c r="F75" s="241">
        <v>6215873.0700000003</v>
      </c>
      <c r="G75" s="583">
        <v>9702141</v>
      </c>
      <c r="H75" s="332">
        <f t="shared" ref="H75:H81" si="9">G75/F75-1</f>
        <v>0.56086536689849109</v>
      </c>
      <c r="I75" s="340">
        <f t="shared" si="7"/>
        <v>2.7281091130026552E-3</v>
      </c>
      <c r="J75" s="391"/>
      <c r="K75" s="391"/>
      <c r="L75" s="391"/>
    </row>
    <row r="76" spans="1:12" s="157" customFormat="1" ht="14.25" customHeight="1">
      <c r="A76" s="298">
        <v>41</v>
      </c>
      <c r="B76" s="242" t="s">
        <v>438</v>
      </c>
      <c r="C76" s="241">
        <v>1093000</v>
      </c>
      <c r="D76" s="583">
        <v>898000</v>
      </c>
      <c r="E76" s="332">
        <f t="shared" si="8"/>
        <v>-0.1784080512351327</v>
      </c>
      <c r="F76" s="241">
        <v>7697007</v>
      </c>
      <c r="G76" s="583">
        <v>8986000</v>
      </c>
      <c r="H76" s="332">
        <f t="shared" si="9"/>
        <v>0.16746678286767835</v>
      </c>
      <c r="I76" s="340">
        <f t="shared" si="7"/>
        <v>2.5267400761792539E-3</v>
      </c>
      <c r="J76" s="391"/>
      <c r="K76" s="391"/>
      <c r="L76" s="391"/>
    </row>
    <row r="77" spans="1:12" s="157" customFormat="1" ht="14.25" customHeight="1">
      <c r="A77" s="298">
        <v>42</v>
      </c>
      <c r="B77" s="242" t="s">
        <v>462</v>
      </c>
      <c r="C77" s="241">
        <v>722579</v>
      </c>
      <c r="D77" s="583">
        <v>1506250</v>
      </c>
      <c r="E77" s="332">
        <f t="shared" si="8"/>
        <v>1.0845471567814728</v>
      </c>
      <c r="F77" s="241">
        <v>10148154.029999999</v>
      </c>
      <c r="G77" s="583">
        <v>7832183</v>
      </c>
      <c r="H77" s="332">
        <f t="shared" si="9"/>
        <v>-0.22821599112050528</v>
      </c>
      <c r="I77" s="340">
        <f t="shared" si="7"/>
        <v>2.2023025450778827E-3</v>
      </c>
      <c r="J77" s="391"/>
      <c r="K77" s="391"/>
      <c r="L77" s="391"/>
    </row>
    <row r="78" spans="1:12" s="157" customFormat="1" ht="14.25" customHeight="1">
      <c r="A78" s="298">
        <v>43</v>
      </c>
      <c r="B78" s="242" t="s">
        <v>481</v>
      </c>
      <c r="C78" s="241">
        <v>1005889</v>
      </c>
      <c r="D78" s="583">
        <v>822657</v>
      </c>
      <c r="E78" s="332">
        <f t="shared" si="8"/>
        <v>-0.18215926409375194</v>
      </c>
      <c r="F78" s="241">
        <v>5329213.6400000006</v>
      </c>
      <c r="G78" s="583">
        <v>7738549</v>
      </c>
      <c r="H78" s="332">
        <f t="shared" si="9"/>
        <v>0.45209960094600365</v>
      </c>
      <c r="I78" s="340">
        <f t="shared" si="7"/>
        <v>2.1759739472264508E-3</v>
      </c>
      <c r="J78" s="391"/>
      <c r="K78" s="391"/>
      <c r="L78" s="391"/>
    </row>
    <row r="79" spans="1:12" s="157" customFormat="1" ht="14.25" customHeight="1">
      <c r="A79" s="298">
        <v>44</v>
      </c>
      <c r="B79" s="242" t="s">
        <v>446</v>
      </c>
      <c r="C79" s="241">
        <v>679000</v>
      </c>
      <c r="D79" s="583">
        <v>1530913</v>
      </c>
      <c r="E79" s="332">
        <f t="shared" si="8"/>
        <v>1.2546583210603828</v>
      </c>
      <c r="F79" s="241">
        <v>2095088.0699999998</v>
      </c>
      <c r="G79" s="583">
        <v>7354872</v>
      </c>
      <c r="H79" s="332">
        <f t="shared" si="9"/>
        <v>2.5105311825865155</v>
      </c>
      <c r="I79" s="340">
        <f t="shared" si="7"/>
        <v>2.0680892318683131E-3</v>
      </c>
      <c r="J79" s="391"/>
      <c r="K79" s="391"/>
      <c r="L79" s="391"/>
    </row>
    <row r="80" spans="1:12" s="157" customFormat="1" ht="14.25" customHeight="1">
      <c r="A80" s="298">
        <v>45</v>
      </c>
      <c r="B80" s="242" t="s">
        <v>482</v>
      </c>
      <c r="C80" s="241">
        <v>492552</v>
      </c>
      <c r="D80" s="583">
        <v>475480</v>
      </c>
      <c r="E80" s="332">
        <f t="shared" si="8"/>
        <v>-3.4660299826211216E-2</v>
      </c>
      <c r="F80" s="241">
        <v>3553997.63</v>
      </c>
      <c r="G80" s="583">
        <v>6130823</v>
      </c>
      <c r="H80" s="332">
        <f t="shared" si="9"/>
        <v>0.72504982790323358</v>
      </c>
      <c r="I80" s="340">
        <f t="shared" si="7"/>
        <v>1.7239034246674294E-3</v>
      </c>
      <c r="J80" s="391"/>
      <c r="K80" s="391"/>
      <c r="L80" s="391"/>
    </row>
    <row r="81" spans="1:12" s="157" customFormat="1" ht="14.25" customHeight="1">
      <c r="A81" s="298">
        <v>46</v>
      </c>
      <c r="B81" s="242" t="s">
        <v>274</v>
      </c>
      <c r="C81" s="241">
        <v>1729640</v>
      </c>
      <c r="D81" s="583">
        <v>797678</v>
      </c>
      <c r="E81" s="332">
        <f t="shared" si="8"/>
        <v>-0.53881848245877761</v>
      </c>
      <c r="F81" s="241">
        <v>10198116.91</v>
      </c>
      <c r="G81" s="583">
        <v>6124762</v>
      </c>
      <c r="H81" s="332">
        <f t="shared" si="9"/>
        <v>-0.39942226059457875</v>
      </c>
      <c r="I81" s="340">
        <f t="shared" si="7"/>
        <v>1.7221991545136655E-3</v>
      </c>
      <c r="J81" s="391"/>
      <c r="K81" s="391"/>
      <c r="L81" s="391"/>
    </row>
    <row r="82" spans="1:12" s="157" customFormat="1" ht="14.25" customHeight="1">
      <c r="A82" s="298">
        <v>47</v>
      </c>
      <c r="B82" s="242" t="s">
        <v>575</v>
      </c>
      <c r="C82" s="241">
        <v>11444</v>
      </c>
      <c r="D82" s="583">
        <v>5756888</v>
      </c>
      <c r="E82" s="332" t="s">
        <v>64</v>
      </c>
      <c r="F82" s="241">
        <v>11444</v>
      </c>
      <c r="G82" s="583">
        <v>5756888</v>
      </c>
      <c r="H82" s="332" t="s">
        <v>64</v>
      </c>
      <c r="I82" s="340">
        <f t="shared" si="7"/>
        <v>1.6187580262269565E-3</v>
      </c>
      <c r="J82" s="391"/>
      <c r="K82" s="391"/>
      <c r="L82" s="391"/>
    </row>
    <row r="83" spans="1:12" s="157" customFormat="1" ht="14.25" customHeight="1">
      <c r="A83" s="298">
        <v>48</v>
      </c>
      <c r="B83" s="242" t="s">
        <v>436</v>
      </c>
      <c r="C83" s="241">
        <v>539002</v>
      </c>
      <c r="D83" s="583">
        <v>286801</v>
      </c>
      <c r="E83" s="332">
        <f>D83/C83-1</f>
        <v>-0.46790364414232233</v>
      </c>
      <c r="F83" s="241">
        <v>9901443.7899999991</v>
      </c>
      <c r="G83" s="583">
        <v>5590304</v>
      </c>
      <c r="H83" s="332">
        <f>G83/F83-1</f>
        <v>-0.43540516731045342</v>
      </c>
      <c r="I83" s="340">
        <f t="shared" si="7"/>
        <v>1.5719168879173367E-3</v>
      </c>
      <c r="J83" s="391"/>
      <c r="K83" s="391"/>
      <c r="L83" s="391"/>
    </row>
    <row r="84" spans="1:12" s="157" customFormat="1" ht="14.25" customHeight="1">
      <c r="A84" s="298">
        <v>49</v>
      </c>
      <c r="B84" s="242" t="s">
        <v>474</v>
      </c>
      <c r="C84" s="241">
        <v>353348</v>
      </c>
      <c r="D84" s="583">
        <v>698532</v>
      </c>
      <c r="E84" s="332">
        <f>D84/C84-1</f>
        <v>0.9768952986857149</v>
      </c>
      <c r="F84" s="241">
        <v>605445.6</v>
      </c>
      <c r="G84" s="583">
        <v>5584687</v>
      </c>
      <c r="H84" s="332">
        <f>G84/F84-1</f>
        <v>8.2240937914157772</v>
      </c>
      <c r="I84" s="340">
        <f t="shared" si="7"/>
        <v>1.5703374644800009E-3</v>
      </c>
      <c r="J84" s="391"/>
      <c r="K84" s="391"/>
      <c r="L84" s="391"/>
    </row>
    <row r="85" spans="1:12" s="157" customFormat="1" ht="14.25" customHeight="1">
      <c r="A85" s="298">
        <v>50</v>
      </c>
      <c r="B85" s="242" t="s">
        <v>23</v>
      </c>
      <c r="C85" s="241">
        <v>1577759</v>
      </c>
      <c r="D85" s="583">
        <v>1758715</v>
      </c>
      <c r="E85" s="332">
        <f>D85/C85-1</f>
        <v>0.11469178752902054</v>
      </c>
      <c r="F85" s="241">
        <v>10649479.030000001</v>
      </c>
      <c r="G85" s="583">
        <v>5393508</v>
      </c>
      <c r="H85" s="332">
        <f>G85/F85-1</f>
        <v>-0.49354254937670883</v>
      </c>
      <c r="I85" s="340">
        <f t="shared" si="7"/>
        <v>1.5165805491646354E-3</v>
      </c>
      <c r="J85" s="391"/>
      <c r="K85" s="391"/>
      <c r="L85" s="391"/>
    </row>
    <row r="86" spans="1:12" s="496" customFormat="1" ht="24.75" customHeight="1">
      <c r="A86" s="299"/>
      <c r="B86" s="244" t="s">
        <v>576</v>
      </c>
      <c r="C86" s="241">
        <v>30425262</v>
      </c>
      <c r="D86" s="583">
        <v>16158421</v>
      </c>
      <c r="E86" s="332">
        <f>D86/C86-1</f>
        <v>-0.468914318634298</v>
      </c>
      <c r="F86" s="241">
        <v>216244858.14000034</v>
      </c>
      <c r="G86" s="583">
        <v>137414166</v>
      </c>
      <c r="H86" s="332">
        <f t="shared" ref="H86:H87" si="10">G86/F86-1</f>
        <v>-0.36454366045071052</v>
      </c>
      <c r="I86" s="340">
        <f t="shared" si="7"/>
        <v>3.8638980666252903E-2</v>
      </c>
      <c r="J86" s="391"/>
    </row>
    <row r="87" spans="1:12" s="154" customFormat="1" ht="15.75" thickBot="1">
      <c r="A87" s="300"/>
      <c r="B87" s="407" t="s">
        <v>259</v>
      </c>
      <c r="C87" s="292">
        <f>+SUM(C36:C86)</f>
        <v>397564586</v>
      </c>
      <c r="D87" s="292">
        <f>+SUM(D36:D86)</f>
        <v>536396421.57999998</v>
      </c>
      <c r="E87" s="408">
        <f t="shared" ref="E87" si="11">D87/C87-1</f>
        <v>0.34920574032215224</v>
      </c>
      <c r="F87" s="292">
        <f>+SUM(F36:F86)</f>
        <v>2816917691.25</v>
      </c>
      <c r="G87" s="292">
        <f>+SUM(G36:G86)</f>
        <v>3556361053.8001809</v>
      </c>
      <c r="H87" s="408">
        <f t="shared" si="10"/>
        <v>0.26250087634688923</v>
      </c>
      <c r="I87" s="408">
        <f>+G87/$G$87</f>
        <v>1</v>
      </c>
      <c r="J87" s="391"/>
    </row>
    <row r="88" spans="1:12" s="154" customFormat="1" ht="15">
      <c r="C88" s="291"/>
      <c r="D88" s="291"/>
      <c r="E88" s="351"/>
      <c r="F88" s="291"/>
      <c r="G88" s="291"/>
      <c r="H88" s="351"/>
      <c r="I88" s="351"/>
      <c r="J88" s="391"/>
    </row>
    <row r="89" spans="1:12" s="154" customFormat="1" ht="49.5" customHeight="1">
      <c r="A89" s="804" t="s">
        <v>573</v>
      </c>
      <c r="B89" s="804"/>
      <c r="C89" s="804"/>
      <c r="D89" s="804"/>
      <c r="E89" s="804"/>
      <c r="F89" s="165"/>
      <c r="G89" s="165"/>
      <c r="H89" s="409"/>
      <c r="I89" s="409"/>
      <c r="J89" s="391"/>
    </row>
    <row r="90" spans="1:12" s="154" customFormat="1" ht="15">
      <c r="C90" s="162"/>
      <c r="E90" s="351"/>
      <c r="F90" s="162"/>
      <c r="G90" s="162"/>
      <c r="H90" s="351"/>
      <c r="I90" s="351"/>
      <c r="J90" s="391"/>
    </row>
    <row r="91" spans="1:12" s="154" customFormat="1" ht="15">
      <c r="C91" s="649"/>
      <c r="D91" s="649"/>
      <c r="E91" s="351"/>
      <c r="F91" s="162"/>
      <c r="G91" s="162"/>
      <c r="H91" s="351"/>
      <c r="I91" s="351"/>
      <c r="J91" s="391"/>
    </row>
    <row r="92" spans="1:12" s="154" customFormat="1" ht="15">
      <c r="E92" s="351"/>
      <c r="H92" s="351"/>
      <c r="I92" s="351"/>
      <c r="J92" s="391"/>
    </row>
    <row r="93" spans="1:12" s="154" customFormat="1" ht="15">
      <c r="E93" s="351"/>
      <c r="H93" s="351"/>
      <c r="I93" s="351"/>
      <c r="J93" s="391"/>
    </row>
    <row r="94" spans="1:12" s="154" customFormat="1" ht="15">
      <c r="A94" s="391"/>
      <c r="B94" s="391"/>
      <c r="C94" s="391"/>
      <c r="D94" s="391"/>
      <c r="E94" s="391"/>
      <c r="F94" s="391"/>
      <c r="G94" s="391"/>
      <c r="H94" s="391"/>
      <c r="I94" s="391"/>
      <c r="J94" s="391"/>
    </row>
    <row r="95" spans="1:12" s="154" customFormat="1" ht="15">
      <c r="A95" s="391"/>
      <c r="B95" s="391"/>
      <c r="C95" s="391"/>
      <c r="D95" s="391"/>
      <c r="E95" s="391"/>
      <c r="F95" s="391"/>
      <c r="G95" s="391"/>
      <c r="H95" s="391"/>
      <c r="I95" s="391"/>
      <c r="J95" s="391"/>
    </row>
    <row r="96" spans="1:12" s="154" customFormat="1" ht="15">
      <c r="A96" s="391"/>
      <c r="B96" s="391"/>
      <c r="C96" s="391"/>
      <c r="D96" s="391"/>
      <c r="E96" s="391"/>
      <c r="F96" s="391"/>
      <c r="G96" s="391"/>
      <c r="H96" s="391"/>
      <c r="I96" s="391"/>
      <c r="J96" s="391"/>
    </row>
    <row r="97" spans="1:10" s="154" customFormat="1" ht="15">
      <c r="A97" s="391"/>
      <c r="B97" s="391"/>
      <c r="C97" s="391"/>
      <c r="D97" s="391"/>
      <c r="E97" s="391"/>
      <c r="F97" s="391"/>
      <c r="G97" s="391"/>
      <c r="H97" s="391"/>
      <c r="I97" s="391"/>
      <c r="J97" s="391"/>
    </row>
    <row r="98" spans="1:10" s="154" customFormat="1" ht="15">
      <c r="A98" s="391"/>
      <c r="B98" s="391"/>
      <c r="C98" s="391"/>
      <c r="D98" s="391"/>
      <c r="E98" s="391"/>
      <c r="F98" s="391"/>
      <c r="G98" s="391"/>
      <c r="H98" s="391"/>
      <c r="I98" s="391"/>
      <c r="J98" s="391"/>
    </row>
    <row r="99" spans="1:10" s="154" customFormat="1" ht="15">
      <c r="A99" s="391"/>
      <c r="B99" s="391"/>
      <c r="C99" s="391"/>
      <c r="D99" s="391"/>
      <c r="E99" s="391"/>
      <c r="F99" s="391"/>
      <c r="G99" s="391"/>
      <c r="H99" s="391"/>
      <c r="I99" s="391"/>
      <c r="J99" s="391"/>
    </row>
    <row r="100" spans="1:10" s="154" customFormat="1" ht="15">
      <c r="A100" s="391"/>
      <c r="B100" s="391"/>
      <c r="C100" s="391"/>
      <c r="D100" s="391"/>
      <c r="E100" s="391"/>
      <c r="F100" s="391"/>
      <c r="G100" s="391"/>
      <c r="H100" s="391"/>
      <c r="I100" s="391"/>
      <c r="J100" s="391"/>
    </row>
    <row r="101" spans="1:10" s="154" customFormat="1" ht="15">
      <c r="A101" s="391"/>
      <c r="B101" s="391"/>
      <c r="C101" s="391"/>
      <c r="D101" s="391"/>
      <c r="E101" s="391"/>
      <c r="F101" s="391"/>
      <c r="G101" s="391"/>
      <c r="H101" s="391"/>
      <c r="I101" s="391"/>
      <c r="J101" s="391"/>
    </row>
    <row r="102" spans="1:10" s="154" customFormat="1" ht="15">
      <c r="A102" s="391"/>
      <c r="B102" s="391"/>
      <c r="C102" s="391"/>
      <c r="D102" s="391"/>
      <c r="E102" s="391"/>
      <c r="F102" s="391"/>
      <c r="G102" s="391"/>
      <c r="H102" s="391"/>
      <c r="I102" s="391"/>
      <c r="J102" s="391"/>
    </row>
    <row r="103" spans="1:10" s="154" customFormat="1" ht="15">
      <c r="A103" s="391"/>
      <c r="B103" s="391"/>
      <c r="C103" s="391"/>
      <c r="D103" s="391"/>
      <c r="E103" s="391"/>
      <c r="F103" s="391"/>
      <c r="G103" s="391"/>
      <c r="H103" s="391"/>
      <c r="I103" s="391"/>
      <c r="J103" s="391"/>
    </row>
    <row r="104" spans="1:10" s="154" customFormat="1" ht="15">
      <c r="A104" s="391"/>
      <c r="B104" s="391"/>
      <c r="C104" s="391"/>
      <c r="D104" s="391"/>
      <c r="E104" s="391"/>
      <c r="F104" s="391"/>
      <c r="G104" s="391"/>
      <c r="H104" s="391"/>
      <c r="I104" s="391"/>
      <c r="J104" s="391"/>
    </row>
    <row r="105" spans="1:10" s="154" customFormat="1" ht="15">
      <c r="A105" s="391"/>
      <c r="B105" s="391"/>
      <c r="C105" s="391"/>
      <c r="D105" s="391"/>
      <c r="E105" s="391"/>
      <c r="F105" s="391"/>
      <c r="G105" s="391"/>
      <c r="H105" s="391"/>
      <c r="I105" s="391"/>
      <c r="J105" s="391"/>
    </row>
    <row r="106" spans="1:10" s="154" customFormat="1" ht="15">
      <c r="A106" s="391"/>
      <c r="B106" s="391"/>
      <c r="C106" s="391"/>
      <c r="D106" s="391"/>
      <c r="E106" s="391"/>
      <c r="F106" s="391"/>
      <c r="G106" s="391"/>
      <c r="H106" s="391"/>
      <c r="I106" s="391"/>
      <c r="J106" s="391"/>
    </row>
    <row r="107" spans="1:10" s="154" customFormat="1" ht="15">
      <c r="A107" s="391"/>
      <c r="B107" s="391"/>
      <c r="C107" s="391"/>
      <c r="D107" s="391"/>
      <c r="E107" s="391"/>
      <c r="F107" s="391"/>
      <c r="G107" s="391"/>
      <c r="H107" s="391"/>
      <c r="I107" s="391"/>
      <c r="J107" s="391"/>
    </row>
    <row r="108" spans="1:10" s="154" customFormat="1" ht="15">
      <c r="A108" s="391"/>
      <c r="B108" s="391"/>
      <c r="C108" s="391"/>
      <c r="D108" s="391"/>
      <c r="E108" s="391"/>
      <c r="F108" s="391"/>
      <c r="G108" s="391"/>
      <c r="H108" s="391"/>
      <c r="I108" s="391"/>
      <c r="J108" s="391"/>
    </row>
    <row r="109" spans="1:10" s="154" customFormat="1" ht="15">
      <c r="A109" s="391"/>
      <c r="B109" s="391"/>
      <c r="C109" s="391"/>
      <c r="D109" s="391"/>
      <c r="E109" s="391"/>
      <c r="F109" s="391"/>
      <c r="G109" s="391"/>
      <c r="H109" s="391"/>
      <c r="I109" s="391"/>
      <c r="J109" s="391"/>
    </row>
    <row r="110" spans="1:10" s="154" customFormat="1" ht="15">
      <c r="A110" s="391"/>
      <c r="B110" s="391"/>
      <c r="C110" s="391"/>
      <c r="D110" s="391"/>
      <c r="E110" s="391"/>
      <c r="F110" s="391"/>
      <c r="G110" s="391"/>
      <c r="H110" s="391"/>
      <c r="I110" s="391"/>
      <c r="J110" s="391"/>
    </row>
    <row r="111" spans="1:10" s="154" customFormat="1" ht="15">
      <c r="A111" s="391"/>
      <c r="B111" s="391"/>
      <c r="C111" s="391"/>
      <c r="D111" s="391"/>
      <c r="E111" s="391"/>
      <c r="F111" s="391"/>
      <c r="G111" s="391"/>
      <c r="H111" s="391"/>
      <c r="I111" s="391"/>
      <c r="J111" s="391"/>
    </row>
    <row r="112" spans="1:10" s="154" customFormat="1" ht="15">
      <c r="A112" s="391"/>
      <c r="B112" s="391"/>
      <c r="C112" s="391"/>
      <c r="D112" s="391"/>
      <c r="E112" s="391"/>
      <c r="F112" s="391"/>
      <c r="G112" s="391"/>
      <c r="H112" s="391"/>
      <c r="I112" s="391"/>
      <c r="J112" s="391"/>
    </row>
    <row r="113" spans="1:10" s="154" customFormat="1" ht="15">
      <c r="A113" s="391"/>
      <c r="B113" s="391"/>
      <c r="C113" s="391"/>
      <c r="D113" s="391"/>
      <c r="E113" s="391"/>
      <c r="F113" s="391"/>
      <c r="G113" s="391"/>
      <c r="H113" s="391"/>
      <c r="I113" s="391"/>
      <c r="J113" s="391"/>
    </row>
    <row r="114" spans="1:10" s="154" customFormat="1" ht="15">
      <c r="A114" s="391"/>
      <c r="B114" s="391"/>
      <c r="C114" s="391"/>
      <c r="D114" s="391"/>
      <c r="E114" s="391"/>
      <c r="F114" s="391"/>
      <c r="G114" s="391"/>
      <c r="H114" s="391"/>
      <c r="I114" s="391"/>
      <c r="J114" s="391"/>
    </row>
    <row r="115" spans="1:10" s="154" customFormat="1" ht="15">
      <c r="A115" s="391"/>
      <c r="B115" s="391"/>
      <c r="C115" s="391"/>
      <c r="D115" s="391"/>
      <c r="E115" s="391"/>
      <c r="F115" s="391"/>
      <c r="G115" s="391"/>
      <c r="H115" s="391"/>
      <c r="I115" s="391"/>
      <c r="J115" s="391"/>
    </row>
    <row r="116" spans="1:10" s="154" customFormat="1" ht="15">
      <c r="A116" s="391"/>
      <c r="B116" s="391"/>
      <c r="C116" s="391"/>
      <c r="D116" s="391"/>
      <c r="E116" s="391"/>
      <c r="F116" s="391"/>
      <c r="G116" s="391"/>
      <c r="H116" s="391"/>
      <c r="I116" s="391"/>
      <c r="J116" s="391"/>
    </row>
    <row r="117" spans="1:10" s="154" customFormat="1" ht="15">
      <c r="A117" s="391"/>
      <c r="B117" s="391"/>
      <c r="C117" s="391"/>
      <c r="D117" s="391"/>
      <c r="E117" s="391"/>
      <c r="F117" s="391"/>
      <c r="G117" s="391"/>
      <c r="H117" s="391"/>
      <c r="I117" s="391"/>
      <c r="J117" s="391"/>
    </row>
    <row r="118" spans="1:10" s="154" customFormat="1" ht="15">
      <c r="A118" s="391"/>
      <c r="B118" s="391"/>
      <c r="C118" s="391"/>
      <c r="D118" s="391"/>
      <c r="E118" s="391"/>
      <c r="F118" s="391"/>
      <c r="G118" s="391"/>
      <c r="H118" s="391"/>
      <c r="I118" s="391"/>
      <c r="J118" s="391"/>
    </row>
    <row r="119" spans="1:10" s="154" customFormat="1" ht="15">
      <c r="A119" s="391"/>
      <c r="B119" s="391"/>
      <c r="C119" s="391"/>
      <c r="D119" s="391"/>
      <c r="E119" s="391"/>
      <c r="F119" s="391"/>
      <c r="G119" s="391"/>
      <c r="H119" s="391"/>
      <c r="I119" s="391"/>
      <c r="J119" s="391"/>
    </row>
    <row r="120" spans="1:10" s="154" customFormat="1" ht="15">
      <c r="A120" s="391"/>
      <c r="B120" s="391"/>
      <c r="C120" s="391"/>
      <c r="D120" s="391"/>
      <c r="E120" s="391"/>
      <c r="F120" s="391"/>
      <c r="G120" s="391"/>
      <c r="H120" s="391"/>
      <c r="I120" s="391"/>
      <c r="J120" s="391"/>
    </row>
    <row r="121" spans="1:10" s="154" customFormat="1" ht="15">
      <c r="A121" s="391"/>
      <c r="B121" s="391"/>
      <c r="C121" s="391"/>
      <c r="D121" s="391"/>
      <c r="E121" s="391"/>
      <c r="F121" s="391"/>
      <c r="G121" s="391"/>
      <c r="H121" s="391"/>
      <c r="I121" s="391"/>
      <c r="J121" s="391"/>
    </row>
    <row r="122" spans="1:10" s="154" customFormat="1" ht="15">
      <c r="E122" s="351"/>
      <c r="F122" s="351"/>
      <c r="H122" s="391"/>
      <c r="I122" s="391"/>
      <c r="J122" s="391"/>
    </row>
    <row r="123" spans="1:10" s="154" customFormat="1" ht="15">
      <c r="E123" s="351"/>
      <c r="F123" s="351"/>
      <c r="H123" s="391"/>
      <c r="I123" s="391"/>
      <c r="J123" s="391"/>
    </row>
    <row r="124" spans="1:10" s="154" customFormat="1" ht="15">
      <c r="E124" s="351"/>
      <c r="F124" s="351"/>
      <c r="H124" s="391"/>
      <c r="I124" s="391"/>
      <c r="J124" s="391"/>
    </row>
    <row r="125" spans="1:10" s="154" customFormat="1" ht="15">
      <c r="E125" s="351"/>
      <c r="F125" s="351"/>
      <c r="H125" s="391"/>
      <c r="I125" s="391"/>
      <c r="J125" s="391"/>
    </row>
    <row r="126" spans="1:10" s="154" customFormat="1" ht="15">
      <c r="E126" s="351"/>
      <c r="F126" s="351"/>
      <c r="H126" s="391"/>
      <c r="I126" s="391"/>
      <c r="J126" s="391"/>
    </row>
    <row r="127" spans="1:10" s="154" customFormat="1" ht="15">
      <c r="E127" s="351"/>
      <c r="F127" s="351"/>
      <c r="H127" s="391"/>
      <c r="I127" s="391"/>
      <c r="J127" s="391"/>
    </row>
    <row r="128" spans="1:10" s="154" customFormat="1" ht="15">
      <c r="E128" s="351"/>
      <c r="F128" s="351"/>
      <c r="H128" s="391"/>
      <c r="I128" s="391"/>
      <c r="J128" s="391"/>
    </row>
    <row r="129" spans="5:10" s="154" customFormat="1" ht="15">
      <c r="E129" s="351"/>
      <c r="F129" s="351"/>
      <c r="H129" s="391"/>
      <c r="I129" s="391"/>
      <c r="J129" s="391"/>
    </row>
    <row r="130" spans="5:10" s="154" customFormat="1" ht="15">
      <c r="E130" s="351"/>
      <c r="F130" s="351"/>
      <c r="H130" s="391"/>
      <c r="I130" s="391"/>
      <c r="J130" s="391"/>
    </row>
    <row r="131" spans="5:10" s="154" customFormat="1" ht="15">
      <c r="E131" s="351"/>
      <c r="F131" s="351"/>
      <c r="H131" s="391"/>
      <c r="I131" s="391"/>
      <c r="J131" s="391"/>
    </row>
    <row r="132" spans="5:10" s="154" customFormat="1" ht="15">
      <c r="E132" s="351"/>
      <c r="F132" s="351"/>
      <c r="H132" s="391"/>
      <c r="I132" s="391"/>
      <c r="J132" s="391"/>
    </row>
    <row r="133" spans="5:10" s="154" customFormat="1" ht="15">
      <c r="E133" s="351"/>
      <c r="F133" s="351"/>
      <c r="H133" s="391"/>
      <c r="I133" s="391"/>
      <c r="J133" s="391"/>
    </row>
    <row r="134" spans="5:10" s="154" customFormat="1" ht="15">
      <c r="E134" s="351"/>
      <c r="F134" s="351"/>
      <c r="H134" s="391"/>
      <c r="I134" s="391"/>
      <c r="J134" s="391"/>
    </row>
    <row r="135" spans="5:10" s="154" customFormat="1" ht="15">
      <c r="E135" s="351"/>
      <c r="F135" s="351"/>
      <c r="H135" s="391"/>
      <c r="I135" s="391"/>
      <c r="J135" s="391"/>
    </row>
    <row r="136" spans="5:10" s="154" customFormat="1" ht="15">
      <c r="E136" s="351"/>
      <c r="F136" s="351"/>
      <c r="H136" s="391"/>
      <c r="I136" s="391"/>
      <c r="J136" s="391"/>
    </row>
    <row r="137" spans="5:10" s="154" customFormat="1" ht="15">
      <c r="E137" s="351"/>
      <c r="F137" s="351"/>
      <c r="H137" s="391"/>
      <c r="I137" s="391"/>
      <c r="J137" s="391"/>
    </row>
    <row r="138" spans="5:10" s="154" customFormat="1" ht="15">
      <c r="E138" s="351"/>
      <c r="F138" s="351"/>
      <c r="H138" s="391"/>
      <c r="I138" s="391"/>
      <c r="J138" s="391"/>
    </row>
    <row r="139" spans="5:10" s="154" customFormat="1" ht="15">
      <c r="E139" s="351"/>
      <c r="F139" s="351"/>
      <c r="H139" s="391"/>
      <c r="I139" s="391"/>
      <c r="J139" s="391"/>
    </row>
    <row r="140" spans="5:10" s="154" customFormat="1" ht="15">
      <c r="E140" s="351"/>
      <c r="F140" s="351"/>
      <c r="H140" s="391"/>
      <c r="I140" s="391"/>
      <c r="J140" s="391"/>
    </row>
    <row r="141" spans="5:10" s="154" customFormat="1" ht="15">
      <c r="E141" s="351"/>
      <c r="F141" s="351"/>
      <c r="H141" s="391"/>
      <c r="I141" s="391"/>
      <c r="J141" s="391"/>
    </row>
    <row r="142" spans="5:10" s="154" customFormat="1" ht="15">
      <c r="E142" s="351"/>
      <c r="F142" s="351"/>
      <c r="H142" s="391"/>
      <c r="I142" s="391"/>
      <c r="J142" s="391"/>
    </row>
    <row r="143" spans="5:10" s="154" customFormat="1" ht="15">
      <c r="E143" s="351"/>
      <c r="F143" s="351"/>
      <c r="H143" s="391"/>
      <c r="I143" s="391"/>
      <c r="J143" s="391"/>
    </row>
    <row r="144" spans="5:10" s="154" customFormat="1" ht="15">
      <c r="E144" s="351"/>
      <c r="F144" s="351"/>
      <c r="H144" s="391"/>
      <c r="I144" s="391"/>
      <c r="J144" s="391"/>
    </row>
    <row r="145" spans="5:10" s="154" customFormat="1" ht="15">
      <c r="E145" s="351"/>
      <c r="F145" s="351"/>
      <c r="H145" s="391"/>
      <c r="I145" s="391"/>
      <c r="J145" s="391"/>
    </row>
    <row r="146" spans="5:10" s="154" customFormat="1" ht="15">
      <c r="E146" s="351"/>
      <c r="F146" s="351"/>
      <c r="H146" s="391"/>
      <c r="I146" s="391"/>
      <c r="J146" s="391"/>
    </row>
    <row r="147" spans="5:10" s="154" customFormat="1" ht="15">
      <c r="E147" s="351"/>
      <c r="F147" s="351"/>
      <c r="H147" s="391"/>
      <c r="I147" s="391"/>
      <c r="J147" s="391"/>
    </row>
    <row r="148" spans="5:10" s="154" customFormat="1" ht="15">
      <c r="E148" s="351"/>
      <c r="F148" s="351"/>
      <c r="H148" s="391"/>
      <c r="I148" s="391"/>
      <c r="J148" s="391"/>
    </row>
    <row r="149" spans="5:10" s="154" customFormat="1" ht="15">
      <c r="E149" s="351"/>
      <c r="F149" s="351"/>
      <c r="H149" s="391"/>
      <c r="I149" s="391"/>
      <c r="J149" s="391"/>
    </row>
    <row r="150" spans="5:10" s="154" customFormat="1" ht="15">
      <c r="E150" s="351"/>
      <c r="F150" s="351"/>
      <c r="H150" s="391"/>
      <c r="I150" s="391"/>
      <c r="J150" s="391"/>
    </row>
    <row r="151" spans="5:10" s="154" customFormat="1" ht="15">
      <c r="E151" s="351"/>
      <c r="F151" s="351"/>
      <c r="H151" s="391"/>
      <c r="I151" s="391"/>
      <c r="J151" s="391"/>
    </row>
    <row r="152" spans="5:10" s="154" customFormat="1" ht="15">
      <c r="E152" s="351"/>
      <c r="F152" s="351"/>
      <c r="H152" s="391"/>
      <c r="I152" s="391"/>
      <c r="J152" s="391"/>
    </row>
    <row r="153" spans="5:10" s="154" customFormat="1" ht="15">
      <c r="E153" s="351"/>
      <c r="F153" s="351"/>
      <c r="H153" s="391"/>
      <c r="I153" s="391"/>
      <c r="J153" s="391"/>
    </row>
    <row r="154" spans="5:10" s="154" customFormat="1" ht="15">
      <c r="E154" s="351"/>
      <c r="F154" s="351"/>
      <c r="H154" s="391"/>
      <c r="I154" s="391"/>
      <c r="J154" s="391"/>
    </row>
    <row r="155" spans="5:10" s="154" customFormat="1" ht="15">
      <c r="E155" s="351"/>
      <c r="F155" s="351"/>
      <c r="H155" s="391"/>
      <c r="I155" s="391"/>
      <c r="J155" s="391"/>
    </row>
    <row r="156" spans="5:10" s="154" customFormat="1" ht="15">
      <c r="E156" s="351"/>
      <c r="F156" s="351"/>
      <c r="H156" s="391"/>
      <c r="I156" s="391"/>
      <c r="J156" s="391"/>
    </row>
    <row r="157" spans="5:10" s="154" customFormat="1" ht="15">
      <c r="E157" s="351"/>
      <c r="F157" s="351"/>
      <c r="H157" s="391"/>
      <c r="I157" s="391"/>
      <c r="J157" s="391"/>
    </row>
    <row r="158" spans="5:10" s="154" customFormat="1" ht="15">
      <c r="E158" s="351"/>
      <c r="F158" s="351"/>
      <c r="H158" s="391"/>
      <c r="I158" s="391"/>
      <c r="J158" s="391"/>
    </row>
    <row r="159" spans="5:10" s="154" customFormat="1" ht="15">
      <c r="E159" s="351"/>
      <c r="F159" s="351"/>
      <c r="H159" s="391"/>
      <c r="I159" s="391"/>
      <c r="J159" s="391"/>
    </row>
    <row r="160" spans="5:10" s="154" customFormat="1" ht="15">
      <c r="E160" s="351"/>
      <c r="F160" s="351"/>
      <c r="H160" s="391"/>
      <c r="I160" s="391"/>
      <c r="J160" s="391"/>
    </row>
    <row r="161" spans="5:10" s="154" customFormat="1" ht="15">
      <c r="E161" s="351"/>
      <c r="F161" s="351"/>
      <c r="H161" s="391"/>
      <c r="I161" s="391"/>
      <c r="J161" s="391"/>
    </row>
    <row r="162" spans="5:10" s="154" customFormat="1" ht="15">
      <c r="E162" s="351"/>
      <c r="F162" s="351"/>
      <c r="H162" s="391"/>
      <c r="I162" s="391"/>
      <c r="J162" s="391"/>
    </row>
    <row r="163" spans="5:10" s="154" customFormat="1" ht="15">
      <c r="E163" s="351"/>
      <c r="F163" s="351"/>
      <c r="H163" s="391"/>
      <c r="I163" s="391"/>
      <c r="J163" s="391"/>
    </row>
    <row r="164" spans="5:10" s="154" customFormat="1" ht="15">
      <c r="E164" s="351"/>
      <c r="F164" s="351"/>
      <c r="H164" s="391"/>
      <c r="I164" s="391"/>
      <c r="J164" s="391"/>
    </row>
    <row r="165" spans="5:10" s="154" customFormat="1" ht="15">
      <c r="E165" s="351"/>
      <c r="F165" s="351"/>
      <c r="H165" s="391"/>
      <c r="I165" s="391"/>
      <c r="J165" s="391"/>
    </row>
    <row r="166" spans="5:10" s="154" customFormat="1" ht="15">
      <c r="E166" s="351"/>
      <c r="F166" s="351"/>
      <c r="H166" s="391"/>
      <c r="I166" s="391"/>
      <c r="J166" s="391"/>
    </row>
    <row r="167" spans="5:10" s="154" customFormat="1" ht="15">
      <c r="E167" s="351"/>
      <c r="F167" s="351"/>
      <c r="H167" s="391"/>
      <c r="I167" s="391"/>
      <c r="J167" s="391"/>
    </row>
    <row r="168" spans="5:10" s="154" customFormat="1" ht="15">
      <c r="E168" s="351"/>
      <c r="F168" s="351"/>
      <c r="H168" s="391"/>
      <c r="I168" s="391"/>
      <c r="J168" s="391"/>
    </row>
    <row r="169" spans="5:10" s="154" customFormat="1" ht="15">
      <c r="E169" s="351"/>
      <c r="F169" s="351"/>
      <c r="H169" s="391"/>
      <c r="I169" s="391"/>
      <c r="J169" s="391"/>
    </row>
    <row r="170" spans="5:10" s="154" customFormat="1" ht="15">
      <c r="E170" s="351"/>
      <c r="F170" s="351"/>
      <c r="H170" s="391"/>
      <c r="I170" s="391"/>
      <c r="J170" s="391"/>
    </row>
    <row r="171" spans="5:10" s="154" customFormat="1" ht="15">
      <c r="E171" s="351"/>
      <c r="F171" s="351"/>
      <c r="H171" s="391"/>
      <c r="I171" s="391"/>
      <c r="J171" s="391"/>
    </row>
    <row r="172" spans="5:10" s="154" customFormat="1" ht="15">
      <c r="E172" s="351"/>
      <c r="F172" s="351"/>
      <c r="H172" s="391"/>
      <c r="I172" s="391"/>
      <c r="J172" s="391"/>
    </row>
    <row r="173" spans="5:10" s="154" customFormat="1" ht="15">
      <c r="E173" s="351"/>
      <c r="F173" s="351"/>
      <c r="H173" s="391"/>
      <c r="I173" s="391"/>
      <c r="J173" s="391"/>
    </row>
    <row r="174" spans="5:10" s="154" customFormat="1" ht="15">
      <c r="E174" s="351"/>
      <c r="F174" s="351"/>
      <c r="H174" s="391"/>
      <c r="I174" s="391"/>
      <c r="J174" s="391"/>
    </row>
    <row r="175" spans="5:10" s="154" customFormat="1" ht="15">
      <c r="E175" s="351"/>
      <c r="F175" s="351"/>
      <c r="H175" s="391"/>
      <c r="I175" s="391"/>
      <c r="J175" s="391"/>
    </row>
    <row r="176" spans="5:10" s="154" customFormat="1" ht="15">
      <c r="E176" s="351"/>
      <c r="F176" s="351"/>
      <c r="H176" s="391"/>
      <c r="I176" s="391"/>
      <c r="J176" s="391"/>
    </row>
    <row r="177" spans="5:10" s="154" customFormat="1" ht="15">
      <c r="E177" s="351"/>
      <c r="F177" s="351"/>
      <c r="H177" s="391"/>
      <c r="I177" s="391"/>
      <c r="J177" s="391"/>
    </row>
    <row r="178" spans="5:10" s="154" customFormat="1" ht="15">
      <c r="E178" s="351"/>
      <c r="F178" s="351"/>
      <c r="H178" s="391"/>
      <c r="I178" s="391"/>
      <c r="J178" s="391"/>
    </row>
    <row r="179" spans="5:10" s="154" customFormat="1" ht="15">
      <c r="E179" s="351"/>
      <c r="F179" s="351"/>
      <c r="H179" s="391"/>
      <c r="I179" s="391"/>
      <c r="J179" s="391"/>
    </row>
    <row r="180" spans="5:10" s="154" customFormat="1" ht="15">
      <c r="E180" s="351"/>
      <c r="F180" s="351"/>
      <c r="H180" s="391"/>
      <c r="I180" s="391"/>
      <c r="J180" s="391"/>
    </row>
    <row r="181" spans="5:10" s="154" customFormat="1" ht="15">
      <c r="E181" s="351"/>
      <c r="F181" s="351"/>
      <c r="H181" s="391"/>
      <c r="I181" s="391"/>
      <c r="J181" s="391"/>
    </row>
    <row r="182" spans="5:10" s="154" customFormat="1" ht="15">
      <c r="E182" s="351"/>
      <c r="F182" s="351"/>
      <c r="H182" s="391"/>
      <c r="I182" s="391"/>
      <c r="J182" s="391"/>
    </row>
    <row r="183" spans="5:10" s="154" customFormat="1" ht="15">
      <c r="E183" s="351"/>
      <c r="F183" s="351"/>
      <c r="H183" s="391"/>
      <c r="I183" s="391"/>
      <c r="J183" s="391"/>
    </row>
    <row r="184" spans="5:10" s="154" customFormat="1" ht="15">
      <c r="E184" s="351"/>
      <c r="F184" s="351"/>
      <c r="H184" s="391"/>
      <c r="I184" s="391"/>
      <c r="J184" s="391"/>
    </row>
    <row r="185" spans="5:10" s="154" customFormat="1" ht="15">
      <c r="E185" s="351"/>
      <c r="F185" s="351"/>
      <c r="H185" s="391"/>
      <c r="I185" s="391"/>
      <c r="J185" s="391"/>
    </row>
    <row r="186" spans="5:10" s="154" customFormat="1" ht="15">
      <c r="E186" s="351"/>
      <c r="F186" s="351"/>
      <c r="H186" s="391"/>
      <c r="I186" s="391"/>
      <c r="J186" s="391"/>
    </row>
    <row r="187" spans="5:10" s="154" customFormat="1" ht="15">
      <c r="E187" s="351"/>
      <c r="F187" s="351"/>
      <c r="H187" s="391"/>
      <c r="I187" s="391"/>
      <c r="J187" s="391"/>
    </row>
    <row r="188" spans="5:10" s="154" customFormat="1" ht="15">
      <c r="E188" s="351"/>
      <c r="F188" s="351"/>
      <c r="H188" s="391"/>
      <c r="I188" s="391"/>
      <c r="J188" s="391"/>
    </row>
    <row r="189" spans="5:10" s="154" customFormat="1" ht="15">
      <c r="E189" s="351"/>
      <c r="F189" s="351"/>
      <c r="H189" s="391"/>
      <c r="I189" s="391"/>
      <c r="J189" s="391"/>
    </row>
    <row r="190" spans="5:10" s="154" customFormat="1" ht="15">
      <c r="E190" s="351"/>
      <c r="F190" s="351"/>
      <c r="H190" s="391"/>
      <c r="I190" s="391"/>
      <c r="J190" s="391"/>
    </row>
    <row r="191" spans="5:10" s="154" customFormat="1" ht="15">
      <c r="E191" s="351"/>
      <c r="F191" s="351"/>
      <c r="H191" s="391"/>
      <c r="I191" s="391"/>
      <c r="J191" s="391"/>
    </row>
    <row r="192" spans="5:10" s="154" customFormat="1" ht="15">
      <c r="E192" s="351"/>
      <c r="F192" s="351"/>
      <c r="H192" s="391"/>
      <c r="I192" s="391"/>
      <c r="J192" s="391"/>
    </row>
    <row r="193" spans="5:10" s="154" customFormat="1" ht="15">
      <c r="E193" s="351"/>
      <c r="F193" s="351"/>
      <c r="H193" s="391"/>
      <c r="I193" s="391"/>
      <c r="J193" s="391"/>
    </row>
    <row r="194" spans="5:10" s="154" customFormat="1" ht="15">
      <c r="E194" s="351"/>
      <c r="F194" s="351"/>
      <c r="H194" s="391"/>
      <c r="I194" s="391"/>
      <c r="J194" s="391"/>
    </row>
    <row r="195" spans="5:10" s="154" customFormat="1" ht="15">
      <c r="E195" s="351"/>
      <c r="F195" s="351"/>
      <c r="H195" s="391"/>
      <c r="I195" s="391"/>
      <c r="J195" s="391"/>
    </row>
    <row r="196" spans="5:10" s="154" customFormat="1" ht="15">
      <c r="E196" s="351"/>
      <c r="F196" s="351"/>
      <c r="H196" s="391"/>
      <c r="I196" s="391"/>
      <c r="J196" s="391"/>
    </row>
    <row r="197" spans="5:10" s="154" customFormat="1" ht="15">
      <c r="E197" s="351"/>
      <c r="F197" s="351"/>
      <c r="H197" s="391"/>
      <c r="I197" s="391"/>
      <c r="J197" s="391"/>
    </row>
    <row r="198" spans="5:10" s="154" customFormat="1" ht="15">
      <c r="E198" s="351"/>
      <c r="F198" s="351"/>
      <c r="H198" s="391"/>
      <c r="I198" s="391"/>
      <c r="J198" s="391"/>
    </row>
    <row r="199" spans="5:10" s="154" customFormat="1" ht="15">
      <c r="E199" s="351"/>
      <c r="F199" s="351"/>
      <c r="H199" s="391"/>
      <c r="I199" s="391"/>
      <c r="J199" s="391"/>
    </row>
    <row r="200" spans="5:10" s="154" customFormat="1" ht="15">
      <c r="E200" s="351"/>
      <c r="F200" s="351"/>
      <c r="H200" s="391"/>
      <c r="I200" s="391"/>
      <c r="J200" s="391"/>
    </row>
    <row r="201" spans="5:10" s="154" customFormat="1" ht="15">
      <c r="E201" s="351"/>
      <c r="F201" s="351"/>
      <c r="H201" s="391"/>
      <c r="I201" s="391"/>
      <c r="J201" s="391"/>
    </row>
    <row r="202" spans="5:10" s="154" customFormat="1" ht="15">
      <c r="E202" s="351"/>
      <c r="F202" s="351"/>
      <c r="H202" s="391"/>
      <c r="I202" s="391"/>
      <c r="J202" s="391"/>
    </row>
    <row r="203" spans="5:10" s="154" customFormat="1" ht="15">
      <c r="E203" s="351"/>
      <c r="F203" s="351"/>
      <c r="H203" s="391"/>
      <c r="I203" s="391"/>
      <c r="J203" s="391"/>
    </row>
    <row r="204" spans="5:10" s="154" customFormat="1" ht="15">
      <c r="E204" s="351"/>
      <c r="F204" s="351"/>
      <c r="H204" s="391"/>
      <c r="I204" s="391"/>
      <c r="J204" s="391"/>
    </row>
    <row r="205" spans="5:10" s="154" customFormat="1" ht="15">
      <c r="E205" s="351"/>
      <c r="F205" s="351"/>
      <c r="H205" s="391"/>
      <c r="I205" s="391"/>
      <c r="J205" s="391"/>
    </row>
    <row r="206" spans="5:10" s="154" customFormat="1" ht="15">
      <c r="E206" s="351"/>
      <c r="F206" s="351"/>
      <c r="H206" s="391"/>
      <c r="I206" s="391"/>
      <c r="J206" s="391"/>
    </row>
    <row r="207" spans="5:10" s="154" customFormat="1" ht="15">
      <c r="E207" s="351"/>
      <c r="F207" s="351"/>
      <c r="H207" s="391"/>
      <c r="I207" s="391"/>
      <c r="J207" s="391"/>
    </row>
    <row r="208" spans="5:10" s="154" customFormat="1" ht="15">
      <c r="E208" s="351"/>
      <c r="F208" s="351"/>
      <c r="H208" s="391"/>
      <c r="I208" s="391"/>
      <c r="J208" s="391"/>
    </row>
    <row r="209" spans="5:10" s="154" customFormat="1" ht="15">
      <c r="E209" s="351"/>
      <c r="F209" s="351"/>
      <c r="H209" s="391"/>
      <c r="I209" s="391"/>
      <c r="J209" s="391"/>
    </row>
    <row r="210" spans="5:10" s="154" customFormat="1" ht="15">
      <c r="E210" s="351"/>
      <c r="F210" s="351"/>
      <c r="H210" s="391"/>
      <c r="I210" s="391"/>
      <c r="J210" s="391"/>
    </row>
    <row r="211" spans="5:10" s="154" customFormat="1" ht="15">
      <c r="E211" s="351"/>
      <c r="F211" s="351"/>
      <c r="H211" s="391"/>
      <c r="I211" s="391"/>
      <c r="J211" s="391"/>
    </row>
    <row r="212" spans="5:10" s="154" customFormat="1" ht="15">
      <c r="E212" s="351"/>
      <c r="F212" s="351"/>
      <c r="H212" s="391"/>
      <c r="I212" s="391"/>
      <c r="J212" s="391"/>
    </row>
    <row r="213" spans="5:10" s="154" customFormat="1" ht="15">
      <c r="E213" s="351"/>
      <c r="F213" s="351"/>
      <c r="H213" s="391"/>
      <c r="I213" s="391"/>
      <c r="J213" s="391"/>
    </row>
    <row r="214" spans="5:10" s="154" customFormat="1" ht="15">
      <c r="E214" s="351"/>
      <c r="F214" s="351"/>
      <c r="H214" s="391"/>
      <c r="I214" s="391"/>
      <c r="J214" s="391"/>
    </row>
    <row r="215" spans="5:10" s="154" customFormat="1" ht="15">
      <c r="E215" s="351"/>
      <c r="F215" s="351"/>
      <c r="H215" s="391"/>
      <c r="I215" s="391"/>
      <c r="J215" s="391"/>
    </row>
    <row r="216" spans="5:10" s="154" customFormat="1" ht="15">
      <c r="E216" s="351"/>
      <c r="F216" s="351"/>
      <c r="H216" s="391"/>
      <c r="I216" s="391"/>
      <c r="J216" s="391"/>
    </row>
    <row r="217" spans="5:10" s="154" customFormat="1" ht="15">
      <c r="E217" s="351"/>
      <c r="F217" s="351"/>
      <c r="H217" s="391"/>
      <c r="I217" s="391"/>
      <c r="J217" s="391"/>
    </row>
    <row r="218" spans="5:10" s="154" customFormat="1" ht="15">
      <c r="E218" s="351"/>
      <c r="F218" s="351"/>
      <c r="H218" s="391"/>
      <c r="I218" s="391"/>
      <c r="J218" s="391"/>
    </row>
    <row r="219" spans="5:10" s="154" customFormat="1" ht="15">
      <c r="E219" s="351"/>
      <c r="F219" s="351"/>
      <c r="H219" s="391"/>
      <c r="I219" s="391"/>
      <c r="J219" s="391"/>
    </row>
    <row r="220" spans="5:10" s="154" customFormat="1" ht="15">
      <c r="E220" s="351"/>
      <c r="F220" s="351"/>
      <c r="H220" s="391"/>
      <c r="I220" s="391"/>
      <c r="J220" s="391"/>
    </row>
    <row r="221" spans="5:10" s="154" customFormat="1" ht="15">
      <c r="E221" s="351"/>
      <c r="F221" s="351"/>
      <c r="H221" s="391"/>
      <c r="I221" s="391"/>
      <c r="J221" s="391"/>
    </row>
    <row r="222" spans="5:10" s="154" customFormat="1" ht="15">
      <c r="E222" s="351"/>
      <c r="F222" s="351"/>
      <c r="H222" s="391"/>
      <c r="I222" s="391"/>
      <c r="J222" s="391"/>
    </row>
    <row r="223" spans="5:10" s="154" customFormat="1" ht="15">
      <c r="E223" s="351"/>
      <c r="F223" s="351"/>
      <c r="H223" s="391"/>
      <c r="I223" s="391"/>
      <c r="J223" s="391"/>
    </row>
    <row r="224" spans="5:10" s="154" customFormat="1" ht="15">
      <c r="E224" s="351"/>
      <c r="F224" s="351"/>
      <c r="H224" s="391"/>
      <c r="I224" s="391"/>
      <c r="J224" s="391"/>
    </row>
    <row r="225" spans="5:10" s="154" customFormat="1" ht="15">
      <c r="E225" s="351"/>
      <c r="F225" s="351"/>
      <c r="H225" s="391"/>
      <c r="I225" s="391"/>
      <c r="J225" s="391"/>
    </row>
    <row r="226" spans="5:10" s="154" customFormat="1" ht="15">
      <c r="E226" s="351"/>
      <c r="F226" s="351"/>
      <c r="H226" s="391"/>
      <c r="I226" s="391"/>
      <c r="J226" s="391"/>
    </row>
    <row r="227" spans="5:10" s="154" customFormat="1" ht="15">
      <c r="E227" s="351"/>
      <c r="F227" s="351"/>
      <c r="H227" s="391"/>
      <c r="I227" s="391"/>
      <c r="J227" s="391"/>
    </row>
    <row r="228" spans="5:10" s="154" customFormat="1" ht="15">
      <c r="E228" s="351"/>
      <c r="F228" s="351"/>
      <c r="H228" s="391"/>
      <c r="I228" s="391"/>
      <c r="J228" s="391"/>
    </row>
    <row r="229" spans="5:10" s="154" customFormat="1" ht="15">
      <c r="E229" s="351"/>
      <c r="F229" s="351"/>
      <c r="H229" s="391"/>
      <c r="I229" s="391"/>
      <c r="J229" s="391"/>
    </row>
    <row r="230" spans="5:10" s="154" customFormat="1" ht="15">
      <c r="E230" s="351"/>
      <c r="F230" s="351"/>
      <c r="H230" s="391"/>
      <c r="I230" s="391"/>
      <c r="J230" s="391"/>
    </row>
    <row r="231" spans="5:10" s="154" customFormat="1" ht="15">
      <c r="E231" s="351"/>
      <c r="F231" s="351"/>
      <c r="H231" s="391"/>
      <c r="I231" s="391"/>
      <c r="J231" s="391"/>
    </row>
    <row r="232" spans="5:10" s="154" customFormat="1" ht="15">
      <c r="E232" s="351"/>
      <c r="F232" s="351"/>
      <c r="H232" s="391"/>
      <c r="I232" s="391"/>
      <c r="J232" s="391"/>
    </row>
    <row r="233" spans="5:10" s="154" customFormat="1" ht="15">
      <c r="E233" s="351"/>
      <c r="F233" s="351"/>
      <c r="H233" s="391"/>
      <c r="I233" s="391"/>
      <c r="J233" s="391"/>
    </row>
    <row r="234" spans="5:10" s="154" customFormat="1" ht="15">
      <c r="E234" s="351"/>
      <c r="F234" s="351"/>
      <c r="H234" s="391"/>
      <c r="I234" s="391"/>
      <c r="J234" s="391"/>
    </row>
    <row r="235" spans="5:10" s="154" customFormat="1" ht="15">
      <c r="E235" s="351"/>
      <c r="F235" s="351"/>
      <c r="H235" s="391"/>
      <c r="I235" s="391"/>
      <c r="J235" s="391"/>
    </row>
    <row r="236" spans="5:10" s="154" customFormat="1" ht="15">
      <c r="E236" s="351"/>
      <c r="F236" s="351"/>
      <c r="H236" s="391"/>
      <c r="I236" s="391"/>
      <c r="J236" s="391"/>
    </row>
    <row r="237" spans="5:10" s="154" customFormat="1" ht="15">
      <c r="E237" s="351"/>
      <c r="F237" s="351"/>
      <c r="H237" s="391"/>
      <c r="I237" s="391"/>
      <c r="J237" s="391"/>
    </row>
    <row r="238" spans="5:10" s="154" customFormat="1" ht="15">
      <c r="E238" s="351"/>
      <c r="F238" s="351"/>
      <c r="H238" s="391"/>
      <c r="I238" s="391"/>
      <c r="J238" s="391"/>
    </row>
    <row r="239" spans="5:10" s="154" customFormat="1" ht="15">
      <c r="E239" s="351"/>
      <c r="F239" s="351"/>
      <c r="H239" s="391"/>
      <c r="I239" s="391"/>
      <c r="J239" s="391"/>
    </row>
    <row r="240" spans="5:10" s="154" customFormat="1" ht="15">
      <c r="E240" s="351"/>
      <c r="F240" s="351"/>
      <c r="H240" s="391"/>
      <c r="I240" s="391"/>
      <c r="J240" s="391"/>
    </row>
    <row r="241" spans="5:10" s="154" customFormat="1" ht="15">
      <c r="E241" s="351"/>
      <c r="F241" s="351"/>
      <c r="H241" s="391"/>
      <c r="I241" s="391"/>
      <c r="J241" s="391"/>
    </row>
    <row r="242" spans="5:10" s="154" customFormat="1" ht="15">
      <c r="E242" s="351"/>
      <c r="F242" s="351"/>
      <c r="H242" s="391"/>
      <c r="I242" s="391"/>
      <c r="J242" s="391"/>
    </row>
    <row r="243" spans="5:10" s="154" customFormat="1" ht="15">
      <c r="E243" s="351"/>
      <c r="F243" s="351"/>
      <c r="H243" s="391"/>
      <c r="I243" s="391"/>
      <c r="J243" s="391"/>
    </row>
    <row r="244" spans="5:10" s="154" customFormat="1" ht="15">
      <c r="E244" s="351"/>
      <c r="F244" s="351"/>
      <c r="H244" s="391"/>
      <c r="I244" s="391"/>
      <c r="J244" s="391"/>
    </row>
    <row r="245" spans="5:10" s="154" customFormat="1" ht="15">
      <c r="E245" s="351"/>
      <c r="F245" s="351"/>
      <c r="H245" s="391"/>
      <c r="I245" s="391"/>
      <c r="J245" s="391"/>
    </row>
    <row r="246" spans="5:10" s="154" customFormat="1" ht="15">
      <c r="E246" s="351"/>
      <c r="F246" s="351"/>
      <c r="H246" s="391"/>
      <c r="I246" s="391"/>
      <c r="J246" s="391"/>
    </row>
    <row r="247" spans="5:10" s="154" customFormat="1" ht="15">
      <c r="E247" s="351"/>
      <c r="F247" s="351"/>
      <c r="H247" s="391"/>
      <c r="I247" s="391"/>
      <c r="J247" s="391"/>
    </row>
    <row r="248" spans="5:10" s="154" customFormat="1" ht="15">
      <c r="E248" s="351"/>
      <c r="F248" s="351"/>
      <c r="H248" s="391"/>
      <c r="I248" s="391"/>
      <c r="J248" s="391"/>
    </row>
    <row r="249" spans="5:10" s="154" customFormat="1" ht="15">
      <c r="E249" s="351"/>
      <c r="F249" s="351"/>
      <c r="H249" s="391"/>
      <c r="I249" s="391"/>
      <c r="J249" s="391"/>
    </row>
    <row r="250" spans="5:10" s="154" customFormat="1" ht="15">
      <c r="E250" s="351"/>
      <c r="F250" s="351"/>
      <c r="H250" s="391"/>
      <c r="I250" s="391"/>
      <c r="J250" s="391"/>
    </row>
    <row r="251" spans="5:10" s="154" customFormat="1" ht="15">
      <c r="E251" s="351"/>
      <c r="F251" s="351"/>
      <c r="H251" s="391"/>
      <c r="I251" s="391"/>
      <c r="J251" s="391"/>
    </row>
    <row r="252" spans="5:10" s="154" customFormat="1" ht="15">
      <c r="E252" s="351"/>
      <c r="F252" s="351"/>
      <c r="H252" s="391"/>
      <c r="I252" s="391"/>
      <c r="J252" s="391"/>
    </row>
    <row r="253" spans="5:10" s="154" customFormat="1" ht="15">
      <c r="E253" s="351"/>
      <c r="F253" s="351"/>
      <c r="H253" s="391"/>
      <c r="I253" s="391"/>
      <c r="J253" s="391"/>
    </row>
    <row r="254" spans="5:10" s="154" customFormat="1" ht="15">
      <c r="E254" s="351"/>
      <c r="F254" s="351"/>
      <c r="H254" s="391"/>
      <c r="I254" s="391"/>
      <c r="J254" s="391"/>
    </row>
    <row r="255" spans="5:10" s="154" customFormat="1" ht="15">
      <c r="E255" s="351"/>
      <c r="F255" s="351"/>
      <c r="H255" s="391"/>
      <c r="I255" s="391"/>
      <c r="J255" s="391"/>
    </row>
    <row r="256" spans="5:10" s="154" customFormat="1" ht="15">
      <c r="E256" s="351"/>
      <c r="F256" s="351"/>
      <c r="H256" s="391"/>
      <c r="I256" s="391"/>
      <c r="J256" s="391"/>
    </row>
    <row r="257" spans="5:10" s="154" customFormat="1" ht="15">
      <c r="E257" s="351"/>
      <c r="F257" s="351"/>
      <c r="H257" s="391"/>
      <c r="I257" s="391"/>
      <c r="J257" s="391"/>
    </row>
    <row r="258" spans="5:10" s="154" customFormat="1" ht="15">
      <c r="E258" s="351"/>
      <c r="F258" s="351"/>
      <c r="H258" s="391"/>
      <c r="I258" s="391"/>
      <c r="J258" s="391"/>
    </row>
    <row r="259" spans="5:10" s="154" customFormat="1" ht="15">
      <c r="E259" s="351"/>
      <c r="F259" s="351"/>
      <c r="H259" s="391"/>
      <c r="I259" s="391"/>
      <c r="J259" s="391"/>
    </row>
    <row r="260" spans="5:10" s="154" customFormat="1" ht="15">
      <c r="E260" s="351"/>
      <c r="F260" s="351"/>
      <c r="H260" s="391"/>
      <c r="I260" s="391"/>
      <c r="J260" s="391"/>
    </row>
    <row r="261" spans="5:10" s="154" customFormat="1" ht="15">
      <c r="E261" s="351"/>
      <c r="F261" s="351"/>
      <c r="H261" s="391"/>
      <c r="I261" s="391"/>
      <c r="J261" s="391"/>
    </row>
    <row r="262" spans="5:10" s="154" customFormat="1" ht="15">
      <c r="E262" s="351"/>
      <c r="F262" s="351"/>
      <c r="H262" s="391"/>
      <c r="I262" s="391"/>
      <c r="J262" s="391"/>
    </row>
    <row r="263" spans="5:10" s="154" customFormat="1" ht="15">
      <c r="E263" s="351"/>
      <c r="F263" s="351"/>
      <c r="H263" s="391"/>
      <c r="I263" s="391"/>
      <c r="J263" s="391"/>
    </row>
    <row r="264" spans="5:10" s="154" customFormat="1" ht="15">
      <c r="E264" s="351"/>
      <c r="F264" s="351"/>
      <c r="H264" s="391"/>
      <c r="I264" s="391"/>
      <c r="J264" s="391"/>
    </row>
    <row r="265" spans="5:10" s="154" customFormat="1" ht="15">
      <c r="E265" s="351"/>
      <c r="F265" s="351"/>
      <c r="H265" s="391"/>
      <c r="I265" s="391"/>
      <c r="J265" s="391"/>
    </row>
    <row r="266" spans="5:10" s="154" customFormat="1" ht="15">
      <c r="E266" s="351"/>
      <c r="F266" s="351"/>
      <c r="H266" s="391"/>
      <c r="I266" s="391"/>
      <c r="J266" s="391"/>
    </row>
    <row r="267" spans="5:10" s="154" customFormat="1" ht="15">
      <c r="E267" s="351"/>
      <c r="F267" s="351"/>
      <c r="H267" s="391"/>
      <c r="I267" s="391"/>
      <c r="J267" s="391"/>
    </row>
    <row r="268" spans="5:10" s="154" customFormat="1" ht="15">
      <c r="E268" s="351"/>
      <c r="F268" s="351"/>
      <c r="H268" s="391"/>
      <c r="I268" s="391"/>
      <c r="J268" s="391"/>
    </row>
    <row r="269" spans="5:10" s="154" customFormat="1" ht="15">
      <c r="E269" s="351"/>
      <c r="F269" s="351"/>
      <c r="H269" s="391"/>
      <c r="I269" s="391"/>
      <c r="J269" s="391"/>
    </row>
    <row r="270" spans="5:10" s="154" customFormat="1" ht="15">
      <c r="E270" s="351"/>
      <c r="F270" s="351"/>
      <c r="H270" s="391"/>
      <c r="I270" s="391"/>
      <c r="J270" s="391"/>
    </row>
    <row r="271" spans="5:10" s="154" customFormat="1" ht="15">
      <c r="E271" s="351"/>
      <c r="F271" s="351"/>
      <c r="H271" s="391"/>
      <c r="I271" s="391"/>
      <c r="J271" s="391"/>
    </row>
    <row r="272" spans="5:10" s="154" customFormat="1" ht="15">
      <c r="E272" s="351"/>
      <c r="F272" s="351"/>
      <c r="H272" s="391"/>
      <c r="I272" s="391"/>
      <c r="J272" s="391"/>
    </row>
    <row r="273" spans="5:10" s="154" customFormat="1" ht="15">
      <c r="E273" s="351"/>
      <c r="F273" s="351"/>
      <c r="H273" s="391"/>
      <c r="I273" s="391"/>
      <c r="J273" s="391"/>
    </row>
    <row r="274" spans="5:10" s="154" customFormat="1" ht="15">
      <c r="E274" s="351"/>
      <c r="F274" s="351"/>
      <c r="H274" s="391"/>
      <c r="I274" s="391"/>
      <c r="J274" s="391"/>
    </row>
    <row r="275" spans="5:10" s="154" customFormat="1" ht="15">
      <c r="E275" s="351"/>
      <c r="F275" s="351"/>
      <c r="H275" s="391"/>
      <c r="I275" s="391"/>
      <c r="J275" s="391"/>
    </row>
    <row r="276" spans="5:10" s="154" customFormat="1" ht="15">
      <c r="E276" s="351"/>
      <c r="F276" s="351"/>
      <c r="H276" s="391"/>
      <c r="I276" s="391"/>
      <c r="J276" s="391"/>
    </row>
    <row r="277" spans="5:10" s="154" customFormat="1" ht="15">
      <c r="E277" s="351"/>
      <c r="F277" s="351"/>
      <c r="H277" s="391"/>
      <c r="I277" s="391"/>
      <c r="J277" s="391"/>
    </row>
    <row r="278" spans="5:10" s="154" customFormat="1" ht="15">
      <c r="E278" s="351"/>
      <c r="F278" s="351"/>
      <c r="H278" s="391"/>
      <c r="I278" s="391"/>
      <c r="J278" s="391"/>
    </row>
    <row r="279" spans="5:10" s="154" customFormat="1" ht="15">
      <c r="E279" s="351"/>
      <c r="F279" s="351"/>
      <c r="H279" s="391"/>
      <c r="I279" s="391"/>
      <c r="J279" s="391"/>
    </row>
    <row r="280" spans="5:10" s="154" customFormat="1" ht="15">
      <c r="E280" s="351"/>
      <c r="F280" s="351"/>
      <c r="H280" s="391"/>
      <c r="I280" s="391"/>
      <c r="J280" s="391"/>
    </row>
    <row r="281" spans="5:10" s="154" customFormat="1" ht="15">
      <c r="E281" s="351"/>
      <c r="F281" s="351"/>
      <c r="H281" s="391"/>
      <c r="I281" s="391"/>
      <c r="J281" s="391"/>
    </row>
    <row r="282" spans="5:10" s="154" customFormat="1" ht="15">
      <c r="E282" s="351"/>
      <c r="F282" s="351"/>
      <c r="H282" s="391"/>
      <c r="I282" s="391"/>
      <c r="J282" s="391"/>
    </row>
    <row r="283" spans="5:10" s="154" customFormat="1" ht="15">
      <c r="E283" s="351"/>
      <c r="F283" s="351"/>
      <c r="H283" s="391"/>
      <c r="I283" s="391"/>
      <c r="J283" s="391"/>
    </row>
    <row r="284" spans="5:10" s="154" customFormat="1" ht="15">
      <c r="E284" s="351"/>
      <c r="F284" s="351"/>
      <c r="H284" s="391"/>
      <c r="I284" s="391"/>
      <c r="J284" s="391"/>
    </row>
    <row r="285" spans="5:10" s="154" customFormat="1" ht="15">
      <c r="E285" s="351"/>
      <c r="F285" s="351"/>
      <c r="H285" s="391"/>
      <c r="I285" s="391"/>
      <c r="J285" s="391"/>
    </row>
    <row r="286" spans="5:10" s="154" customFormat="1" ht="15">
      <c r="E286" s="351"/>
      <c r="F286" s="351"/>
      <c r="H286" s="391"/>
      <c r="I286" s="391"/>
      <c r="J286" s="391"/>
    </row>
    <row r="287" spans="5:10" s="492" customFormat="1" ht="15">
      <c r="E287" s="351"/>
      <c r="F287" s="351"/>
      <c r="G287" s="154"/>
      <c r="H287" s="391"/>
      <c r="I287" s="391"/>
      <c r="J287" s="391"/>
    </row>
    <row r="288" spans="5:10" s="492" customFormat="1" ht="15">
      <c r="E288" s="351"/>
      <c r="F288" s="351"/>
      <c r="G288" s="154"/>
      <c r="H288" s="391"/>
      <c r="I288" s="391"/>
      <c r="J288" s="391"/>
    </row>
    <row r="289" spans="8:10" s="492" customFormat="1" ht="15">
      <c r="H289" s="391"/>
      <c r="I289" s="391"/>
      <c r="J289" s="391"/>
    </row>
    <row r="290" spans="8:10" s="492" customFormat="1" ht="15">
      <c r="H290" s="391"/>
      <c r="I290" s="391"/>
      <c r="J290" s="391"/>
    </row>
    <row r="291" spans="8:10" s="492" customFormat="1" ht="15">
      <c r="H291" s="391"/>
      <c r="I291" s="391"/>
      <c r="J291" s="391"/>
    </row>
    <row r="292" spans="8:10" s="492" customFormat="1" ht="15">
      <c r="H292" s="391"/>
      <c r="I292" s="391"/>
      <c r="J292" s="391"/>
    </row>
    <row r="293" spans="8:10" s="492" customFormat="1" ht="15">
      <c r="H293" s="391"/>
      <c r="I293" s="391"/>
      <c r="J293" s="391"/>
    </row>
    <row r="294" spans="8:10" s="492" customFormat="1" ht="15">
      <c r="H294" s="391"/>
      <c r="I294" s="391"/>
      <c r="J294" s="391"/>
    </row>
    <row r="295" spans="8:10" s="492" customFormat="1" ht="15">
      <c r="H295" s="391"/>
      <c r="I295" s="391"/>
      <c r="J295" s="391"/>
    </row>
    <row r="296" spans="8:10" s="492" customFormat="1" ht="15">
      <c r="H296" s="391"/>
      <c r="I296" s="391"/>
      <c r="J296" s="391"/>
    </row>
    <row r="297" spans="8:10" s="492" customFormat="1" ht="15">
      <c r="H297" s="391"/>
      <c r="I297" s="391"/>
      <c r="J297" s="391"/>
    </row>
    <row r="298" spans="8:10" s="492" customFormat="1" ht="15">
      <c r="H298" s="391"/>
      <c r="I298" s="391"/>
      <c r="J298" s="391"/>
    </row>
    <row r="299" spans="8:10" s="492" customFormat="1" ht="15">
      <c r="H299" s="391"/>
      <c r="I299" s="391"/>
      <c r="J299" s="391"/>
    </row>
    <row r="300" spans="8:10" s="492" customFormat="1" ht="15">
      <c r="H300" s="391"/>
      <c r="I300" s="391"/>
      <c r="J300" s="391"/>
    </row>
    <row r="301" spans="8:10" s="492" customFormat="1" ht="15">
      <c r="H301" s="391"/>
      <c r="I301" s="391"/>
      <c r="J301" s="391"/>
    </row>
    <row r="302" spans="8:10" s="492" customFormat="1" ht="15">
      <c r="H302" s="391"/>
      <c r="I302" s="391"/>
      <c r="J302" s="391"/>
    </row>
    <row r="303" spans="8:10" s="492" customFormat="1" ht="15">
      <c r="H303" s="391"/>
      <c r="I303" s="391"/>
      <c r="J303" s="391"/>
    </row>
    <row r="304" spans="8:10" s="492" customFormat="1" ht="15">
      <c r="H304" s="391"/>
      <c r="I304" s="391"/>
      <c r="J304" s="391"/>
    </row>
    <row r="305" spans="8:10" s="492" customFormat="1" ht="15">
      <c r="H305" s="391"/>
      <c r="I305" s="391"/>
      <c r="J305" s="391"/>
    </row>
    <row r="306" spans="8:10" s="492" customFormat="1" ht="15">
      <c r="H306" s="391"/>
      <c r="I306" s="391"/>
      <c r="J306" s="391"/>
    </row>
    <row r="307" spans="8:10" s="492" customFormat="1" ht="15">
      <c r="H307" s="391"/>
      <c r="I307" s="391"/>
      <c r="J307" s="391"/>
    </row>
    <row r="308" spans="8:10" s="492" customFormat="1" ht="15">
      <c r="H308" s="391"/>
      <c r="I308" s="391"/>
      <c r="J308" s="391"/>
    </row>
    <row r="309" spans="8:10" s="492" customFormat="1" ht="15">
      <c r="H309" s="391"/>
      <c r="I309" s="391"/>
      <c r="J309" s="391"/>
    </row>
    <row r="310" spans="8:10" s="492" customFormat="1" ht="15">
      <c r="H310" s="391"/>
      <c r="I310" s="391"/>
      <c r="J310" s="391"/>
    </row>
    <row r="311" spans="8:10" s="492" customFormat="1" ht="15">
      <c r="H311" s="391"/>
      <c r="I311" s="391"/>
      <c r="J311" s="391"/>
    </row>
    <row r="312" spans="8:10" s="492" customFormat="1" ht="15">
      <c r="H312" s="391"/>
      <c r="I312" s="391"/>
      <c r="J312" s="391"/>
    </row>
    <row r="313" spans="8:10" s="492" customFormat="1" ht="15">
      <c r="H313" s="391"/>
      <c r="I313" s="391"/>
      <c r="J313" s="391"/>
    </row>
    <row r="314" spans="8:10" s="492" customFormat="1" ht="15">
      <c r="H314" s="391"/>
      <c r="I314" s="391"/>
      <c r="J314" s="391"/>
    </row>
    <row r="315" spans="8:10" s="492" customFormat="1" ht="15">
      <c r="H315" s="391"/>
      <c r="I315" s="391"/>
      <c r="J315" s="391"/>
    </row>
    <row r="316" spans="8:10" s="492" customFormat="1" ht="15">
      <c r="H316" s="391"/>
      <c r="I316" s="391"/>
      <c r="J316" s="391"/>
    </row>
    <row r="317" spans="8:10" s="492" customFormat="1" ht="15">
      <c r="H317" s="391"/>
      <c r="I317" s="391"/>
      <c r="J317" s="391"/>
    </row>
    <row r="318" spans="8:10" s="492" customFormat="1" ht="15">
      <c r="H318" s="391"/>
      <c r="I318" s="391"/>
      <c r="J318" s="391"/>
    </row>
    <row r="319" spans="8:10" s="492" customFormat="1" ht="15">
      <c r="H319" s="391"/>
      <c r="I319" s="391"/>
      <c r="J319" s="391"/>
    </row>
    <row r="320" spans="8:10" s="492" customFormat="1" ht="15">
      <c r="H320" s="391"/>
      <c r="I320" s="391"/>
      <c r="J320" s="391"/>
    </row>
    <row r="321" spans="8:10" s="492" customFormat="1" ht="15">
      <c r="H321" s="391"/>
      <c r="I321" s="391"/>
      <c r="J321" s="391"/>
    </row>
    <row r="322" spans="8:10" s="492" customFormat="1" ht="15">
      <c r="H322" s="391"/>
      <c r="I322" s="391"/>
      <c r="J322" s="391"/>
    </row>
    <row r="323" spans="8:10" s="492" customFormat="1" ht="15">
      <c r="H323" s="391"/>
      <c r="I323" s="391"/>
      <c r="J323" s="391"/>
    </row>
    <row r="324" spans="8:10" s="492" customFormat="1" ht="15">
      <c r="H324" s="391"/>
      <c r="I324" s="391"/>
      <c r="J324" s="391"/>
    </row>
    <row r="325" spans="8:10" s="492" customFormat="1" ht="15">
      <c r="H325" s="391"/>
      <c r="I325" s="391"/>
      <c r="J325" s="391"/>
    </row>
    <row r="326" spans="8:10" s="492" customFormat="1" ht="15">
      <c r="H326" s="391"/>
      <c r="I326" s="391"/>
      <c r="J326" s="391"/>
    </row>
    <row r="327" spans="8:10" s="492" customFormat="1" ht="15">
      <c r="H327" s="391"/>
      <c r="I327" s="391"/>
      <c r="J327" s="391"/>
    </row>
    <row r="328" spans="8:10" s="492" customFormat="1" ht="15">
      <c r="H328" s="391"/>
      <c r="I328" s="391"/>
      <c r="J328" s="391"/>
    </row>
    <row r="329" spans="8:10" s="492" customFormat="1" ht="15">
      <c r="H329" s="391"/>
      <c r="I329" s="391"/>
      <c r="J329" s="391"/>
    </row>
    <row r="330" spans="8:10" s="492" customFormat="1" ht="15">
      <c r="H330" s="391"/>
      <c r="I330" s="391"/>
      <c r="J330" s="391"/>
    </row>
    <row r="331" spans="8:10" s="492" customFormat="1" ht="15">
      <c r="H331" s="391"/>
      <c r="I331" s="391"/>
      <c r="J331" s="391"/>
    </row>
    <row r="332" spans="8:10" s="492" customFormat="1" ht="15">
      <c r="H332" s="391"/>
      <c r="I332" s="391"/>
      <c r="J332" s="391"/>
    </row>
    <row r="333" spans="8:10" s="492" customFormat="1" ht="15">
      <c r="H333" s="391"/>
      <c r="I333" s="391"/>
      <c r="J333" s="391"/>
    </row>
    <row r="334" spans="8:10" s="492" customFormat="1" ht="15">
      <c r="H334" s="391"/>
      <c r="I334" s="391"/>
      <c r="J334" s="391"/>
    </row>
    <row r="335" spans="8:10" s="492" customFormat="1" ht="15">
      <c r="H335" s="391"/>
      <c r="I335" s="391"/>
      <c r="J335" s="391"/>
    </row>
    <row r="336" spans="8:10" s="492" customFormat="1" ht="15">
      <c r="H336" s="391"/>
      <c r="I336" s="391"/>
      <c r="J336" s="391"/>
    </row>
    <row r="337" spans="8:10" s="492" customFormat="1" ht="15">
      <c r="H337" s="391"/>
      <c r="I337" s="391"/>
      <c r="J337" s="391"/>
    </row>
    <row r="338" spans="8:10" s="492" customFormat="1" ht="15">
      <c r="H338" s="391"/>
      <c r="I338" s="391"/>
      <c r="J338" s="391"/>
    </row>
    <row r="339" spans="8:10" s="492" customFormat="1" ht="15">
      <c r="H339" s="391"/>
      <c r="I339" s="391"/>
      <c r="J339" s="391"/>
    </row>
    <row r="340" spans="8:10" s="492" customFormat="1" ht="15">
      <c r="H340" s="391"/>
      <c r="I340" s="391"/>
      <c r="J340" s="391"/>
    </row>
    <row r="341" spans="8:10" s="492" customFormat="1" ht="15">
      <c r="H341" s="391"/>
      <c r="I341" s="391"/>
      <c r="J341" s="391"/>
    </row>
    <row r="342" spans="8:10" s="492" customFormat="1" ht="15">
      <c r="H342" s="391"/>
      <c r="I342" s="391"/>
      <c r="J342" s="391"/>
    </row>
    <row r="343" spans="8:10" s="492" customFormat="1" ht="15">
      <c r="H343" s="391"/>
      <c r="I343" s="391"/>
      <c r="J343" s="391"/>
    </row>
    <row r="344" spans="8:10" s="492" customFormat="1" ht="15">
      <c r="H344" s="391"/>
      <c r="I344" s="391"/>
      <c r="J344" s="391"/>
    </row>
    <row r="345" spans="8:10" s="492" customFormat="1" ht="15">
      <c r="H345" s="391"/>
      <c r="I345" s="391"/>
      <c r="J345" s="391"/>
    </row>
    <row r="346" spans="8:10" s="492" customFormat="1" ht="15">
      <c r="H346" s="391"/>
      <c r="I346" s="391"/>
      <c r="J346" s="391"/>
    </row>
    <row r="347" spans="8:10" s="492" customFormat="1" ht="15">
      <c r="H347" s="391"/>
      <c r="I347" s="391"/>
      <c r="J347" s="391"/>
    </row>
    <row r="348" spans="8:10" s="492" customFormat="1" ht="15">
      <c r="H348" s="391"/>
      <c r="I348" s="391"/>
      <c r="J348" s="391"/>
    </row>
    <row r="349" spans="8:10" s="492" customFormat="1" ht="15">
      <c r="H349" s="391"/>
      <c r="I349" s="391"/>
      <c r="J349" s="391"/>
    </row>
    <row r="350" spans="8:10" s="492" customFormat="1" ht="15">
      <c r="H350" s="391"/>
      <c r="I350" s="391"/>
      <c r="J350" s="391"/>
    </row>
    <row r="351" spans="8:10" s="492" customFormat="1" ht="15">
      <c r="H351" s="391"/>
      <c r="I351" s="391"/>
      <c r="J351" s="391"/>
    </row>
    <row r="352" spans="8:10" s="492" customFormat="1" ht="15">
      <c r="H352" s="391"/>
      <c r="I352" s="391"/>
      <c r="J352" s="391"/>
    </row>
    <row r="353" spans="8:10" s="492" customFormat="1" ht="15">
      <c r="H353" s="391"/>
      <c r="I353" s="391"/>
      <c r="J353" s="391"/>
    </row>
    <row r="354" spans="8:10" s="492" customFormat="1" ht="15">
      <c r="H354" s="391"/>
      <c r="I354" s="391"/>
      <c r="J354" s="391"/>
    </row>
    <row r="355" spans="8:10" s="492" customFormat="1" ht="15">
      <c r="H355" s="391"/>
      <c r="I355" s="391"/>
      <c r="J355" s="391"/>
    </row>
    <row r="356" spans="8:10" s="492" customFormat="1" ht="15">
      <c r="H356" s="391"/>
      <c r="I356" s="391"/>
      <c r="J356" s="391"/>
    </row>
    <row r="357" spans="8:10" s="492" customFormat="1" ht="15">
      <c r="H357" s="391"/>
      <c r="I357" s="391"/>
      <c r="J357" s="391"/>
    </row>
    <row r="358" spans="8:10" s="492" customFormat="1" ht="15">
      <c r="H358" s="391"/>
      <c r="I358" s="391"/>
      <c r="J358" s="391"/>
    </row>
    <row r="359" spans="8:10" s="492" customFormat="1" ht="15">
      <c r="H359" s="391"/>
      <c r="I359" s="391"/>
      <c r="J359" s="391"/>
    </row>
    <row r="360" spans="8:10" s="492" customFormat="1" ht="15">
      <c r="H360" s="391"/>
      <c r="I360" s="391"/>
      <c r="J360" s="391"/>
    </row>
    <row r="361" spans="8:10" s="492" customFormat="1" ht="15">
      <c r="H361" s="391"/>
      <c r="I361" s="391"/>
      <c r="J361" s="391"/>
    </row>
    <row r="362" spans="8:10" s="492" customFormat="1" ht="15">
      <c r="H362" s="391"/>
      <c r="I362" s="391"/>
      <c r="J362" s="391"/>
    </row>
    <row r="363" spans="8:10" s="492" customFormat="1" ht="15">
      <c r="H363" s="391"/>
      <c r="I363" s="391"/>
      <c r="J363" s="391"/>
    </row>
    <row r="364" spans="8:10" s="492" customFormat="1" ht="15">
      <c r="H364" s="391"/>
      <c r="I364" s="391"/>
      <c r="J364" s="391"/>
    </row>
    <row r="365" spans="8:10" s="492" customFormat="1" ht="15">
      <c r="H365" s="391"/>
      <c r="I365" s="391"/>
      <c r="J365" s="391"/>
    </row>
    <row r="366" spans="8:10" s="492" customFormat="1" ht="15">
      <c r="H366" s="391"/>
      <c r="I366" s="391"/>
      <c r="J366" s="391"/>
    </row>
    <row r="367" spans="8:10" s="492" customFormat="1" ht="15">
      <c r="H367" s="391"/>
      <c r="I367" s="391"/>
      <c r="J367" s="391"/>
    </row>
    <row r="368" spans="8:10" s="492" customFormat="1" ht="15">
      <c r="H368" s="391"/>
      <c r="I368" s="391"/>
      <c r="J368" s="391"/>
    </row>
    <row r="369" spans="8:10" s="492" customFormat="1" ht="15">
      <c r="H369" s="391"/>
      <c r="I369" s="391"/>
      <c r="J369" s="391"/>
    </row>
    <row r="370" spans="8:10" s="492" customFormat="1" ht="15">
      <c r="H370" s="391"/>
      <c r="I370" s="391"/>
      <c r="J370" s="391"/>
    </row>
    <row r="371" spans="8:10" s="492" customFormat="1" ht="15">
      <c r="H371" s="391"/>
      <c r="I371" s="391"/>
      <c r="J371" s="391"/>
    </row>
    <row r="372" spans="8:10" s="492" customFormat="1" ht="15">
      <c r="H372" s="391"/>
      <c r="I372" s="391"/>
      <c r="J372" s="391"/>
    </row>
    <row r="373" spans="8:10" s="492" customFormat="1" ht="15">
      <c r="H373" s="391"/>
      <c r="I373" s="391"/>
      <c r="J373" s="391"/>
    </row>
    <row r="374" spans="8:10" s="492" customFormat="1" ht="15">
      <c r="H374" s="391"/>
      <c r="I374" s="391"/>
      <c r="J374" s="391"/>
    </row>
    <row r="375" spans="8:10" s="492" customFormat="1" ht="15">
      <c r="H375" s="391"/>
      <c r="I375" s="391"/>
      <c r="J375" s="391"/>
    </row>
    <row r="376" spans="8:10" s="492" customFormat="1" ht="15">
      <c r="H376" s="391"/>
      <c r="I376" s="391"/>
      <c r="J376" s="391"/>
    </row>
    <row r="377" spans="8:10" s="492" customFormat="1" ht="15">
      <c r="H377" s="391"/>
      <c r="I377" s="391"/>
      <c r="J377" s="391"/>
    </row>
    <row r="378" spans="8:10" s="492" customFormat="1" ht="15">
      <c r="H378" s="391"/>
      <c r="I378" s="391"/>
      <c r="J378" s="391"/>
    </row>
    <row r="379" spans="8:10" s="492" customFormat="1" ht="15">
      <c r="H379" s="391"/>
      <c r="I379" s="391"/>
      <c r="J379" s="391"/>
    </row>
    <row r="380" spans="8:10" s="492" customFormat="1" ht="15">
      <c r="H380" s="391"/>
      <c r="I380" s="391"/>
      <c r="J380" s="391"/>
    </row>
    <row r="381" spans="8:10" s="492" customFormat="1" ht="15">
      <c r="H381" s="391"/>
      <c r="I381" s="391"/>
      <c r="J381" s="391"/>
    </row>
    <row r="382" spans="8:10" s="492" customFormat="1" ht="15">
      <c r="H382" s="391"/>
      <c r="I382" s="391"/>
      <c r="J382" s="391"/>
    </row>
    <row r="383" spans="8:10" s="492" customFormat="1" ht="15">
      <c r="H383" s="391"/>
      <c r="I383" s="391"/>
      <c r="J383" s="391"/>
    </row>
    <row r="384" spans="8:10" s="492" customFormat="1" ht="15">
      <c r="H384" s="391"/>
      <c r="I384" s="391"/>
      <c r="J384" s="391"/>
    </row>
    <row r="385" spans="8:10" s="492" customFormat="1" ht="15">
      <c r="H385" s="391"/>
      <c r="I385" s="391"/>
      <c r="J385" s="391"/>
    </row>
    <row r="386" spans="8:10" s="492" customFormat="1" ht="15">
      <c r="H386" s="391"/>
      <c r="I386" s="391"/>
      <c r="J386" s="391"/>
    </row>
    <row r="387" spans="8:10" s="492" customFormat="1" ht="15">
      <c r="H387" s="391"/>
      <c r="I387" s="391"/>
      <c r="J387" s="391"/>
    </row>
    <row r="388" spans="8:10" s="492" customFormat="1" ht="15">
      <c r="H388" s="391"/>
      <c r="I388" s="391"/>
      <c r="J388" s="391"/>
    </row>
    <row r="389" spans="8:10" s="492" customFormat="1" ht="15">
      <c r="H389" s="391"/>
      <c r="I389" s="391"/>
      <c r="J389" s="391"/>
    </row>
    <row r="390" spans="8:10" s="492" customFormat="1" ht="15">
      <c r="H390" s="391"/>
      <c r="I390" s="391"/>
      <c r="J390" s="391"/>
    </row>
    <row r="391" spans="8:10" s="492" customFormat="1" ht="15">
      <c r="H391" s="391"/>
      <c r="I391" s="391"/>
      <c r="J391" s="391"/>
    </row>
    <row r="392" spans="8:10" s="492" customFormat="1" ht="15">
      <c r="H392" s="391"/>
      <c r="I392" s="391"/>
      <c r="J392" s="391"/>
    </row>
    <row r="393" spans="8:10" s="492" customFormat="1" ht="15">
      <c r="H393" s="391"/>
      <c r="I393" s="391"/>
      <c r="J393" s="391"/>
    </row>
    <row r="394" spans="8:10" s="492" customFormat="1" ht="15">
      <c r="H394" s="391"/>
      <c r="I394" s="391"/>
      <c r="J394" s="391"/>
    </row>
    <row r="395" spans="8:10" s="492" customFormat="1" ht="15">
      <c r="H395" s="391"/>
      <c r="I395" s="391"/>
      <c r="J395" s="391"/>
    </row>
    <row r="396" spans="8:10" s="492" customFormat="1" ht="15">
      <c r="H396" s="391"/>
      <c r="I396" s="391"/>
      <c r="J396" s="391"/>
    </row>
    <row r="397" spans="8:10" s="492" customFormat="1" ht="15">
      <c r="H397" s="391"/>
      <c r="I397" s="391"/>
      <c r="J397" s="391"/>
    </row>
    <row r="398" spans="8:10" s="492" customFormat="1" ht="15">
      <c r="H398" s="391"/>
      <c r="I398" s="391"/>
      <c r="J398" s="391"/>
    </row>
    <row r="399" spans="8:10" s="492" customFormat="1" ht="15">
      <c r="H399" s="391"/>
      <c r="I399" s="391"/>
      <c r="J399" s="391"/>
    </row>
    <row r="400" spans="8:10" s="492" customFormat="1" ht="15">
      <c r="H400" s="391"/>
      <c r="I400" s="391"/>
      <c r="J400" s="391"/>
    </row>
    <row r="401" spans="8:10" s="492" customFormat="1" ht="15">
      <c r="H401" s="391"/>
      <c r="I401" s="391"/>
      <c r="J401" s="391"/>
    </row>
    <row r="402" spans="8:10" s="492" customFormat="1" ht="15">
      <c r="H402" s="391"/>
      <c r="I402" s="391"/>
      <c r="J402" s="391"/>
    </row>
    <row r="403" spans="8:10" s="492" customFormat="1" ht="15">
      <c r="H403" s="391"/>
      <c r="I403" s="391"/>
      <c r="J403" s="391"/>
    </row>
    <row r="404" spans="8:10" s="492" customFormat="1" ht="15">
      <c r="H404" s="391"/>
      <c r="I404" s="391"/>
      <c r="J404" s="391"/>
    </row>
    <row r="405" spans="8:10" s="492" customFormat="1" ht="15">
      <c r="H405" s="391"/>
      <c r="I405" s="391"/>
      <c r="J405" s="391"/>
    </row>
    <row r="406" spans="8:10" s="492" customFormat="1" ht="15">
      <c r="H406" s="391"/>
      <c r="I406" s="391"/>
      <c r="J406" s="391"/>
    </row>
    <row r="407" spans="8:10" s="492" customFormat="1" ht="15">
      <c r="H407" s="391"/>
      <c r="I407" s="391"/>
      <c r="J407" s="391"/>
    </row>
    <row r="408" spans="8:10" s="492" customFormat="1" ht="15">
      <c r="H408" s="391"/>
      <c r="I408" s="391"/>
      <c r="J408" s="391"/>
    </row>
    <row r="409" spans="8:10" s="492" customFormat="1" ht="15">
      <c r="H409" s="391"/>
      <c r="I409" s="391"/>
      <c r="J409" s="391"/>
    </row>
    <row r="410" spans="8:10" s="492" customFormat="1" ht="15">
      <c r="H410" s="391"/>
      <c r="I410" s="391"/>
      <c r="J410" s="391"/>
    </row>
    <row r="411" spans="8:10" s="492" customFormat="1" ht="15">
      <c r="H411" s="391"/>
      <c r="I411" s="391"/>
      <c r="J411" s="391"/>
    </row>
    <row r="412" spans="8:10" s="492" customFormat="1" ht="15">
      <c r="H412" s="391"/>
      <c r="I412" s="391"/>
      <c r="J412" s="391"/>
    </row>
    <row r="413" spans="8:10" s="492" customFormat="1" ht="15">
      <c r="H413" s="391"/>
      <c r="I413" s="391"/>
      <c r="J413" s="391"/>
    </row>
    <row r="414" spans="8:10" s="492" customFormat="1" ht="15">
      <c r="H414" s="391"/>
      <c r="I414" s="391"/>
      <c r="J414" s="391"/>
    </row>
    <row r="415" spans="8:10" s="492" customFormat="1" ht="15">
      <c r="H415" s="391"/>
      <c r="I415" s="391"/>
      <c r="J415" s="391"/>
    </row>
    <row r="416" spans="8:10" s="492" customFormat="1" ht="15">
      <c r="H416" s="391"/>
      <c r="I416" s="391"/>
      <c r="J416" s="391"/>
    </row>
    <row r="417" spans="8:10" s="492" customFormat="1" ht="15">
      <c r="H417" s="391"/>
      <c r="I417" s="391"/>
      <c r="J417" s="391"/>
    </row>
    <row r="418" spans="8:10" s="492" customFormat="1" ht="15">
      <c r="H418" s="391"/>
      <c r="I418" s="391"/>
      <c r="J418" s="391"/>
    </row>
    <row r="419" spans="8:10" s="492" customFormat="1" ht="15">
      <c r="H419" s="391"/>
      <c r="I419" s="391"/>
      <c r="J419" s="391"/>
    </row>
    <row r="420" spans="8:10" s="492" customFormat="1" ht="15">
      <c r="H420" s="391"/>
      <c r="I420" s="391"/>
      <c r="J420" s="391"/>
    </row>
    <row r="421" spans="8:10" s="492" customFormat="1" ht="15">
      <c r="H421" s="391"/>
      <c r="I421" s="391"/>
      <c r="J421" s="391"/>
    </row>
    <row r="422" spans="8:10" s="492" customFormat="1" ht="15">
      <c r="H422" s="391"/>
      <c r="I422" s="391"/>
      <c r="J422" s="391"/>
    </row>
    <row r="423" spans="8:10" s="492" customFormat="1" ht="15">
      <c r="H423" s="391"/>
      <c r="I423" s="391"/>
      <c r="J423" s="391"/>
    </row>
    <row r="424" spans="8:10" s="492" customFormat="1" ht="15">
      <c r="H424" s="391"/>
      <c r="I424" s="391"/>
      <c r="J424" s="391"/>
    </row>
    <row r="425" spans="8:10" s="492" customFormat="1" ht="15">
      <c r="H425" s="391"/>
      <c r="I425" s="391"/>
      <c r="J425" s="391"/>
    </row>
    <row r="426" spans="8:10" s="492" customFormat="1" ht="15">
      <c r="H426" s="391"/>
      <c r="I426" s="391"/>
      <c r="J426" s="391"/>
    </row>
    <row r="427" spans="8:10" s="492" customFormat="1" ht="15">
      <c r="H427" s="391"/>
      <c r="I427" s="391"/>
      <c r="J427" s="391"/>
    </row>
    <row r="428" spans="8:10" s="492" customFormat="1" ht="15">
      <c r="H428" s="391"/>
      <c r="I428" s="391"/>
      <c r="J428" s="391"/>
    </row>
    <row r="429" spans="8:10" s="492" customFormat="1" ht="15">
      <c r="H429" s="391"/>
      <c r="I429" s="391"/>
      <c r="J429" s="391"/>
    </row>
    <row r="430" spans="8:10" s="492" customFormat="1" ht="15">
      <c r="H430" s="391"/>
      <c r="I430" s="391"/>
      <c r="J430" s="391"/>
    </row>
    <row r="431" spans="8:10" s="492" customFormat="1" ht="15">
      <c r="H431" s="391"/>
      <c r="I431" s="391"/>
      <c r="J431" s="391"/>
    </row>
    <row r="432" spans="8:10" s="492" customFormat="1" ht="15">
      <c r="H432" s="391"/>
      <c r="I432" s="391"/>
      <c r="J432" s="391"/>
    </row>
    <row r="433" spans="8:10" s="492" customFormat="1" ht="15">
      <c r="H433" s="391"/>
      <c r="I433" s="391"/>
      <c r="J433" s="391"/>
    </row>
    <row r="434" spans="8:10" s="492" customFormat="1" ht="15">
      <c r="H434" s="391"/>
      <c r="I434" s="391"/>
      <c r="J434" s="391"/>
    </row>
    <row r="435" spans="8:10" s="492" customFormat="1" ht="15">
      <c r="H435" s="391"/>
      <c r="I435" s="391"/>
      <c r="J435" s="391"/>
    </row>
    <row r="436" spans="8:10" s="492" customFormat="1" ht="15">
      <c r="H436" s="391"/>
      <c r="I436" s="391"/>
      <c r="J436" s="391"/>
    </row>
    <row r="437" spans="8:10" s="492" customFormat="1" ht="15">
      <c r="H437" s="391"/>
      <c r="I437" s="391"/>
      <c r="J437" s="391"/>
    </row>
    <row r="438" spans="8:10" s="492" customFormat="1" ht="15">
      <c r="H438" s="391"/>
      <c r="I438" s="391"/>
      <c r="J438" s="391"/>
    </row>
    <row r="439" spans="8:10" s="492" customFormat="1" ht="15">
      <c r="H439" s="391"/>
      <c r="I439" s="391"/>
      <c r="J439" s="391"/>
    </row>
    <row r="440" spans="8:10" s="492" customFormat="1" ht="15">
      <c r="H440" s="391"/>
      <c r="I440" s="391"/>
      <c r="J440" s="391"/>
    </row>
    <row r="441" spans="8:10" s="492" customFormat="1" ht="15">
      <c r="H441" s="391"/>
      <c r="I441" s="391"/>
      <c r="J441" s="391"/>
    </row>
    <row r="442" spans="8:10" s="492" customFormat="1" ht="15">
      <c r="H442" s="391"/>
      <c r="I442" s="391"/>
      <c r="J442" s="391"/>
    </row>
    <row r="443" spans="8:10" s="492" customFormat="1" ht="15">
      <c r="H443" s="391"/>
      <c r="I443" s="391"/>
      <c r="J443" s="391"/>
    </row>
    <row r="444" spans="8:10" s="492" customFormat="1" ht="15">
      <c r="H444" s="391"/>
      <c r="I444" s="391"/>
      <c r="J444" s="391"/>
    </row>
    <row r="445" spans="8:10" s="492" customFormat="1" ht="15">
      <c r="H445" s="391"/>
      <c r="I445" s="391"/>
      <c r="J445" s="391"/>
    </row>
    <row r="446" spans="8:10" s="492" customFormat="1" ht="15">
      <c r="H446" s="391"/>
      <c r="I446" s="391"/>
      <c r="J446" s="391"/>
    </row>
    <row r="447" spans="8:10" s="492" customFormat="1" ht="15">
      <c r="H447" s="391"/>
      <c r="I447" s="391"/>
      <c r="J447" s="391"/>
    </row>
    <row r="448" spans="8:10" s="492" customFormat="1" ht="15">
      <c r="H448" s="391"/>
      <c r="I448" s="391"/>
      <c r="J448" s="391"/>
    </row>
    <row r="449" spans="8:10" s="492" customFormat="1" ht="15">
      <c r="H449" s="391"/>
      <c r="I449" s="391"/>
      <c r="J449" s="391"/>
    </row>
    <row r="450" spans="8:10" s="492" customFormat="1" ht="15">
      <c r="H450" s="391"/>
      <c r="I450" s="391"/>
      <c r="J450" s="391"/>
    </row>
    <row r="451" spans="8:10" s="492" customFormat="1" ht="15">
      <c r="H451" s="391"/>
      <c r="I451" s="391"/>
      <c r="J451" s="391"/>
    </row>
    <row r="452" spans="8:10" s="492" customFormat="1" ht="15">
      <c r="H452" s="391"/>
      <c r="I452" s="391"/>
      <c r="J452" s="391"/>
    </row>
    <row r="453" spans="8:10" s="492" customFormat="1" ht="15">
      <c r="H453" s="391"/>
      <c r="I453" s="391"/>
      <c r="J453" s="391"/>
    </row>
    <row r="454" spans="8:10" s="492" customFormat="1" ht="15">
      <c r="H454" s="391"/>
      <c r="I454" s="391"/>
      <c r="J454" s="391"/>
    </row>
    <row r="455" spans="8:10" s="492" customFormat="1" ht="15">
      <c r="H455" s="391"/>
      <c r="I455" s="391"/>
      <c r="J455" s="391"/>
    </row>
    <row r="456" spans="8:10" s="492" customFormat="1" ht="15">
      <c r="H456" s="391"/>
      <c r="I456" s="391"/>
      <c r="J456" s="391"/>
    </row>
    <row r="457" spans="8:10" s="492" customFormat="1" ht="15">
      <c r="H457" s="391"/>
      <c r="I457" s="391"/>
      <c r="J457" s="391"/>
    </row>
    <row r="458" spans="8:10" s="492" customFormat="1" ht="15">
      <c r="H458" s="391"/>
      <c r="I458" s="391"/>
      <c r="J458" s="391"/>
    </row>
    <row r="459" spans="8:10" s="492" customFormat="1" ht="15">
      <c r="H459" s="391"/>
      <c r="I459" s="391"/>
      <c r="J459" s="391"/>
    </row>
    <row r="460" spans="8:10" s="492" customFormat="1" ht="15">
      <c r="H460" s="391"/>
      <c r="I460" s="391"/>
      <c r="J460" s="391"/>
    </row>
    <row r="461" spans="8:10" s="492" customFormat="1" ht="15">
      <c r="H461" s="391"/>
      <c r="I461" s="391"/>
      <c r="J461" s="391"/>
    </row>
    <row r="462" spans="8:10" s="492" customFormat="1" ht="15">
      <c r="H462" s="391"/>
      <c r="I462" s="391"/>
      <c r="J462" s="391"/>
    </row>
    <row r="463" spans="8:10" s="492" customFormat="1" ht="15">
      <c r="H463" s="391"/>
      <c r="I463" s="391"/>
      <c r="J463" s="391"/>
    </row>
    <row r="464" spans="8:10" s="492" customFormat="1" ht="15">
      <c r="H464" s="391"/>
      <c r="I464" s="391"/>
      <c r="J464" s="391"/>
    </row>
    <row r="465" spans="8:10" s="492" customFormat="1" ht="15">
      <c r="H465" s="391"/>
      <c r="I465" s="391"/>
      <c r="J465" s="391"/>
    </row>
    <row r="466" spans="8:10" s="492" customFormat="1" ht="15">
      <c r="H466" s="391"/>
      <c r="I466" s="391"/>
      <c r="J466" s="391"/>
    </row>
    <row r="467" spans="8:10" s="492" customFormat="1" ht="15">
      <c r="H467" s="391"/>
      <c r="I467" s="391"/>
      <c r="J467" s="391"/>
    </row>
    <row r="468" spans="8:10" s="492" customFormat="1" ht="15">
      <c r="H468" s="391"/>
      <c r="I468" s="391"/>
      <c r="J468" s="391"/>
    </row>
    <row r="469" spans="8:10" s="492" customFormat="1" ht="15">
      <c r="H469" s="391"/>
      <c r="I469" s="391"/>
      <c r="J469" s="391"/>
    </row>
    <row r="470" spans="8:10" s="492" customFormat="1" ht="15">
      <c r="H470" s="391"/>
      <c r="I470" s="391"/>
      <c r="J470" s="391"/>
    </row>
    <row r="471" spans="8:10" s="492" customFormat="1" ht="15">
      <c r="H471" s="391"/>
      <c r="I471" s="391"/>
      <c r="J471" s="391"/>
    </row>
    <row r="472" spans="8:10" s="492" customFormat="1" ht="15">
      <c r="H472" s="391"/>
      <c r="I472" s="391"/>
      <c r="J472" s="391"/>
    </row>
    <row r="473" spans="8:10" s="492" customFormat="1" ht="15">
      <c r="H473" s="391"/>
      <c r="I473" s="391"/>
      <c r="J473" s="391"/>
    </row>
    <row r="474" spans="8:10" s="492" customFormat="1" ht="15">
      <c r="H474" s="391"/>
      <c r="I474" s="391"/>
      <c r="J474" s="391"/>
    </row>
    <row r="475" spans="8:10" s="492" customFormat="1" ht="15">
      <c r="H475" s="391"/>
      <c r="I475" s="391"/>
      <c r="J475" s="391"/>
    </row>
    <row r="476" spans="8:10" s="492" customFormat="1" ht="15">
      <c r="H476" s="391"/>
      <c r="I476" s="391"/>
      <c r="J476" s="391"/>
    </row>
    <row r="477" spans="8:10" s="492" customFormat="1" ht="15">
      <c r="H477" s="391"/>
      <c r="I477" s="391"/>
      <c r="J477" s="391"/>
    </row>
    <row r="478" spans="8:10" s="492" customFormat="1" ht="15">
      <c r="H478" s="391"/>
      <c r="I478" s="391"/>
      <c r="J478" s="391"/>
    </row>
    <row r="479" spans="8:10" s="492" customFormat="1" ht="15">
      <c r="H479" s="391"/>
      <c r="I479" s="391"/>
      <c r="J479" s="391"/>
    </row>
    <row r="480" spans="8:10" s="492" customFormat="1" ht="15">
      <c r="H480" s="391"/>
      <c r="I480" s="391"/>
      <c r="J480" s="391"/>
    </row>
    <row r="481" spans="8:10" s="492" customFormat="1" ht="15">
      <c r="H481" s="391"/>
      <c r="I481" s="391"/>
      <c r="J481" s="391"/>
    </row>
    <row r="482" spans="8:10" s="492" customFormat="1" ht="15">
      <c r="H482" s="391"/>
      <c r="I482" s="391"/>
      <c r="J482" s="391"/>
    </row>
    <row r="483" spans="8:10" s="492" customFormat="1" ht="15">
      <c r="H483" s="391"/>
      <c r="I483" s="391"/>
      <c r="J483" s="391"/>
    </row>
    <row r="484" spans="8:10" s="492" customFormat="1" ht="15">
      <c r="H484" s="391"/>
      <c r="I484" s="391"/>
      <c r="J484" s="391"/>
    </row>
    <row r="485" spans="8:10" s="492" customFormat="1" ht="15">
      <c r="H485" s="391"/>
      <c r="I485" s="391"/>
      <c r="J485" s="391"/>
    </row>
    <row r="486" spans="8:10" s="492" customFormat="1" ht="15">
      <c r="H486" s="391"/>
      <c r="I486" s="391"/>
      <c r="J486" s="391"/>
    </row>
    <row r="487" spans="8:10" s="492" customFormat="1" ht="15">
      <c r="H487" s="391"/>
      <c r="I487" s="391"/>
      <c r="J487" s="391"/>
    </row>
    <row r="488" spans="8:10" s="492" customFormat="1" ht="15">
      <c r="H488" s="391"/>
      <c r="I488" s="391"/>
      <c r="J488" s="391"/>
    </row>
    <row r="489" spans="8:10" s="492" customFormat="1" ht="15">
      <c r="H489" s="391"/>
      <c r="I489" s="391"/>
      <c r="J489" s="391"/>
    </row>
    <row r="490" spans="8:10" s="492" customFormat="1" ht="15">
      <c r="H490" s="391"/>
      <c r="I490" s="391"/>
      <c r="J490" s="391"/>
    </row>
    <row r="491" spans="8:10" s="492" customFormat="1" ht="15">
      <c r="H491" s="391"/>
      <c r="I491" s="391"/>
      <c r="J491" s="391"/>
    </row>
    <row r="492" spans="8:10" s="492" customFormat="1" ht="15">
      <c r="H492" s="391"/>
      <c r="I492" s="391"/>
      <c r="J492" s="391"/>
    </row>
    <row r="493" spans="8:10" s="492" customFormat="1" ht="15">
      <c r="H493" s="391"/>
      <c r="I493" s="391"/>
      <c r="J493" s="391"/>
    </row>
    <row r="494" spans="8:10" s="492" customFormat="1" ht="15">
      <c r="H494" s="391"/>
      <c r="I494" s="391"/>
      <c r="J494" s="391"/>
    </row>
    <row r="495" spans="8:10" s="492" customFormat="1" ht="15">
      <c r="H495" s="391"/>
      <c r="I495" s="391"/>
      <c r="J495" s="391"/>
    </row>
    <row r="496" spans="8:10" s="492" customFormat="1" ht="15">
      <c r="H496" s="391"/>
      <c r="I496" s="391"/>
      <c r="J496" s="391"/>
    </row>
    <row r="497" spans="8:10" s="492" customFormat="1" ht="15">
      <c r="H497" s="391"/>
      <c r="I497" s="391"/>
      <c r="J497" s="391"/>
    </row>
    <row r="498" spans="8:10" s="492" customFormat="1" ht="15">
      <c r="H498" s="391"/>
      <c r="I498" s="391"/>
      <c r="J498" s="391"/>
    </row>
    <row r="499" spans="8:10" s="492" customFormat="1" ht="15">
      <c r="H499" s="391"/>
      <c r="I499" s="391"/>
      <c r="J499" s="391"/>
    </row>
    <row r="500" spans="8:10" s="492" customFormat="1" ht="15">
      <c r="H500" s="391"/>
      <c r="I500" s="391"/>
      <c r="J500" s="391"/>
    </row>
    <row r="501" spans="8:10" s="492" customFormat="1" ht="15">
      <c r="H501" s="391"/>
      <c r="I501" s="391"/>
      <c r="J501" s="391"/>
    </row>
    <row r="502" spans="8:10" s="492" customFormat="1" ht="15">
      <c r="H502" s="391"/>
      <c r="I502" s="391"/>
      <c r="J502" s="391"/>
    </row>
    <row r="503" spans="8:10" s="492" customFormat="1" ht="15">
      <c r="H503" s="391"/>
      <c r="I503" s="391"/>
      <c r="J503" s="391"/>
    </row>
    <row r="504" spans="8:10" s="492" customFormat="1" ht="15">
      <c r="H504" s="391"/>
      <c r="I504" s="391"/>
      <c r="J504" s="391"/>
    </row>
    <row r="505" spans="8:10" s="492" customFormat="1" ht="15">
      <c r="H505" s="391"/>
      <c r="I505" s="391"/>
      <c r="J505" s="391"/>
    </row>
    <row r="506" spans="8:10" s="492" customFormat="1" ht="15">
      <c r="H506" s="391"/>
      <c r="I506" s="391"/>
      <c r="J506" s="391"/>
    </row>
    <row r="507" spans="8:10" s="492" customFormat="1" ht="15">
      <c r="H507" s="391"/>
      <c r="I507" s="391"/>
      <c r="J507" s="391"/>
    </row>
    <row r="508" spans="8:10" s="492" customFormat="1" ht="15">
      <c r="H508" s="391"/>
      <c r="I508" s="391"/>
      <c r="J508" s="391"/>
    </row>
    <row r="509" spans="8:10" s="492" customFormat="1" ht="15">
      <c r="H509" s="391"/>
      <c r="I509" s="391"/>
      <c r="J509" s="391"/>
    </row>
    <row r="510" spans="8:10" s="492" customFormat="1" ht="15">
      <c r="H510" s="391"/>
      <c r="I510" s="391"/>
      <c r="J510" s="391"/>
    </row>
    <row r="511" spans="8:10" s="492" customFormat="1" ht="15">
      <c r="H511" s="391"/>
      <c r="I511" s="391"/>
      <c r="J511" s="391"/>
    </row>
    <row r="512" spans="8:10" s="492" customFormat="1" ht="15">
      <c r="H512" s="391"/>
      <c r="I512" s="391"/>
      <c r="J512" s="391"/>
    </row>
    <row r="513" spans="8:10" s="492" customFormat="1" ht="15">
      <c r="H513" s="391"/>
      <c r="I513" s="391"/>
      <c r="J513" s="391"/>
    </row>
    <row r="514" spans="8:10" s="492" customFormat="1" ht="15">
      <c r="H514" s="391"/>
      <c r="I514" s="391"/>
      <c r="J514" s="391"/>
    </row>
    <row r="515" spans="8:10" s="492" customFormat="1" ht="15">
      <c r="H515" s="391"/>
      <c r="I515" s="391"/>
      <c r="J515" s="391"/>
    </row>
    <row r="516" spans="8:10" s="492" customFormat="1" ht="15">
      <c r="H516" s="391"/>
      <c r="I516" s="391"/>
      <c r="J516" s="391"/>
    </row>
    <row r="517" spans="8:10" s="492" customFormat="1" ht="15">
      <c r="H517" s="391"/>
      <c r="I517" s="391"/>
      <c r="J517" s="391"/>
    </row>
    <row r="518" spans="8:10" s="492" customFormat="1" ht="15">
      <c r="H518" s="391"/>
      <c r="I518" s="391"/>
      <c r="J518" s="391"/>
    </row>
    <row r="519" spans="8:10" s="492" customFormat="1" ht="15">
      <c r="H519" s="391"/>
      <c r="I519" s="391"/>
      <c r="J519" s="391"/>
    </row>
    <row r="520" spans="8:10" s="492" customFormat="1" ht="15">
      <c r="H520" s="391"/>
      <c r="I520" s="391"/>
      <c r="J520" s="391"/>
    </row>
    <row r="521" spans="8:10" s="492" customFormat="1" ht="15">
      <c r="H521" s="391"/>
      <c r="I521" s="391"/>
      <c r="J521" s="391"/>
    </row>
    <row r="522" spans="8:10" s="492" customFormat="1" ht="15">
      <c r="H522" s="391"/>
      <c r="I522" s="391"/>
      <c r="J522" s="391"/>
    </row>
    <row r="523" spans="8:10" s="492" customFormat="1" ht="15">
      <c r="H523" s="391"/>
      <c r="I523" s="391"/>
      <c r="J523" s="391"/>
    </row>
    <row r="524" spans="8:10" s="492" customFormat="1" ht="15">
      <c r="H524" s="391"/>
      <c r="I524" s="391"/>
      <c r="J524" s="391"/>
    </row>
    <row r="525" spans="8:10" s="492" customFormat="1" ht="15">
      <c r="H525" s="391"/>
      <c r="I525" s="391"/>
      <c r="J525" s="391"/>
    </row>
    <row r="526" spans="8:10" s="492" customFormat="1" ht="15">
      <c r="H526" s="391"/>
      <c r="I526" s="391"/>
      <c r="J526" s="391"/>
    </row>
    <row r="527" spans="8:10" s="492" customFormat="1" ht="15">
      <c r="H527" s="391"/>
      <c r="I527" s="391"/>
      <c r="J527" s="391"/>
    </row>
    <row r="528" spans="8:10" s="492" customFormat="1" ht="15">
      <c r="H528" s="391"/>
      <c r="I528" s="391"/>
      <c r="J528" s="391"/>
    </row>
    <row r="529" spans="8:10" s="492" customFormat="1" ht="15">
      <c r="H529" s="391"/>
      <c r="I529" s="391"/>
      <c r="J529" s="391"/>
    </row>
    <row r="530" spans="8:10" s="492" customFormat="1" ht="15">
      <c r="H530" s="391"/>
      <c r="I530" s="391"/>
      <c r="J530" s="391"/>
    </row>
    <row r="531" spans="8:10" s="492" customFormat="1" ht="15">
      <c r="H531" s="391"/>
      <c r="I531" s="391"/>
      <c r="J531" s="391"/>
    </row>
    <row r="532" spans="8:10" s="492" customFormat="1" ht="15">
      <c r="H532" s="391"/>
      <c r="I532" s="391"/>
      <c r="J532" s="391"/>
    </row>
    <row r="533" spans="8:10" s="492" customFormat="1" ht="15">
      <c r="H533" s="391"/>
      <c r="I533" s="391"/>
      <c r="J533" s="391"/>
    </row>
    <row r="534" spans="8:10" s="492" customFormat="1" ht="15">
      <c r="H534" s="391"/>
      <c r="I534" s="391"/>
      <c r="J534" s="391"/>
    </row>
    <row r="535" spans="8:10" s="492" customFormat="1" ht="15">
      <c r="H535" s="391"/>
      <c r="I535" s="391"/>
      <c r="J535" s="391"/>
    </row>
    <row r="536" spans="8:10" s="492" customFormat="1" ht="15">
      <c r="H536" s="391"/>
      <c r="I536" s="391"/>
      <c r="J536" s="391"/>
    </row>
    <row r="537" spans="8:10" s="492" customFormat="1" ht="15">
      <c r="H537" s="391"/>
      <c r="I537" s="391"/>
      <c r="J537" s="391"/>
    </row>
    <row r="538" spans="8:10" s="492" customFormat="1" ht="15">
      <c r="H538" s="391"/>
      <c r="I538" s="391"/>
      <c r="J538" s="391"/>
    </row>
    <row r="539" spans="8:10" s="492" customFormat="1" ht="15">
      <c r="H539" s="391"/>
      <c r="I539" s="391"/>
      <c r="J539" s="391"/>
    </row>
    <row r="540" spans="8:10" s="492" customFormat="1" ht="15">
      <c r="H540" s="391"/>
      <c r="I540" s="391"/>
      <c r="J540" s="391"/>
    </row>
    <row r="541" spans="8:10" s="492" customFormat="1" ht="15">
      <c r="H541" s="391"/>
      <c r="I541" s="391"/>
      <c r="J541" s="391"/>
    </row>
    <row r="542" spans="8:10" s="492" customFormat="1" ht="15">
      <c r="H542" s="391"/>
      <c r="I542" s="391"/>
      <c r="J542" s="391"/>
    </row>
    <row r="543" spans="8:10" s="492" customFormat="1" ht="15">
      <c r="H543" s="391"/>
      <c r="I543" s="391"/>
      <c r="J543" s="391"/>
    </row>
    <row r="544" spans="8:10" s="492" customFormat="1" ht="15">
      <c r="H544" s="391"/>
      <c r="I544" s="391"/>
      <c r="J544" s="391"/>
    </row>
    <row r="545" spans="8:10" s="492" customFormat="1" ht="15">
      <c r="H545" s="391"/>
      <c r="I545" s="391"/>
      <c r="J545" s="391"/>
    </row>
    <row r="546" spans="8:10" s="492" customFormat="1" ht="15">
      <c r="H546" s="391"/>
      <c r="I546" s="391"/>
      <c r="J546" s="391"/>
    </row>
    <row r="547" spans="8:10" s="492" customFormat="1" ht="15">
      <c r="H547" s="391"/>
      <c r="I547" s="391"/>
      <c r="J547" s="391"/>
    </row>
    <row r="548" spans="8:10" s="492" customFormat="1" ht="15">
      <c r="H548" s="391"/>
      <c r="I548" s="391"/>
      <c r="J548" s="391"/>
    </row>
    <row r="549" spans="8:10" s="492" customFormat="1" ht="15">
      <c r="H549" s="391"/>
      <c r="I549" s="391"/>
      <c r="J549" s="391"/>
    </row>
    <row r="550" spans="8:10" s="492" customFormat="1" ht="15">
      <c r="H550" s="391"/>
      <c r="I550" s="391"/>
      <c r="J550" s="391"/>
    </row>
    <row r="551" spans="8:10" s="492" customFormat="1" ht="15">
      <c r="H551" s="391"/>
      <c r="I551" s="391"/>
      <c r="J551" s="391"/>
    </row>
    <row r="552" spans="8:10" s="492" customFormat="1" ht="15">
      <c r="H552" s="391"/>
      <c r="I552" s="391"/>
      <c r="J552" s="391"/>
    </row>
    <row r="553" spans="8:10" s="492" customFormat="1" ht="15">
      <c r="H553" s="391"/>
      <c r="I553" s="391"/>
      <c r="J553" s="391"/>
    </row>
    <row r="554" spans="8:10" s="492" customFormat="1" ht="15">
      <c r="H554" s="391"/>
      <c r="I554" s="391"/>
      <c r="J554" s="391"/>
    </row>
    <row r="555" spans="8:10" s="492" customFormat="1" ht="15">
      <c r="H555" s="391"/>
      <c r="I555" s="391"/>
      <c r="J555" s="391"/>
    </row>
    <row r="556" spans="8:10" s="492" customFormat="1" ht="15">
      <c r="H556" s="391"/>
      <c r="I556" s="391"/>
      <c r="J556" s="391"/>
    </row>
    <row r="557" spans="8:10" s="492" customFormat="1" ht="15">
      <c r="H557" s="391"/>
      <c r="I557" s="391"/>
      <c r="J557" s="391"/>
    </row>
    <row r="558" spans="8:10" s="492" customFormat="1" ht="15">
      <c r="H558" s="391"/>
      <c r="I558" s="391"/>
      <c r="J558" s="391"/>
    </row>
    <row r="559" spans="8:10" s="492" customFormat="1" ht="15">
      <c r="H559" s="391"/>
      <c r="I559" s="391"/>
      <c r="J559" s="391"/>
    </row>
    <row r="560" spans="8:10" s="492" customFormat="1" ht="15">
      <c r="H560" s="391"/>
      <c r="I560" s="391"/>
      <c r="J560" s="391"/>
    </row>
    <row r="561" spans="8:10" s="492" customFormat="1" ht="15">
      <c r="H561" s="391"/>
      <c r="I561" s="391"/>
      <c r="J561" s="391"/>
    </row>
    <row r="562" spans="8:10" s="492" customFormat="1" ht="15">
      <c r="H562" s="391"/>
      <c r="I562" s="391"/>
      <c r="J562" s="391"/>
    </row>
    <row r="563" spans="8:10" s="492" customFormat="1" ht="15">
      <c r="H563" s="391"/>
      <c r="I563" s="391"/>
      <c r="J563" s="391"/>
    </row>
    <row r="564" spans="8:10" s="492" customFormat="1" ht="15">
      <c r="H564" s="391"/>
      <c r="I564" s="391"/>
      <c r="J564" s="391"/>
    </row>
    <row r="565" spans="8:10" s="492" customFormat="1" ht="15">
      <c r="H565" s="391"/>
      <c r="I565" s="391"/>
      <c r="J565" s="391"/>
    </row>
    <row r="566" spans="8:10" s="492" customFormat="1" ht="15">
      <c r="H566" s="391"/>
      <c r="I566" s="391"/>
      <c r="J566" s="391"/>
    </row>
    <row r="567" spans="8:10" s="492" customFormat="1" ht="15">
      <c r="H567" s="391"/>
      <c r="I567" s="391"/>
      <c r="J567" s="391"/>
    </row>
    <row r="568" spans="8:10" s="492" customFormat="1" ht="15">
      <c r="H568" s="391"/>
      <c r="I568" s="391"/>
      <c r="J568" s="391"/>
    </row>
    <row r="569" spans="8:10" s="492" customFormat="1" ht="15">
      <c r="H569" s="391"/>
      <c r="I569" s="391"/>
      <c r="J569" s="391"/>
    </row>
    <row r="570" spans="8:10" s="492" customFormat="1" ht="15">
      <c r="H570" s="391"/>
      <c r="I570" s="391"/>
      <c r="J570" s="391"/>
    </row>
    <row r="571" spans="8:10" s="492" customFormat="1" ht="15">
      <c r="H571" s="391"/>
      <c r="I571" s="391"/>
      <c r="J571" s="391"/>
    </row>
    <row r="572" spans="8:10" s="492" customFormat="1" ht="15">
      <c r="H572" s="391"/>
      <c r="I572" s="391"/>
      <c r="J572" s="391"/>
    </row>
    <row r="573" spans="8:10" s="492" customFormat="1" ht="15">
      <c r="H573" s="391"/>
      <c r="I573" s="391"/>
      <c r="J573" s="391"/>
    </row>
    <row r="574" spans="8:10" s="492" customFormat="1" ht="15">
      <c r="H574" s="391"/>
      <c r="I574" s="391"/>
      <c r="J574" s="391"/>
    </row>
    <row r="575" spans="8:10" s="492" customFormat="1" ht="15">
      <c r="H575" s="391"/>
      <c r="I575" s="391"/>
      <c r="J575" s="391"/>
    </row>
    <row r="576" spans="8:10" s="492" customFormat="1" ht="15">
      <c r="H576" s="391"/>
      <c r="I576" s="391"/>
      <c r="J576" s="391"/>
    </row>
    <row r="577" spans="8:10" s="492" customFormat="1" ht="15">
      <c r="H577" s="391"/>
      <c r="I577" s="391"/>
      <c r="J577" s="391"/>
    </row>
    <row r="578" spans="8:10" s="492" customFormat="1" ht="15">
      <c r="H578" s="391"/>
      <c r="I578" s="391"/>
      <c r="J578" s="391"/>
    </row>
    <row r="579" spans="8:10" s="492" customFormat="1" ht="15">
      <c r="H579" s="391"/>
      <c r="I579" s="391"/>
      <c r="J579" s="391"/>
    </row>
    <row r="580" spans="8:10" s="492" customFormat="1" ht="15">
      <c r="H580" s="391"/>
      <c r="I580" s="391"/>
      <c r="J580" s="391"/>
    </row>
    <row r="581" spans="8:10" s="492" customFormat="1" ht="15">
      <c r="H581" s="391"/>
      <c r="I581" s="391"/>
      <c r="J581" s="391"/>
    </row>
    <row r="582" spans="8:10" s="492" customFormat="1" ht="15">
      <c r="H582" s="391"/>
      <c r="I582" s="391"/>
      <c r="J582" s="391"/>
    </row>
    <row r="583" spans="8:10" s="492" customFormat="1" ht="15">
      <c r="H583" s="391"/>
      <c r="I583" s="391"/>
      <c r="J583" s="391"/>
    </row>
    <row r="584" spans="8:10" s="492" customFormat="1" ht="15">
      <c r="H584" s="391"/>
      <c r="I584" s="391"/>
      <c r="J584" s="391"/>
    </row>
    <row r="585" spans="8:10" s="492" customFormat="1" ht="15">
      <c r="H585" s="391"/>
      <c r="I585" s="391"/>
      <c r="J585" s="391"/>
    </row>
    <row r="586" spans="8:10" s="492" customFormat="1" ht="15">
      <c r="H586" s="391"/>
      <c r="I586" s="391"/>
      <c r="J586" s="391"/>
    </row>
    <row r="587" spans="8:10" s="492" customFormat="1" ht="15">
      <c r="H587" s="391"/>
      <c r="I587" s="391"/>
      <c r="J587" s="391"/>
    </row>
    <row r="588" spans="8:10" s="492" customFormat="1" ht="15">
      <c r="H588" s="391"/>
      <c r="I588" s="391"/>
      <c r="J588" s="391"/>
    </row>
    <row r="589" spans="8:10" s="492" customFormat="1" ht="15">
      <c r="H589" s="391"/>
      <c r="I589" s="391"/>
      <c r="J589" s="391"/>
    </row>
    <row r="590" spans="8:10" s="492" customFormat="1" ht="15">
      <c r="H590" s="391"/>
      <c r="I590" s="391"/>
      <c r="J590" s="391"/>
    </row>
    <row r="591" spans="8:10" s="492" customFormat="1" ht="15">
      <c r="H591" s="391"/>
      <c r="I591" s="391"/>
      <c r="J591" s="391"/>
    </row>
    <row r="592" spans="8:10" s="492" customFormat="1" ht="15">
      <c r="H592" s="391"/>
      <c r="I592" s="391"/>
      <c r="J592" s="391"/>
    </row>
    <row r="593" spans="8:10" s="492" customFormat="1" ht="15">
      <c r="H593" s="391"/>
      <c r="I593" s="391"/>
      <c r="J593" s="391"/>
    </row>
    <row r="594" spans="8:10" s="492" customFormat="1" ht="15">
      <c r="H594" s="391"/>
      <c r="I594" s="391"/>
      <c r="J594" s="391"/>
    </row>
    <row r="595" spans="8:10" s="492" customFormat="1" ht="15">
      <c r="H595" s="391"/>
      <c r="I595" s="391"/>
      <c r="J595" s="391"/>
    </row>
    <row r="596" spans="8:10" s="492" customFormat="1" ht="15">
      <c r="H596" s="391"/>
      <c r="I596" s="391"/>
      <c r="J596" s="391"/>
    </row>
    <row r="597" spans="8:10" s="492" customFormat="1" ht="15">
      <c r="H597" s="391"/>
      <c r="I597" s="391"/>
      <c r="J597" s="391"/>
    </row>
    <row r="598" spans="8:10" s="492" customFormat="1" ht="15">
      <c r="H598" s="391"/>
      <c r="I598" s="391"/>
      <c r="J598" s="391"/>
    </row>
    <row r="599" spans="8:10" s="492" customFormat="1" ht="15">
      <c r="H599" s="391"/>
      <c r="I599" s="391"/>
      <c r="J599" s="391"/>
    </row>
    <row r="600" spans="8:10" s="492" customFormat="1" ht="15">
      <c r="H600" s="391"/>
      <c r="I600" s="391"/>
      <c r="J600" s="391"/>
    </row>
    <row r="601" spans="8:10" s="492" customFormat="1" ht="15">
      <c r="H601" s="391"/>
      <c r="I601" s="391"/>
      <c r="J601" s="391"/>
    </row>
    <row r="602" spans="8:10" s="492" customFormat="1" ht="15">
      <c r="H602" s="391"/>
      <c r="I602" s="391"/>
      <c r="J602" s="391"/>
    </row>
    <row r="603" spans="8:10" s="492" customFormat="1" ht="15">
      <c r="H603" s="391"/>
      <c r="I603" s="391"/>
      <c r="J603" s="391"/>
    </row>
    <row r="604" spans="8:10" s="492" customFormat="1" ht="15">
      <c r="H604" s="391"/>
      <c r="I604" s="391"/>
      <c r="J604" s="391"/>
    </row>
    <row r="605" spans="8:10" s="492" customFormat="1" ht="15">
      <c r="H605" s="391"/>
      <c r="I605" s="391"/>
      <c r="J605" s="391"/>
    </row>
    <row r="606" spans="8:10" s="492" customFormat="1" ht="15">
      <c r="H606" s="391"/>
      <c r="I606" s="391"/>
      <c r="J606" s="391"/>
    </row>
    <row r="607" spans="8:10" s="492" customFormat="1" ht="15">
      <c r="H607" s="391"/>
      <c r="I607" s="391"/>
      <c r="J607" s="391"/>
    </row>
    <row r="608" spans="8:10" s="492" customFormat="1" ht="15">
      <c r="H608" s="391"/>
      <c r="I608" s="391"/>
      <c r="J608" s="391"/>
    </row>
    <row r="609" spans="8:10" s="492" customFormat="1" ht="15">
      <c r="H609" s="391"/>
      <c r="I609" s="391"/>
      <c r="J609" s="391"/>
    </row>
    <row r="610" spans="8:10" s="492" customFormat="1" ht="15">
      <c r="H610" s="391"/>
      <c r="I610" s="391"/>
      <c r="J610" s="391"/>
    </row>
    <row r="611" spans="8:10" s="492" customFormat="1" ht="15">
      <c r="H611" s="391"/>
      <c r="I611" s="391"/>
      <c r="J611" s="391"/>
    </row>
    <row r="612" spans="8:10" s="492" customFormat="1" ht="15">
      <c r="H612" s="291"/>
      <c r="J612" s="391"/>
    </row>
    <row r="613" spans="8:10" s="492" customFormat="1" ht="15">
      <c r="H613" s="291"/>
      <c r="J613" s="391"/>
    </row>
    <row r="614" spans="8:10" s="492" customFormat="1" ht="15">
      <c r="H614" s="291"/>
      <c r="J614" s="391"/>
    </row>
    <row r="615" spans="8:10" s="492" customFormat="1" ht="15">
      <c r="H615" s="291"/>
      <c r="J615" s="391"/>
    </row>
    <row r="616" spans="8:10" s="492" customFormat="1" ht="15">
      <c r="H616" s="291"/>
      <c r="J616" s="391"/>
    </row>
    <row r="617" spans="8:10" s="492" customFormat="1" ht="15">
      <c r="H617" s="291"/>
      <c r="J617" s="391"/>
    </row>
    <row r="618" spans="8:10" s="492" customFormat="1" ht="15">
      <c r="H618" s="291"/>
      <c r="J618" s="391"/>
    </row>
    <row r="619" spans="8:10" s="492" customFormat="1" ht="15">
      <c r="H619" s="291"/>
      <c r="J619" s="391"/>
    </row>
    <row r="620" spans="8:10" s="492" customFormat="1" ht="15">
      <c r="H620" s="291"/>
      <c r="J620" s="391"/>
    </row>
    <row r="621" spans="8:10" s="492" customFormat="1" ht="15">
      <c r="H621" s="291"/>
      <c r="J621" s="391"/>
    </row>
    <row r="622" spans="8:10" s="492" customFormat="1" ht="15">
      <c r="H622" s="291"/>
      <c r="J622" s="391"/>
    </row>
    <row r="623" spans="8:10" s="492" customFormat="1" ht="15">
      <c r="H623" s="291"/>
      <c r="J623" s="391"/>
    </row>
    <row r="624" spans="8:10" s="492" customFormat="1" ht="15">
      <c r="H624" s="291"/>
      <c r="J624" s="391"/>
    </row>
    <row r="625" spans="10:10" s="492" customFormat="1" ht="15">
      <c r="J625" s="391"/>
    </row>
    <row r="626" spans="10:10" s="492" customFormat="1" ht="15">
      <c r="J626" s="391"/>
    </row>
    <row r="627" spans="10:10" s="492" customFormat="1" ht="15">
      <c r="J627" s="391"/>
    </row>
    <row r="628" spans="10:10" s="492" customFormat="1" ht="15">
      <c r="J628" s="391"/>
    </row>
    <row r="629" spans="10:10" s="492" customFormat="1" ht="15">
      <c r="J629" s="391"/>
    </row>
    <row r="630" spans="10:10" s="492" customFormat="1" ht="15">
      <c r="J630" s="391"/>
    </row>
    <row r="631" spans="10:10" s="492" customFormat="1" ht="15">
      <c r="J631" s="391"/>
    </row>
    <row r="632" spans="10:10" s="492" customFormat="1" ht="15">
      <c r="J632" s="391"/>
    </row>
    <row r="633" spans="10:10" s="492" customFormat="1" ht="15">
      <c r="J633" s="391"/>
    </row>
    <row r="634" spans="10:10" s="492" customFormat="1" ht="15">
      <c r="J634" s="391"/>
    </row>
    <row r="635" spans="10:10" s="492" customFormat="1" ht="15">
      <c r="J635" s="391"/>
    </row>
    <row r="636" spans="10:10" s="492" customFormat="1" ht="15">
      <c r="J636" s="391"/>
    </row>
    <row r="637" spans="10:10" s="492" customFormat="1" ht="15">
      <c r="J637" s="391"/>
    </row>
    <row r="638" spans="10:10" s="492" customFormat="1" ht="15">
      <c r="J638" s="391"/>
    </row>
    <row r="639" spans="10:10" s="492" customFormat="1" ht="15">
      <c r="J639" s="391"/>
    </row>
    <row r="640" spans="10:10" s="492" customFormat="1" ht="15">
      <c r="J640" s="391"/>
    </row>
    <row r="641" spans="10:10" s="492" customFormat="1" ht="15">
      <c r="J641" s="391"/>
    </row>
    <row r="642" spans="10:10" s="492" customFormat="1" ht="15">
      <c r="J642" s="391"/>
    </row>
    <row r="643" spans="10:10" s="492" customFormat="1" ht="15">
      <c r="J643" s="391"/>
    </row>
    <row r="644" spans="10:10" s="492" customFormat="1" ht="15">
      <c r="J644" s="391"/>
    </row>
    <row r="645" spans="10:10" s="492" customFormat="1" ht="15">
      <c r="J645" s="391"/>
    </row>
    <row r="646" spans="10:10" s="492" customFormat="1" ht="15">
      <c r="J646" s="391"/>
    </row>
    <row r="647" spans="10:10" s="492" customFormat="1" ht="15">
      <c r="J647" s="391"/>
    </row>
    <row r="648" spans="10:10" s="492" customFormat="1" ht="15">
      <c r="J648" s="391"/>
    </row>
    <row r="649" spans="10:10" s="492" customFormat="1" ht="15">
      <c r="J649" s="391"/>
    </row>
    <row r="650" spans="10:10" s="492" customFormat="1" ht="15">
      <c r="J650" s="391"/>
    </row>
    <row r="651" spans="10:10" s="492" customFormat="1" ht="15">
      <c r="J651" s="391"/>
    </row>
    <row r="652" spans="10:10" s="492" customFormat="1" ht="15">
      <c r="J652" s="391"/>
    </row>
    <row r="653" spans="10:10" s="492" customFormat="1" ht="15">
      <c r="J653" s="391"/>
    </row>
    <row r="654" spans="10:10" s="492" customFormat="1" ht="15">
      <c r="J654" s="391"/>
    </row>
    <row r="655" spans="10:10" s="492" customFormat="1" ht="15">
      <c r="J655" s="391"/>
    </row>
    <row r="656" spans="10:10" s="492" customFormat="1" ht="15">
      <c r="J656" s="391"/>
    </row>
    <row r="657" spans="10:10" s="492" customFormat="1" ht="15">
      <c r="J657" s="391"/>
    </row>
    <row r="658" spans="10:10" s="492" customFormat="1" ht="15">
      <c r="J658" s="391"/>
    </row>
    <row r="659" spans="10:10" s="492" customFormat="1" ht="15">
      <c r="J659" s="391"/>
    </row>
    <row r="660" spans="10:10" s="492" customFormat="1" ht="15">
      <c r="J660" s="391"/>
    </row>
    <row r="661" spans="10:10" s="492" customFormat="1" ht="15">
      <c r="J661" s="391"/>
    </row>
    <row r="662" spans="10:10" s="492" customFormat="1" ht="15">
      <c r="J662" s="391"/>
    </row>
    <row r="663" spans="10:10" s="492" customFormat="1" ht="15">
      <c r="J663" s="391"/>
    </row>
    <row r="664" spans="10:10" s="492" customFormat="1" ht="15">
      <c r="J664" s="391"/>
    </row>
    <row r="665" spans="10:10" s="492" customFormat="1" ht="15">
      <c r="J665" s="391"/>
    </row>
    <row r="666" spans="10:10" s="492" customFormat="1" ht="15">
      <c r="J666" s="391"/>
    </row>
    <row r="667" spans="10:10" s="492" customFormat="1" ht="15">
      <c r="J667" s="391"/>
    </row>
    <row r="668" spans="10:10" s="492" customFormat="1" ht="15">
      <c r="J668" s="391"/>
    </row>
    <row r="669" spans="10:10" s="492" customFormat="1" ht="15">
      <c r="J669" s="391"/>
    </row>
    <row r="670" spans="10:10" s="492" customFormat="1" ht="15">
      <c r="J670" s="391"/>
    </row>
    <row r="671" spans="10:10" s="492" customFormat="1" ht="15">
      <c r="J671" s="391"/>
    </row>
    <row r="672" spans="10:10" s="492" customFormat="1" ht="15">
      <c r="J672" s="391"/>
    </row>
    <row r="673" spans="10:10" s="492" customFormat="1" ht="15">
      <c r="J673" s="391"/>
    </row>
    <row r="674" spans="10:10" s="492" customFormat="1" ht="15">
      <c r="J674" s="391"/>
    </row>
    <row r="675" spans="10:10" s="492" customFormat="1" ht="15">
      <c r="J675" s="391"/>
    </row>
    <row r="676" spans="10:10" s="492" customFormat="1" ht="15">
      <c r="J676" s="391"/>
    </row>
    <row r="677" spans="10:10" s="492" customFormat="1" ht="15">
      <c r="J677" s="391"/>
    </row>
    <row r="678" spans="10:10" s="492" customFormat="1" ht="15">
      <c r="J678" s="391"/>
    </row>
    <row r="679" spans="10:10" s="492" customFormat="1" ht="15">
      <c r="J679" s="391"/>
    </row>
    <row r="680" spans="10:10" s="492" customFormat="1" ht="15">
      <c r="J680" s="391"/>
    </row>
    <row r="681" spans="10:10" s="492" customFormat="1" ht="15">
      <c r="J681" s="391"/>
    </row>
    <row r="682" spans="10:10" s="492" customFormat="1" ht="15">
      <c r="J682" s="391"/>
    </row>
    <row r="683" spans="10:10" s="492" customFormat="1" ht="15">
      <c r="J683" s="391"/>
    </row>
    <row r="684" spans="10:10" s="492" customFormat="1" ht="15">
      <c r="J684" s="391"/>
    </row>
    <row r="685" spans="10:10" s="492" customFormat="1" ht="15">
      <c r="J685" s="391"/>
    </row>
    <row r="686" spans="10:10" s="492" customFormat="1" ht="15">
      <c r="J686" s="391"/>
    </row>
    <row r="687" spans="10:10" s="492" customFormat="1" ht="15">
      <c r="J687" s="391"/>
    </row>
    <row r="688" spans="10:10" s="492" customFormat="1" ht="15">
      <c r="J688" s="391"/>
    </row>
    <row r="689" spans="10:10" s="492" customFormat="1" ht="15">
      <c r="J689" s="391"/>
    </row>
    <row r="690" spans="10:10" s="492" customFormat="1" ht="15">
      <c r="J690" s="391"/>
    </row>
    <row r="691" spans="10:10" s="492" customFormat="1" ht="15">
      <c r="J691" s="391"/>
    </row>
    <row r="692" spans="10:10" s="492" customFormat="1" ht="15">
      <c r="J692" s="391"/>
    </row>
    <row r="693" spans="10:10" s="492" customFormat="1" ht="15">
      <c r="J693" s="391"/>
    </row>
    <row r="694" spans="10:10" s="492" customFormat="1" ht="15">
      <c r="J694" s="391"/>
    </row>
    <row r="695" spans="10:10" s="492" customFormat="1" ht="15">
      <c r="J695" s="391"/>
    </row>
    <row r="696" spans="10:10" s="492" customFormat="1" ht="15">
      <c r="J696" s="391"/>
    </row>
    <row r="697" spans="10:10" s="492" customFormat="1" ht="15">
      <c r="J697" s="391"/>
    </row>
    <row r="698" spans="10:10" s="492" customFormat="1" ht="15">
      <c r="J698" s="391"/>
    </row>
    <row r="699" spans="10:10" s="492" customFormat="1" ht="15">
      <c r="J699" s="391"/>
    </row>
    <row r="700" spans="10:10" s="492" customFormat="1" ht="15">
      <c r="J700" s="391"/>
    </row>
    <row r="701" spans="10:10" s="492" customFormat="1" ht="15">
      <c r="J701" s="391"/>
    </row>
    <row r="702" spans="10:10" s="492" customFormat="1" ht="15">
      <c r="J702" s="391"/>
    </row>
    <row r="703" spans="10:10" s="492" customFormat="1" ht="15">
      <c r="J703" s="391"/>
    </row>
    <row r="704" spans="10:10" s="492" customFormat="1" ht="15">
      <c r="J704" s="391"/>
    </row>
    <row r="705" spans="10:10" s="492" customFormat="1" ht="15">
      <c r="J705" s="391"/>
    </row>
    <row r="706" spans="10:10" s="492" customFormat="1" ht="15">
      <c r="J706" s="391"/>
    </row>
    <row r="707" spans="10:10" s="492" customFormat="1" ht="15">
      <c r="J707" s="391"/>
    </row>
    <row r="708" spans="10:10" s="492" customFormat="1" ht="15">
      <c r="J708" s="391"/>
    </row>
    <row r="709" spans="10:10" s="492" customFormat="1" ht="15">
      <c r="J709" s="391"/>
    </row>
    <row r="710" spans="10:10" s="492" customFormat="1" ht="15">
      <c r="J710" s="391"/>
    </row>
    <row r="711" spans="10:10" s="492" customFormat="1" ht="15">
      <c r="J711" s="391"/>
    </row>
    <row r="712" spans="10:10" s="492" customFormat="1" ht="15">
      <c r="J712" s="391"/>
    </row>
    <row r="713" spans="10:10" s="492" customFormat="1" ht="15">
      <c r="J713" s="391"/>
    </row>
  </sheetData>
  <mergeCells count="6">
    <mergeCell ref="C5:E5"/>
    <mergeCell ref="F5:I5"/>
    <mergeCell ref="A89:E89"/>
    <mergeCell ref="A35:B35"/>
    <mergeCell ref="C34:E34"/>
    <mergeCell ref="F34:I34"/>
  </mergeCells>
  <printOptions horizontalCentered="1" verticalCentered="1"/>
  <pageMargins left="0" right="0" top="0" bottom="0" header="0.31496062992125984" footer="0.31496062992125984"/>
  <pageSetup paperSize="9" scale="6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8" tint="-0.249977111117893"/>
  </sheetPr>
  <dimension ref="A1:L258"/>
  <sheetViews>
    <sheetView showGridLines="0" view="pageBreakPreview" zoomScale="85" zoomScaleNormal="60" zoomScaleSheetLayoutView="85" workbookViewId="0">
      <selection activeCell="D32" sqref="D32"/>
    </sheetView>
  </sheetViews>
  <sheetFormatPr baseColWidth="10" defaultColWidth="11.5703125" defaultRowHeight="15"/>
  <cols>
    <col min="1" max="1" width="58.28515625" style="153" bestFit="1" customWidth="1"/>
    <col min="2" max="2" width="16.85546875" style="153" customWidth="1"/>
    <col min="3" max="3" width="14" style="153" customWidth="1"/>
    <col min="4" max="4" width="7.7109375" style="153" bestFit="1" customWidth="1"/>
    <col min="5" max="5" width="13.7109375" style="153" customWidth="1"/>
    <col min="6" max="6" width="13.140625" style="391" bestFit="1" customWidth="1"/>
    <col min="7" max="8" width="7.7109375" style="391" bestFit="1" customWidth="1"/>
    <col min="9" max="9" width="11.5703125" style="391"/>
    <col min="10" max="10" width="55.7109375" style="391" bestFit="1" customWidth="1"/>
    <col min="11" max="11" width="14.5703125" style="391" bestFit="1" customWidth="1"/>
    <col min="12" max="12" width="15.7109375" style="391" bestFit="1" customWidth="1"/>
    <col min="13" max="16384" width="11.5703125" style="391"/>
  </cols>
  <sheetData>
    <row r="1" spans="1:8">
      <c r="A1" s="233" t="s">
        <v>285</v>
      </c>
      <c r="B1" s="231"/>
      <c r="C1" s="231"/>
      <c r="D1" s="231"/>
      <c r="E1" s="231"/>
      <c r="F1" s="231"/>
      <c r="G1" s="231"/>
      <c r="H1" s="231"/>
    </row>
    <row r="2" spans="1:8" ht="15.75">
      <c r="A2" s="234" t="s">
        <v>261</v>
      </c>
      <c r="B2" s="231"/>
      <c r="C2" s="231"/>
      <c r="D2" s="231"/>
      <c r="E2" s="231"/>
      <c r="F2" s="231"/>
      <c r="G2" s="231"/>
      <c r="H2" s="231"/>
    </row>
    <row r="3" spans="1:8">
      <c r="A3" s="158"/>
      <c r="B3" s="231"/>
      <c r="C3" s="231"/>
      <c r="D3" s="231"/>
      <c r="E3" s="231"/>
      <c r="F3" s="231"/>
      <c r="G3" s="231"/>
      <c r="H3" s="231"/>
    </row>
    <row r="4" spans="1:8" ht="15.75" thickBot="1">
      <c r="A4" s="1" t="s">
        <v>281</v>
      </c>
      <c r="B4" s="410"/>
      <c r="C4" s="231"/>
      <c r="D4" s="231"/>
      <c r="E4" s="231"/>
      <c r="F4" s="231"/>
      <c r="G4" s="231"/>
      <c r="H4" s="231"/>
    </row>
    <row r="5" spans="1:8" ht="15.75" thickBot="1">
      <c r="A5" s="585"/>
      <c r="B5" s="762" t="s">
        <v>557</v>
      </c>
      <c r="C5" s="763"/>
      <c r="D5" s="764"/>
      <c r="E5" s="803" t="s">
        <v>574</v>
      </c>
      <c r="F5" s="765"/>
      <c r="G5" s="765"/>
      <c r="H5" s="766"/>
    </row>
    <row r="6" spans="1:8">
      <c r="A6" s="586" t="s">
        <v>282</v>
      </c>
      <c r="B6" s="436">
        <v>2018</v>
      </c>
      <c r="C6" s="435">
        <v>2019</v>
      </c>
      <c r="D6" s="434" t="s">
        <v>211</v>
      </c>
      <c r="E6" s="435">
        <v>2018</v>
      </c>
      <c r="F6" s="435">
        <v>2019</v>
      </c>
      <c r="G6" s="434" t="s">
        <v>211</v>
      </c>
      <c r="H6" s="433" t="s">
        <v>212</v>
      </c>
    </row>
    <row r="7" spans="1:8">
      <c r="A7" s="432" t="s">
        <v>358</v>
      </c>
      <c r="B7" s="431">
        <f>+SUM(B8:B18)</f>
        <v>120993575</v>
      </c>
      <c r="C7" s="431">
        <f>+SUM(C8:C18)</f>
        <v>140027085</v>
      </c>
      <c r="D7" s="430">
        <f t="shared" ref="D7:D70" si="0">C7/B7-1</f>
        <v>0.15731008857288487</v>
      </c>
      <c r="E7" s="431">
        <f>+SUM(E8:E18)</f>
        <v>823919899.37</v>
      </c>
      <c r="F7" s="431">
        <f>+SUM(F8:F18)</f>
        <v>759202050</v>
      </c>
      <c r="G7" s="430">
        <f>F7/E7-1</f>
        <v>-7.8548715014027048E-2</v>
      </c>
      <c r="H7" s="587">
        <f>F7/F7</f>
        <v>1</v>
      </c>
    </row>
    <row r="8" spans="1:8">
      <c r="A8" s="305" t="s">
        <v>412</v>
      </c>
      <c r="B8" s="306">
        <v>21719969</v>
      </c>
      <c r="C8" s="588">
        <v>17995329</v>
      </c>
      <c r="D8" s="332">
        <f t="shared" si="0"/>
        <v>-0.17148459097708657</v>
      </c>
      <c r="E8" s="306">
        <v>105593987.48</v>
      </c>
      <c r="F8" s="588">
        <v>188175739</v>
      </c>
      <c r="G8" s="332">
        <f t="shared" ref="G8:G71" si="1">F8/E8-1</f>
        <v>0.78206869056480488</v>
      </c>
      <c r="H8" s="332">
        <f>+F8/$F$7</f>
        <v>0.24785989316019366</v>
      </c>
    </row>
    <row r="9" spans="1:8">
      <c r="A9" s="305" t="s">
        <v>416</v>
      </c>
      <c r="B9" s="306">
        <v>33252839</v>
      </c>
      <c r="C9" s="588">
        <v>11486276</v>
      </c>
      <c r="D9" s="332">
        <f t="shared" si="0"/>
        <v>-0.65457758358617135</v>
      </c>
      <c r="E9" s="306">
        <v>253364056.55000001</v>
      </c>
      <c r="F9" s="588">
        <v>124875614</v>
      </c>
      <c r="G9" s="332">
        <f t="shared" si="1"/>
        <v>-0.50712971800182527</v>
      </c>
      <c r="H9" s="332">
        <f t="shared" ref="H9:H18" si="2">+F9/$F$7</f>
        <v>0.16448271444999391</v>
      </c>
    </row>
    <row r="10" spans="1:8">
      <c r="A10" s="305" t="s">
        <v>415</v>
      </c>
      <c r="B10" s="306">
        <v>10966519</v>
      </c>
      <c r="C10" s="588">
        <v>14677056</v>
      </c>
      <c r="D10" s="332">
        <f t="shared" si="0"/>
        <v>0.3383513948227328</v>
      </c>
      <c r="E10" s="306">
        <v>59672510.200000003</v>
      </c>
      <c r="F10" s="588">
        <v>89154951</v>
      </c>
      <c r="G10" s="332">
        <f t="shared" si="1"/>
        <v>0.49407073208728525</v>
      </c>
      <c r="H10" s="332">
        <f t="shared" si="2"/>
        <v>0.11743244239132389</v>
      </c>
    </row>
    <row r="11" spans="1:8">
      <c r="A11" s="589" t="s">
        <v>160</v>
      </c>
      <c r="B11" s="306">
        <v>10884318</v>
      </c>
      <c r="C11" s="588">
        <v>5213418</v>
      </c>
      <c r="D11" s="332">
        <f t="shared" si="0"/>
        <v>-0.52101564838513537</v>
      </c>
      <c r="E11" s="306">
        <v>46111013</v>
      </c>
      <c r="F11" s="588">
        <v>61132830</v>
      </c>
      <c r="G11" s="332">
        <f t="shared" si="1"/>
        <v>0.32577503773339345</v>
      </c>
      <c r="H11" s="332">
        <f t="shared" si="2"/>
        <v>8.0522477514385002E-2</v>
      </c>
    </row>
    <row r="12" spans="1:8">
      <c r="A12" s="589" t="s">
        <v>270</v>
      </c>
      <c r="B12" s="306"/>
      <c r="C12" s="588">
        <v>47952293</v>
      </c>
      <c r="D12" s="332" t="s">
        <v>64</v>
      </c>
      <c r="E12" s="306"/>
      <c r="F12" s="588">
        <v>47952293</v>
      </c>
      <c r="G12" s="332" t="s">
        <v>64</v>
      </c>
      <c r="H12" s="332">
        <f t="shared" si="2"/>
        <v>6.3161437722672117E-2</v>
      </c>
    </row>
    <row r="13" spans="1:8">
      <c r="A13" s="589" t="s">
        <v>22</v>
      </c>
      <c r="B13" s="306">
        <v>4267267</v>
      </c>
      <c r="C13" s="588">
        <v>8839504</v>
      </c>
      <c r="D13" s="332">
        <f t="shared" si="0"/>
        <v>1.0714672880792322</v>
      </c>
      <c r="E13" s="306">
        <v>31424926</v>
      </c>
      <c r="F13" s="588">
        <v>47114892</v>
      </c>
      <c r="G13" s="332">
        <f t="shared" si="1"/>
        <v>0.49928410332613038</v>
      </c>
      <c r="H13" s="332">
        <f t="shared" si="2"/>
        <v>6.2058436222610307E-2</v>
      </c>
    </row>
    <row r="14" spans="1:8">
      <c r="A14" s="589" t="s">
        <v>269</v>
      </c>
      <c r="B14" s="306">
        <v>0</v>
      </c>
      <c r="C14" s="588">
        <v>6151580</v>
      </c>
      <c r="D14" s="332" t="s">
        <v>64</v>
      </c>
      <c r="E14" s="306">
        <v>27099445.539999999</v>
      </c>
      <c r="F14" s="588">
        <v>28207386</v>
      </c>
      <c r="G14" s="332">
        <f t="shared" si="1"/>
        <v>4.0884248290786296E-2</v>
      </c>
      <c r="H14" s="332">
        <f t="shared" si="2"/>
        <v>3.7153990824972088E-2</v>
      </c>
    </row>
    <row r="15" spans="1:8">
      <c r="A15" s="589" t="s">
        <v>413</v>
      </c>
      <c r="B15" s="306">
        <v>1664491</v>
      </c>
      <c r="C15" s="588">
        <v>6285071</v>
      </c>
      <c r="D15" s="332">
        <f t="shared" si="0"/>
        <v>2.7759717535270543</v>
      </c>
      <c r="E15" s="306">
        <v>10580963</v>
      </c>
      <c r="F15" s="588">
        <v>25683139</v>
      </c>
      <c r="G15" s="332">
        <f t="shared" si="1"/>
        <v>1.4272969294004714</v>
      </c>
      <c r="H15" s="332">
        <f t="shared" si="2"/>
        <v>3.3829122300183465E-2</v>
      </c>
    </row>
    <row r="16" spans="1:8">
      <c r="A16" s="589" t="s">
        <v>422</v>
      </c>
      <c r="B16" s="306">
        <v>11164645</v>
      </c>
      <c r="C16" s="588">
        <v>32561</v>
      </c>
      <c r="D16" s="332">
        <f t="shared" si="0"/>
        <v>-0.99708356154629185</v>
      </c>
      <c r="E16" s="306">
        <v>169637612.72999999</v>
      </c>
      <c r="F16" s="588">
        <v>22189068</v>
      </c>
      <c r="G16" s="332">
        <f t="shared" si="1"/>
        <v>-0.86919723967516127</v>
      </c>
      <c r="H16" s="332">
        <f t="shared" si="2"/>
        <v>2.922682835221533E-2</v>
      </c>
    </row>
    <row r="17" spans="1:12">
      <c r="A17" s="589" t="s">
        <v>161</v>
      </c>
      <c r="B17" s="306">
        <v>3945298</v>
      </c>
      <c r="C17" s="588">
        <v>2113669</v>
      </c>
      <c r="D17" s="332">
        <f t="shared" si="0"/>
        <v>-0.46425618546431724</v>
      </c>
      <c r="E17" s="306">
        <v>11208058.399999999</v>
      </c>
      <c r="F17" s="588">
        <v>22035412</v>
      </c>
      <c r="G17" s="332">
        <f t="shared" si="1"/>
        <v>0.96603293930017387</v>
      </c>
      <c r="H17" s="332">
        <f t="shared" si="2"/>
        <v>2.9024436907144811E-2</v>
      </c>
    </row>
    <row r="18" spans="1:12">
      <c r="A18" s="589" t="s">
        <v>577</v>
      </c>
      <c r="B18" s="306">
        <v>23128229</v>
      </c>
      <c r="C18" s="588">
        <v>19280328</v>
      </c>
      <c r="D18" s="332">
        <f t="shared" si="0"/>
        <v>-0.16637248792374026</v>
      </c>
      <c r="E18" s="588">
        <v>109227326.47000003</v>
      </c>
      <c r="F18" s="588">
        <v>102680726</v>
      </c>
      <c r="G18" s="332">
        <f t="shared" si="1"/>
        <v>-5.9935555337409907E-2</v>
      </c>
      <c r="H18" s="332">
        <f t="shared" si="2"/>
        <v>0.13524822015430543</v>
      </c>
    </row>
    <row r="19" spans="1:12">
      <c r="A19" s="303" t="s">
        <v>277</v>
      </c>
      <c r="B19" s="304">
        <f>+SUM(B20:B30)</f>
        <v>55939540</v>
      </c>
      <c r="C19" s="304">
        <f>+SUM(C20:C30)</f>
        <v>70268647</v>
      </c>
      <c r="D19" s="336">
        <f t="shared" si="0"/>
        <v>0.25615346497307634</v>
      </c>
      <c r="E19" s="304">
        <f>+SUM(E20:E30)</f>
        <v>355458079.05000001</v>
      </c>
      <c r="F19" s="304">
        <f>+SUM(F20:F30)</f>
        <v>623675159</v>
      </c>
      <c r="G19" s="336">
        <f t="shared" si="1"/>
        <v>0.75456740402929934</v>
      </c>
      <c r="H19" s="590">
        <f>F19/F19</f>
        <v>1</v>
      </c>
    </row>
    <row r="20" spans="1:12">
      <c r="A20" s="305" t="s">
        <v>271</v>
      </c>
      <c r="B20" s="306">
        <v>2397084</v>
      </c>
      <c r="C20" s="588">
        <v>22820048</v>
      </c>
      <c r="D20" s="332" t="s">
        <v>64</v>
      </c>
      <c r="E20" s="306">
        <v>3042858.19</v>
      </c>
      <c r="F20" s="588">
        <v>143464690</v>
      </c>
      <c r="G20" s="332" t="s">
        <v>64</v>
      </c>
      <c r="H20" s="332">
        <f t="shared" ref="H20:H30" si="3">+F20/$F$19</f>
        <v>0.23003111143633026</v>
      </c>
      <c r="J20" s="748"/>
      <c r="K20" s="599"/>
      <c r="L20" s="599"/>
    </row>
    <row r="21" spans="1:12">
      <c r="A21" s="305" t="s">
        <v>270</v>
      </c>
      <c r="B21" s="306"/>
      <c r="C21" s="588">
        <v>6402174</v>
      </c>
      <c r="D21" s="332" t="s">
        <v>64</v>
      </c>
      <c r="E21" s="306"/>
      <c r="F21" s="588">
        <v>132752416</v>
      </c>
      <c r="G21" s="332" t="s">
        <v>64</v>
      </c>
      <c r="H21" s="332">
        <f t="shared" si="3"/>
        <v>0.21285506418574546</v>
      </c>
      <c r="J21" s="748"/>
      <c r="K21" s="599"/>
      <c r="L21" s="599"/>
    </row>
    <row r="22" spans="1:12">
      <c r="A22" s="305" t="s">
        <v>416</v>
      </c>
      <c r="B22" s="306">
        <v>4181878</v>
      </c>
      <c r="C22" s="588">
        <v>13248922</v>
      </c>
      <c r="D22" s="332">
        <f t="shared" si="0"/>
        <v>2.1681751595814132</v>
      </c>
      <c r="E22" s="306">
        <v>58676547.140000001</v>
      </c>
      <c r="F22" s="588">
        <v>62609240</v>
      </c>
      <c r="G22" s="332">
        <f t="shared" si="1"/>
        <v>6.7023249521086292E-2</v>
      </c>
      <c r="H22" s="332">
        <f t="shared" si="3"/>
        <v>0.10038758013127792</v>
      </c>
      <c r="J22" s="748"/>
      <c r="K22" s="599"/>
      <c r="L22" s="599"/>
    </row>
    <row r="23" spans="1:12">
      <c r="A23" s="589" t="s">
        <v>160</v>
      </c>
      <c r="B23" s="306">
        <v>452273</v>
      </c>
      <c r="C23" s="588">
        <v>4265897</v>
      </c>
      <c r="D23" s="332">
        <f t="shared" si="0"/>
        <v>8.4321283826361508</v>
      </c>
      <c r="E23" s="306">
        <v>14838427</v>
      </c>
      <c r="F23" s="588">
        <v>46990091</v>
      </c>
      <c r="G23" s="332">
        <f t="shared" si="1"/>
        <v>2.1667838511454076</v>
      </c>
      <c r="H23" s="332">
        <f t="shared" si="3"/>
        <v>7.5343855405983873E-2</v>
      </c>
      <c r="J23" s="748"/>
      <c r="K23" s="599"/>
      <c r="L23" s="599"/>
    </row>
    <row r="24" spans="1:12">
      <c r="A24" s="589" t="s">
        <v>22</v>
      </c>
      <c r="B24" s="306">
        <v>12272033</v>
      </c>
      <c r="C24" s="588">
        <v>2700515</v>
      </c>
      <c r="D24" s="332">
        <f t="shared" si="0"/>
        <v>-0.77994558847747553</v>
      </c>
      <c r="E24" s="306">
        <v>108501975</v>
      </c>
      <c r="F24" s="588">
        <v>41138238</v>
      </c>
      <c r="G24" s="332">
        <f t="shared" si="1"/>
        <v>-0.62085263424928439</v>
      </c>
      <c r="H24" s="332">
        <f t="shared" si="3"/>
        <v>6.596100134236707E-2</v>
      </c>
      <c r="J24" s="758"/>
      <c r="K24" s="599"/>
      <c r="L24" s="599"/>
    </row>
    <row r="25" spans="1:12">
      <c r="A25" s="589" t="s">
        <v>415</v>
      </c>
      <c r="B25" s="306">
        <v>2761279</v>
      </c>
      <c r="C25" s="588">
        <v>3802046</v>
      </c>
      <c r="D25" s="332">
        <f t="shared" si="0"/>
        <v>0.37691482823720457</v>
      </c>
      <c r="E25" s="306">
        <v>29537056.960000001</v>
      </c>
      <c r="F25" s="588">
        <v>28804527</v>
      </c>
      <c r="G25" s="332">
        <f t="shared" si="1"/>
        <v>-2.4800370632457214E-2</v>
      </c>
      <c r="H25" s="332">
        <f t="shared" si="3"/>
        <v>4.6185143955685432E-2</v>
      </c>
      <c r="J25" s="748"/>
      <c r="K25" s="599"/>
      <c r="L25" s="599"/>
    </row>
    <row r="26" spans="1:12">
      <c r="A26" s="589" t="s">
        <v>417</v>
      </c>
      <c r="B26" s="306">
        <v>11229450</v>
      </c>
      <c r="C26" s="588">
        <v>2315727</v>
      </c>
      <c r="D26" s="332">
        <f t="shared" si="0"/>
        <v>-0.79378090645579258</v>
      </c>
      <c r="E26" s="306">
        <v>22087442.469999999</v>
      </c>
      <c r="F26" s="588">
        <v>21294322</v>
      </c>
      <c r="G26" s="332">
        <f t="shared" si="1"/>
        <v>-3.5908207619657406E-2</v>
      </c>
      <c r="H26" s="332">
        <f t="shared" si="3"/>
        <v>3.4143290289360397E-2</v>
      </c>
      <c r="J26" s="748"/>
      <c r="K26" s="599"/>
      <c r="L26" s="599"/>
    </row>
    <row r="27" spans="1:12">
      <c r="A27" s="589" t="s">
        <v>412</v>
      </c>
      <c r="B27" s="306">
        <v>8267009</v>
      </c>
      <c r="C27" s="588">
        <v>721094</v>
      </c>
      <c r="D27" s="332">
        <f t="shared" si="0"/>
        <v>-0.91277449921731069</v>
      </c>
      <c r="E27" s="306">
        <v>15322311.58</v>
      </c>
      <c r="F27" s="588">
        <v>17352827</v>
      </c>
      <c r="G27" s="332">
        <f t="shared" si="1"/>
        <v>0.13252017552301987</v>
      </c>
      <c r="H27" s="332">
        <f t="shared" si="3"/>
        <v>2.7823501945826258E-2</v>
      </c>
      <c r="J27" s="748"/>
      <c r="K27" s="599"/>
      <c r="L27" s="599"/>
    </row>
    <row r="28" spans="1:12">
      <c r="A28" s="589" t="s">
        <v>435</v>
      </c>
      <c r="B28" s="306">
        <v>1633000</v>
      </c>
      <c r="C28" s="588">
        <v>1693693</v>
      </c>
      <c r="D28" s="332">
        <f t="shared" si="0"/>
        <v>3.7166564605021435E-2</v>
      </c>
      <c r="E28" s="306">
        <v>4298256.9800000004</v>
      </c>
      <c r="F28" s="588">
        <v>16366008</v>
      </c>
      <c r="G28" s="332">
        <f t="shared" si="1"/>
        <v>2.8075917927084943</v>
      </c>
      <c r="H28" s="332">
        <f t="shared" si="3"/>
        <v>2.624123754783057E-2</v>
      </c>
      <c r="J28" s="748"/>
      <c r="K28" s="599"/>
      <c r="L28" s="599"/>
    </row>
    <row r="29" spans="1:12">
      <c r="A29" s="589" t="s">
        <v>413</v>
      </c>
      <c r="B29" s="306">
        <v>1504108</v>
      </c>
      <c r="C29" s="588">
        <v>1784096</v>
      </c>
      <c r="D29" s="332">
        <f t="shared" si="0"/>
        <v>0.18614886696965915</v>
      </c>
      <c r="E29" s="306">
        <v>6043688.7999999998</v>
      </c>
      <c r="F29" s="588">
        <v>8997134</v>
      </c>
      <c r="G29" s="332">
        <f t="shared" si="1"/>
        <v>0.48868254103354891</v>
      </c>
      <c r="H29" s="332">
        <f t="shared" si="3"/>
        <v>1.4425993836961526E-2</v>
      </c>
      <c r="J29" s="748"/>
      <c r="K29" s="599"/>
      <c r="L29" s="599"/>
    </row>
    <row r="30" spans="1:12">
      <c r="A30" s="589" t="s">
        <v>578</v>
      </c>
      <c r="B30" s="306">
        <v>11241426</v>
      </c>
      <c r="C30" s="588">
        <v>10514435</v>
      </c>
      <c r="D30" s="332">
        <f t="shared" si="0"/>
        <v>-6.4670709925947145E-2</v>
      </c>
      <c r="E30" s="588">
        <v>93109514.930000007</v>
      </c>
      <c r="F30" s="588">
        <v>103905666</v>
      </c>
      <c r="G30" s="332">
        <f t="shared" si="1"/>
        <v>0.11595110422513288</v>
      </c>
      <c r="H30" s="332">
        <f t="shared" si="3"/>
        <v>0.16660221992263122</v>
      </c>
    </row>
    <row r="31" spans="1:12">
      <c r="A31" s="303" t="s">
        <v>278</v>
      </c>
      <c r="B31" s="304">
        <f>+SUM(B32:B42)</f>
        <v>36589839</v>
      </c>
      <c r="C31" s="304">
        <f>+SUM(C32:C42)</f>
        <v>30605119.579999998</v>
      </c>
      <c r="D31" s="336">
        <f t="shared" si="0"/>
        <v>-0.16356233270116338</v>
      </c>
      <c r="E31" s="304">
        <f>+SUM(E32:E42)</f>
        <v>262117132.77999997</v>
      </c>
      <c r="F31" s="304">
        <f>+SUM(F32:F42)</f>
        <v>227808769.80018085</v>
      </c>
      <c r="G31" s="336">
        <f t="shared" si="1"/>
        <v>-0.13088943334587289</v>
      </c>
      <c r="H31" s="590">
        <f>F31/F31</f>
        <v>1</v>
      </c>
    </row>
    <row r="32" spans="1:12">
      <c r="A32" s="305" t="s">
        <v>418</v>
      </c>
      <c r="B32" s="306">
        <v>3627988</v>
      </c>
      <c r="C32" s="588">
        <v>3835055</v>
      </c>
      <c r="D32" s="332">
        <f>C32/B32-1</f>
        <v>5.7074885583965562E-2</v>
      </c>
      <c r="E32" s="306">
        <v>30248165</v>
      </c>
      <c r="F32" s="588">
        <v>27945393</v>
      </c>
      <c r="G32" s="332">
        <f>F32/E32-1</f>
        <v>-7.6129312307044117E-2</v>
      </c>
      <c r="H32" s="332">
        <f t="shared" ref="H32:H42" si="4">+F32/$F$31</f>
        <v>0.12267040037357603</v>
      </c>
    </row>
    <row r="33" spans="1:8">
      <c r="A33" s="305" t="s">
        <v>426</v>
      </c>
      <c r="B33" s="306">
        <v>2274963</v>
      </c>
      <c r="C33" s="588">
        <v>2195018</v>
      </c>
      <c r="D33" s="332">
        <f>C33/B33-1</f>
        <v>-3.5141230868370177E-2</v>
      </c>
      <c r="E33" s="306">
        <v>15774107.039999999</v>
      </c>
      <c r="F33" s="588">
        <v>17459688</v>
      </c>
      <c r="G33" s="332">
        <f>F33/E33-1</f>
        <v>0.10685745669949509</v>
      </c>
      <c r="H33" s="332">
        <f t="shared" si="4"/>
        <v>7.6641860694452238E-2</v>
      </c>
    </row>
    <row r="34" spans="1:8">
      <c r="A34" s="589" t="s">
        <v>419</v>
      </c>
      <c r="B34" s="306">
        <v>1857647</v>
      </c>
      <c r="C34" s="588">
        <v>3339912</v>
      </c>
      <c r="D34" s="332">
        <f>C34/B34-1</f>
        <v>0.79792608606479054</v>
      </c>
      <c r="E34" s="306">
        <v>8307818.8499999996</v>
      </c>
      <c r="F34" s="588">
        <v>17450296</v>
      </c>
      <c r="G34" s="332">
        <f>F34/E34-1</f>
        <v>1.1004665984020585</v>
      </c>
      <c r="H34" s="332">
        <f t="shared" si="4"/>
        <v>7.6600633133247123E-2</v>
      </c>
    </row>
    <row r="35" spans="1:8">
      <c r="A35" s="305" t="s">
        <v>435</v>
      </c>
      <c r="B35" s="306">
        <v>0</v>
      </c>
      <c r="C35" s="588">
        <v>2205428.5800000005</v>
      </c>
      <c r="D35" s="332" t="s">
        <v>64</v>
      </c>
      <c r="E35" s="306">
        <v>3169103.2299999995</v>
      </c>
      <c r="F35" s="588">
        <v>16158306.800180839</v>
      </c>
      <c r="G35" s="332">
        <f t="shared" ref="G35:G36" si="5">F35/E35-1</f>
        <v>4.098700050922873</v>
      </c>
      <c r="H35" s="332">
        <f t="shared" si="4"/>
        <v>7.0929257088539061E-2</v>
      </c>
    </row>
    <row r="36" spans="1:8">
      <c r="A36" s="589" t="s">
        <v>125</v>
      </c>
      <c r="B36" s="306">
        <v>703948</v>
      </c>
      <c r="C36" s="588">
        <v>1237153</v>
      </c>
      <c r="D36" s="332">
        <f t="shared" ref="D36:D41" si="6">C36/B36-1</f>
        <v>0.75744941387716147</v>
      </c>
      <c r="E36" s="306">
        <v>14063345.780000001</v>
      </c>
      <c r="F36" s="588">
        <v>16007809</v>
      </c>
      <c r="G36" s="332">
        <f t="shared" si="5"/>
        <v>0.13826462425216701</v>
      </c>
      <c r="H36" s="332">
        <f t="shared" si="4"/>
        <v>7.0268624926252909E-2</v>
      </c>
    </row>
    <row r="37" spans="1:8">
      <c r="A37" s="589" t="s">
        <v>29</v>
      </c>
      <c r="B37" s="306">
        <v>1909832</v>
      </c>
      <c r="C37" s="588">
        <v>1437021</v>
      </c>
      <c r="D37" s="332">
        <f t="shared" si="6"/>
        <v>-0.24756680168726886</v>
      </c>
      <c r="E37" s="306">
        <v>18512185</v>
      </c>
      <c r="F37" s="588">
        <v>12734032</v>
      </c>
      <c r="G37" s="332">
        <f>F37/E37-1</f>
        <v>-0.31212701255956554</v>
      </c>
      <c r="H37" s="332">
        <f t="shared" si="4"/>
        <v>5.5897900731255744E-2</v>
      </c>
    </row>
    <row r="38" spans="1:8">
      <c r="A38" s="589" t="s">
        <v>31</v>
      </c>
      <c r="B38" s="306">
        <v>1447300</v>
      </c>
      <c r="C38" s="588">
        <v>1979280</v>
      </c>
      <c r="D38" s="332">
        <f t="shared" si="6"/>
        <v>0.36756719408553851</v>
      </c>
      <c r="E38" s="306">
        <v>8338841.5999999996</v>
      </c>
      <c r="F38" s="588">
        <v>11045542</v>
      </c>
      <c r="G38" s="332">
        <f>F38/E38-1</f>
        <v>0.32458949693923911</v>
      </c>
      <c r="H38" s="332">
        <f t="shared" si="4"/>
        <v>4.8486026282870659E-2</v>
      </c>
    </row>
    <row r="39" spans="1:8">
      <c r="A39" s="589" t="s">
        <v>415</v>
      </c>
      <c r="B39" s="306">
        <v>1331074</v>
      </c>
      <c r="C39" s="588">
        <v>929436</v>
      </c>
      <c r="D39" s="332">
        <f t="shared" si="6"/>
        <v>-0.30173979808785989</v>
      </c>
      <c r="E39" s="306">
        <v>8335060.1600000001</v>
      </c>
      <c r="F39" s="588">
        <v>9308602</v>
      </c>
      <c r="G39" s="332">
        <f>F39/E39-1</f>
        <v>0.11680081742805326</v>
      </c>
      <c r="H39" s="332">
        <f t="shared" si="4"/>
        <v>4.0861473454972368E-2</v>
      </c>
    </row>
    <row r="40" spans="1:8">
      <c r="A40" s="589" t="s">
        <v>359</v>
      </c>
      <c r="B40" s="306">
        <v>635455</v>
      </c>
      <c r="C40" s="588">
        <v>1374526</v>
      </c>
      <c r="D40" s="332">
        <f t="shared" si="6"/>
        <v>1.1630579663390797</v>
      </c>
      <c r="E40" s="306">
        <v>8864073</v>
      </c>
      <c r="F40" s="588">
        <v>7738957</v>
      </c>
      <c r="G40" s="332">
        <f>F40/E40-1</f>
        <v>-0.12692991133985476</v>
      </c>
      <c r="H40" s="332">
        <f t="shared" si="4"/>
        <v>3.3971286561040266E-2</v>
      </c>
    </row>
    <row r="41" spans="1:8">
      <c r="A41" s="589" t="s">
        <v>421</v>
      </c>
      <c r="B41" s="306">
        <v>531163</v>
      </c>
      <c r="C41" s="588">
        <v>406327</v>
      </c>
      <c r="D41" s="332">
        <f t="shared" si="6"/>
        <v>-0.23502390038462773</v>
      </c>
      <c r="E41" s="306">
        <v>2517981</v>
      </c>
      <c r="F41" s="588">
        <v>4638125</v>
      </c>
      <c r="G41" s="332">
        <f>F41/E41-1</f>
        <v>0.84200158778005085</v>
      </c>
      <c r="H41" s="332">
        <f t="shared" si="4"/>
        <v>2.0359729803502577E-2</v>
      </c>
    </row>
    <row r="42" spans="1:8">
      <c r="A42" s="589" t="s">
        <v>579</v>
      </c>
      <c r="B42" s="306">
        <v>22270469</v>
      </c>
      <c r="C42" s="588">
        <v>11665963</v>
      </c>
      <c r="D42" s="332">
        <f t="shared" si="0"/>
        <v>-0.47616895719618657</v>
      </c>
      <c r="E42" s="588">
        <v>143986452.11999997</v>
      </c>
      <c r="F42" s="588">
        <v>87322019</v>
      </c>
      <c r="G42" s="332">
        <f t="shared" si="1"/>
        <v>-0.39354003300793317</v>
      </c>
      <c r="H42" s="332">
        <f t="shared" si="4"/>
        <v>0.38331280695029096</v>
      </c>
    </row>
    <row r="43" spans="1:8">
      <c r="A43" s="303" t="s">
        <v>280</v>
      </c>
      <c r="B43" s="304">
        <f>+SUM(B44:B54)</f>
        <v>80600387</v>
      </c>
      <c r="C43" s="304">
        <f>+SUM(C44:C54)</f>
        <v>134392626</v>
      </c>
      <c r="D43" s="336">
        <f t="shared" si="0"/>
        <v>0.66739430171718661</v>
      </c>
      <c r="E43" s="304">
        <f>+SUM(E44:E54)</f>
        <v>689276943.79999995</v>
      </c>
      <c r="F43" s="304">
        <f>+SUM(F44:F54)</f>
        <v>686754379</v>
      </c>
      <c r="G43" s="336">
        <f t="shared" si="1"/>
        <v>-3.6597260690209854E-3</v>
      </c>
      <c r="H43" s="590">
        <f>F43/F43</f>
        <v>1</v>
      </c>
    </row>
    <row r="44" spans="1:8">
      <c r="A44" s="305" t="s">
        <v>270</v>
      </c>
      <c r="B44" s="306">
        <v>18595213</v>
      </c>
      <c r="C44" s="588">
        <v>62363153</v>
      </c>
      <c r="D44" s="332">
        <f t="shared" si="0"/>
        <v>2.3537208205143978</v>
      </c>
      <c r="E44" s="306">
        <v>101663033</v>
      </c>
      <c r="F44" s="588">
        <v>223267963</v>
      </c>
      <c r="G44" s="332">
        <f t="shared" si="1"/>
        <v>1.1961568173949719</v>
      </c>
      <c r="H44" s="332">
        <f>+F44/$F$43</f>
        <v>0.32510599106059723</v>
      </c>
    </row>
    <row r="45" spans="1:8">
      <c r="A45" s="305" t="s">
        <v>22</v>
      </c>
      <c r="B45" s="306">
        <v>3469908</v>
      </c>
      <c r="C45" s="588">
        <v>8418698</v>
      </c>
      <c r="D45" s="332">
        <f t="shared" si="0"/>
        <v>1.4262020779801654</v>
      </c>
      <c r="E45" s="306">
        <v>39129485</v>
      </c>
      <c r="F45" s="588">
        <v>54326430</v>
      </c>
      <c r="G45" s="332">
        <f t="shared" si="1"/>
        <v>0.38837579896592045</v>
      </c>
      <c r="H45" s="332">
        <f t="shared" ref="H45:H54" si="7">+F45/$F$43</f>
        <v>7.9106055470816297E-2</v>
      </c>
    </row>
    <row r="46" spans="1:8">
      <c r="A46" s="305" t="s">
        <v>417</v>
      </c>
      <c r="B46" s="306">
        <v>8082564</v>
      </c>
      <c r="C46" s="588">
        <v>7565890</v>
      </c>
      <c r="D46" s="332">
        <f t="shared" si="0"/>
        <v>-6.392451702207369E-2</v>
      </c>
      <c r="E46" s="306">
        <v>34445769.210000001</v>
      </c>
      <c r="F46" s="588">
        <v>46909648</v>
      </c>
      <c r="G46" s="332">
        <f t="shared" si="1"/>
        <v>0.3618406287870497</v>
      </c>
      <c r="H46" s="332">
        <f t="shared" si="7"/>
        <v>6.8306296158324162E-2</v>
      </c>
    </row>
    <row r="47" spans="1:8">
      <c r="A47" s="589" t="s">
        <v>271</v>
      </c>
      <c r="B47" s="306">
        <v>8470353</v>
      </c>
      <c r="C47" s="588">
        <v>3402973</v>
      </c>
      <c r="D47" s="332">
        <f t="shared" si="0"/>
        <v>-0.59824897498368723</v>
      </c>
      <c r="E47" s="306">
        <v>58006963.350000009</v>
      </c>
      <c r="F47" s="588">
        <v>40755200</v>
      </c>
      <c r="G47" s="332">
        <f t="shared" si="1"/>
        <v>-0.29740848949301202</v>
      </c>
      <c r="H47" s="332">
        <f t="shared" si="7"/>
        <v>5.9344652536973484E-2</v>
      </c>
    </row>
    <row r="48" spans="1:8">
      <c r="A48" s="589" t="s">
        <v>416</v>
      </c>
      <c r="B48" s="306">
        <v>3781795</v>
      </c>
      <c r="C48" s="588">
        <v>5270470</v>
      </c>
      <c r="D48" s="332">
        <f t="shared" si="0"/>
        <v>0.39364243699089974</v>
      </c>
      <c r="E48" s="306">
        <v>42406317.210000001</v>
      </c>
      <c r="F48" s="588">
        <v>34798892</v>
      </c>
      <c r="G48" s="332">
        <f t="shared" si="1"/>
        <v>-0.1793936778883044</v>
      </c>
      <c r="H48" s="332">
        <f t="shared" si="7"/>
        <v>5.067152545961414E-2</v>
      </c>
    </row>
    <row r="49" spans="1:8">
      <c r="A49" s="589" t="s">
        <v>160</v>
      </c>
      <c r="B49" s="306">
        <v>2664595</v>
      </c>
      <c r="C49" s="588">
        <v>3874446</v>
      </c>
      <c r="D49" s="332">
        <f t="shared" si="0"/>
        <v>0.45404686265642624</v>
      </c>
      <c r="E49" s="306">
        <v>10726637</v>
      </c>
      <c r="F49" s="588">
        <v>27987632</v>
      </c>
      <c r="G49" s="332">
        <f t="shared" si="1"/>
        <v>1.6091711689320709</v>
      </c>
      <c r="H49" s="332">
        <f t="shared" si="7"/>
        <v>4.0753481675287577E-2</v>
      </c>
    </row>
    <row r="50" spans="1:8">
      <c r="A50" s="589" t="s">
        <v>412</v>
      </c>
      <c r="B50" s="306">
        <v>366509</v>
      </c>
      <c r="C50" s="588">
        <v>5743549</v>
      </c>
      <c r="D50" s="332" t="s">
        <v>64</v>
      </c>
      <c r="E50" s="306">
        <v>9779664.2300000004</v>
      </c>
      <c r="F50" s="588">
        <v>27424779</v>
      </c>
      <c r="G50" s="332">
        <f t="shared" si="1"/>
        <v>1.804265908830696</v>
      </c>
      <c r="H50" s="332">
        <f t="shared" si="7"/>
        <v>3.9933897531070565E-2</v>
      </c>
    </row>
    <row r="51" spans="1:8">
      <c r="A51" s="589" t="s">
        <v>25</v>
      </c>
      <c r="B51" s="306">
        <v>3954022</v>
      </c>
      <c r="C51" s="588">
        <v>5819330</v>
      </c>
      <c r="D51" s="332">
        <f t="shared" si="0"/>
        <v>0.47174952491412547</v>
      </c>
      <c r="E51" s="306">
        <v>18353406</v>
      </c>
      <c r="F51" s="588">
        <v>26553783</v>
      </c>
      <c r="G51" s="332">
        <f t="shared" si="1"/>
        <v>0.44680409728853587</v>
      </c>
      <c r="H51" s="332">
        <f t="shared" si="7"/>
        <v>3.8665618759745835E-2</v>
      </c>
    </row>
    <row r="52" spans="1:8">
      <c r="A52" s="589" t="s">
        <v>161</v>
      </c>
      <c r="B52" s="306">
        <v>3197223</v>
      </c>
      <c r="C52" s="588">
        <v>6335986</v>
      </c>
      <c r="D52" s="332">
        <f t="shared" si="0"/>
        <v>0.98171538238027178</v>
      </c>
      <c r="E52" s="306">
        <v>27991790.960000001</v>
      </c>
      <c r="F52" s="588">
        <v>19054506</v>
      </c>
      <c r="G52" s="332">
        <f t="shared" si="1"/>
        <v>-0.31928235577249398</v>
      </c>
      <c r="H52" s="332">
        <f t="shared" si="7"/>
        <v>2.7745736441820344E-2</v>
      </c>
    </row>
    <row r="53" spans="1:8">
      <c r="A53" s="589" t="s">
        <v>435</v>
      </c>
      <c r="B53" s="306">
        <v>767382</v>
      </c>
      <c r="C53" s="588">
        <v>1411532</v>
      </c>
      <c r="D53" s="332">
        <f t="shared" si="0"/>
        <v>0.8394124438675914</v>
      </c>
      <c r="E53" s="306">
        <v>3038416.54</v>
      </c>
      <c r="F53" s="588">
        <v>14126761</v>
      </c>
      <c r="G53" s="332">
        <f t="shared" si="1"/>
        <v>3.6493826024261962</v>
      </c>
      <c r="H53" s="332">
        <f t="shared" si="7"/>
        <v>2.0570325333156704E-2</v>
      </c>
    </row>
    <row r="54" spans="1:8">
      <c r="A54" s="589" t="s">
        <v>580</v>
      </c>
      <c r="B54" s="306">
        <v>27250823</v>
      </c>
      <c r="C54" s="588">
        <v>24186599</v>
      </c>
      <c r="D54" s="332">
        <f t="shared" si="0"/>
        <v>-0.1124451911048705</v>
      </c>
      <c r="E54" s="306">
        <v>343735461.29999995</v>
      </c>
      <c r="F54" s="588">
        <v>171548785</v>
      </c>
      <c r="G54" s="332">
        <f t="shared" si="1"/>
        <v>-0.50092788113508491</v>
      </c>
      <c r="H54" s="332">
        <f t="shared" si="7"/>
        <v>0.24979641957259366</v>
      </c>
    </row>
    <row r="55" spans="1:8">
      <c r="A55" s="303" t="s">
        <v>372</v>
      </c>
      <c r="B55" s="304">
        <f>+SUM(B56:B66)</f>
        <v>63385218</v>
      </c>
      <c r="C55" s="304">
        <f>+SUM(C56:C66)</f>
        <v>99132761</v>
      </c>
      <c r="D55" s="336">
        <f t="shared" si="0"/>
        <v>0.56397286509293076</v>
      </c>
      <c r="E55" s="304">
        <f>+SUM(E56:E66)</f>
        <v>419044019.72999996</v>
      </c>
      <c r="F55" s="304">
        <f>+SUM(F56:F66)</f>
        <v>762367853</v>
      </c>
      <c r="G55" s="336">
        <f t="shared" si="1"/>
        <v>0.81930254843205197</v>
      </c>
      <c r="H55" s="591">
        <f>F55/F55</f>
        <v>1</v>
      </c>
    </row>
    <row r="56" spans="1:8">
      <c r="A56" s="305" t="s">
        <v>271</v>
      </c>
      <c r="B56" s="306">
        <v>8466325</v>
      </c>
      <c r="C56" s="588">
        <v>44543800</v>
      </c>
      <c r="D56" s="332" t="s">
        <v>64</v>
      </c>
      <c r="E56" s="306">
        <v>14244366.780000001</v>
      </c>
      <c r="F56" s="588">
        <v>304957401</v>
      </c>
      <c r="G56" s="332" t="s">
        <v>64</v>
      </c>
      <c r="H56" s="332">
        <f t="shared" ref="H56:H66" si="8">+F56/$F$55</f>
        <v>0.40001345780774938</v>
      </c>
    </row>
    <row r="57" spans="1:8">
      <c r="A57" s="305" t="s">
        <v>24</v>
      </c>
      <c r="B57" s="306">
        <v>8036992</v>
      </c>
      <c r="C57" s="588">
        <v>10323814</v>
      </c>
      <c r="D57" s="332">
        <f t="shared" si="0"/>
        <v>0.28453705067766655</v>
      </c>
      <c r="E57" s="306">
        <v>45434526.469999999</v>
      </c>
      <c r="F57" s="588">
        <v>88978731</v>
      </c>
      <c r="G57" s="332">
        <f t="shared" si="1"/>
        <v>0.95839459356425438</v>
      </c>
      <c r="H57" s="332">
        <f t="shared" si="8"/>
        <v>0.11671364505974258</v>
      </c>
    </row>
    <row r="58" spans="1:8">
      <c r="A58" s="589" t="s">
        <v>422</v>
      </c>
      <c r="B58" s="306">
        <v>13678962</v>
      </c>
      <c r="C58" s="588">
        <v>9157164</v>
      </c>
      <c r="D58" s="332">
        <f t="shared" si="0"/>
        <v>-0.33056587188413855</v>
      </c>
      <c r="E58" s="306">
        <v>103623166.94000001</v>
      </c>
      <c r="F58" s="588">
        <v>82365411</v>
      </c>
      <c r="G58" s="332">
        <f t="shared" si="1"/>
        <v>-0.20514482009904889</v>
      </c>
      <c r="H58" s="332">
        <f t="shared" si="8"/>
        <v>0.10803893510971534</v>
      </c>
    </row>
    <row r="59" spans="1:8">
      <c r="A59" s="305" t="s">
        <v>414</v>
      </c>
      <c r="B59" s="306">
        <v>5778353</v>
      </c>
      <c r="C59" s="588">
        <v>4500618</v>
      </c>
      <c r="D59" s="332">
        <f t="shared" si="0"/>
        <v>-0.22112442766996065</v>
      </c>
      <c r="E59" s="306">
        <v>43061343</v>
      </c>
      <c r="F59" s="588">
        <v>39839051</v>
      </c>
      <c r="G59" s="332">
        <f t="shared" si="1"/>
        <v>-7.4830271782280411E-2</v>
      </c>
      <c r="H59" s="332">
        <f t="shared" si="8"/>
        <v>5.2256992268534176E-2</v>
      </c>
    </row>
    <row r="60" spans="1:8">
      <c r="A60" s="589" t="s">
        <v>31</v>
      </c>
      <c r="B60" s="306">
        <v>4298506</v>
      </c>
      <c r="C60" s="588">
        <v>4402383</v>
      </c>
      <c r="D60" s="332">
        <f t="shared" si="0"/>
        <v>2.4165838084208691E-2</v>
      </c>
      <c r="E60" s="306">
        <v>30921580.16</v>
      </c>
      <c r="F60" s="588">
        <v>31570040</v>
      </c>
      <c r="G60" s="332">
        <f t="shared" si="1"/>
        <v>2.0971109388479681E-2</v>
      </c>
      <c r="H60" s="332">
        <f t="shared" si="8"/>
        <v>4.1410507900836162E-2</v>
      </c>
    </row>
    <row r="61" spans="1:8">
      <c r="A61" s="589" t="s">
        <v>272</v>
      </c>
      <c r="B61" s="306">
        <v>2094421</v>
      </c>
      <c r="C61" s="588">
        <v>1755411</v>
      </c>
      <c r="D61" s="332">
        <f t="shared" si="0"/>
        <v>-0.16186335030063204</v>
      </c>
      <c r="E61" s="306">
        <v>11407663.439999999</v>
      </c>
      <c r="F61" s="588">
        <v>28285831</v>
      </c>
      <c r="G61" s="332">
        <f t="shared" si="1"/>
        <v>1.4795464162115919</v>
      </c>
      <c r="H61" s="332">
        <f t="shared" si="8"/>
        <v>3.7102601963989158E-2</v>
      </c>
    </row>
    <row r="62" spans="1:8">
      <c r="A62" s="589" t="s">
        <v>435</v>
      </c>
      <c r="B62" s="306" t="s">
        <v>54</v>
      </c>
      <c r="C62" s="588">
        <v>2670537</v>
      </c>
      <c r="D62" s="332" t="s">
        <v>64</v>
      </c>
      <c r="E62" s="306" t="s">
        <v>54</v>
      </c>
      <c r="F62" s="588">
        <v>20292095</v>
      </c>
      <c r="G62" s="332" t="s">
        <v>64</v>
      </c>
      <c r="H62" s="332">
        <f t="shared" si="8"/>
        <v>2.6617196567442356E-2</v>
      </c>
    </row>
    <row r="63" spans="1:8">
      <c r="A63" s="589" t="s">
        <v>418</v>
      </c>
      <c r="B63" s="306">
        <v>1445809</v>
      </c>
      <c r="C63" s="588">
        <v>2350036</v>
      </c>
      <c r="D63" s="332">
        <f t="shared" si="0"/>
        <v>0.62541248532828342</v>
      </c>
      <c r="E63" s="306">
        <v>11008851</v>
      </c>
      <c r="F63" s="588">
        <v>17318254</v>
      </c>
      <c r="G63" s="332">
        <f t="shared" si="1"/>
        <v>0.57312093696244948</v>
      </c>
      <c r="H63" s="332">
        <f t="shared" si="8"/>
        <v>2.2716401185924613E-2</v>
      </c>
    </row>
    <row r="64" spans="1:8">
      <c r="A64" s="589" t="s">
        <v>419</v>
      </c>
      <c r="B64" s="306">
        <v>2122431</v>
      </c>
      <c r="C64" s="588">
        <v>2399423</v>
      </c>
      <c r="D64" s="332">
        <f t="shared" si="0"/>
        <v>0.13050695169831195</v>
      </c>
      <c r="E64" s="306">
        <v>21656454.07</v>
      </c>
      <c r="F64" s="588">
        <v>16331036</v>
      </c>
      <c r="G64" s="332">
        <f t="shared" si="1"/>
        <v>-0.24590443351375479</v>
      </c>
      <c r="H64" s="332">
        <f t="shared" si="8"/>
        <v>2.1421464632507266E-2</v>
      </c>
    </row>
    <row r="65" spans="1:8">
      <c r="A65" s="589" t="s">
        <v>29</v>
      </c>
      <c r="B65" s="306">
        <v>2126449</v>
      </c>
      <c r="C65" s="588">
        <v>1747506</v>
      </c>
      <c r="D65" s="332">
        <f t="shared" si="0"/>
        <v>-0.17820460307301045</v>
      </c>
      <c r="E65" s="306">
        <v>12433882</v>
      </c>
      <c r="F65" s="588">
        <v>13656990</v>
      </c>
      <c r="G65" s="332">
        <f t="shared" si="1"/>
        <v>9.8368956694297127E-2</v>
      </c>
      <c r="H65" s="332">
        <f t="shared" si="8"/>
        <v>1.7913911173271888E-2</v>
      </c>
    </row>
    <row r="66" spans="1:8">
      <c r="A66" s="589" t="s">
        <v>581</v>
      </c>
      <c r="B66" s="306">
        <v>15336970</v>
      </c>
      <c r="C66" s="588">
        <v>15282069</v>
      </c>
      <c r="D66" s="332">
        <f t="shared" si="0"/>
        <v>-3.5796510001649962E-3</v>
      </c>
      <c r="E66" s="588">
        <v>125252185.86999995</v>
      </c>
      <c r="F66" s="588">
        <v>118773013</v>
      </c>
      <c r="G66" s="332">
        <f t="shared" si="1"/>
        <v>-5.1729020336018117E-2</v>
      </c>
      <c r="H66" s="332">
        <f t="shared" si="8"/>
        <v>0.15579488633028707</v>
      </c>
    </row>
    <row r="67" spans="1:8">
      <c r="A67" s="303" t="s">
        <v>26</v>
      </c>
      <c r="B67" s="304">
        <f>+SUM(B68:B78)</f>
        <v>40056027</v>
      </c>
      <c r="C67" s="304">
        <f>+SUM(C68:C78)</f>
        <v>61970183</v>
      </c>
      <c r="D67" s="336">
        <f>C67/B67-1</f>
        <v>0.54708760806457413</v>
      </c>
      <c r="E67" s="304">
        <f>+SUM(E68:E78)</f>
        <v>267101616.52000004</v>
      </c>
      <c r="F67" s="304">
        <f>+SUM(F68:F78)</f>
        <v>496552843</v>
      </c>
      <c r="G67" s="336">
        <f>F67/E67-1</f>
        <v>0.85904095029248584</v>
      </c>
      <c r="H67" s="590">
        <f>F67/F67</f>
        <v>1</v>
      </c>
    </row>
    <row r="68" spans="1:8">
      <c r="A68" s="305" t="s">
        <v>270</v>
      </c>
      <c r="B68" s="306">
        <v>11140175</v>
      </c>
      <c r="C68" s="588">
        <v>33907293</v>
      </c>
      <c r="D68" s="332">
        <f t="shared" si="0"/>
        <v>2.043694825260824</v>
      </c>
      <c r="E68" s="306">
        <v>118833961</v>
      </c>
      <c r="F68" s="588">
        <v>301326921</v>
      </c>
      <c r="G68" s="332">
        <f t="shared" si="1"/>
        <v>1.5356970218303165</v>
      </c>
      <c r="H68" s="332">
        <f t="shared" ref="H68:H78" si="9">+F68/$F$67</f>
        <v>0.60683757075981537</v>
      </c>
    </row>
    <row r="69" spans="1:8">
      <c r="A69" s="305" t="s">
        <v>161</v>
      </c>
      <c r="B69" s="306">
        <v>1597857</v>
      </c>
      <c r="C69" s="588">
        <v>5568636</v>
      </c>
      <c r="D69" s="332">
        <f t="shared" si="0"/>
        <v>2.485065309348709</v>
      </c>
      <c r="E69" s="306">
        <v>4428975.17</v>
      </c>
      <c r="F69" s="588">
        <v>42287944</v>
      </c>
      <c r="G69" s="332">
        <f t="shared" si="1"/>
        <v>8.5480201122915762</v>
      </c>
      <c r="H69" s="332">
        <f t="shared" si="9"/>
        <v>8.5163028660778406E-2</v>
      </c>
    </row>
    <row r="70" spans="1:8">
      <c r="A70" s="305" t="s">
        <v>160</v>
      </c>
      <c r="B70" s="306">
        <v>2117660</v>
      </c>
      <c r="C70" s="588">
        <v>2399925</v>
      </c>
      <c r="D70" s="332">
        <f t="shared" si="0"/>
        <v>0.13329099099949948</v>
      </c>
      <c r="E70" s="306">
        <v>15464662</v>
      </c>
      <c r="F70" s="588">
        <v>18081493</v>
      </c>
      <c r="G70" s="332">
        <f t="shared" si="1"/>
        <v>0.16921359160646388</v>
      </c>
      <c r="H70" s="332">
        <f t="shared" si="9"/>
        <v>3.6414035796790312E-2</v>
      </c>
    </row>
    <row r="71" spans="1:8">
      <c r="A71" s="589" t="s">
        <v>24</v>
      </c>
      <c r="B71" s="306">
        <v>1011019</v>
      </c>
      <c r="C71" s="588">
        <v>805139</v>
      </c>
      <c r="D71" s="332">
        <f t="shared" ref="D71:D79" si="10">C71/B71-1</f>
        <v>-0.20363613344556331</v>
      </c>
      <c r="E71" s="306">
        <v>7551612</v>
      </c>
      <c r="F71" s="588">
        <v>16753527</v>
      </c>
      <c r="G71" s="332">
        <f t="shared" si="1"/>
        <v>1.2185365190902289</v>
      </c>
      <c r="H71" s="332">
        <f t="shared" si="9"/>
        <v>3.3739665850629319E-2</v>
      </c>
    </row>
    <row r="72" spans="1:8">
      <c r="A72" s="589" t="s">
        <v>376</v>
      </c>
      <c r="B72" s="306">
        <v>1605465</v>
      </c>
      <c r="C72" s="588">
        <v>2254221</v>
      </c>
      <c r="D72" s="332">
        <f t="shared" si="10"/>
        <v>0.40409227233231504</v>
      </c>
      <c r="E72" s="306">
        <v>7373919.3899999997</v>
      </c>
      <c r="F72" s="588">
        <v>15259082</v>
      </c>
      <c r="G72" s="332">
        <f t="shared" ref="G72:G79" si="11">F72/E72-1</f>
        <v>1.0693312732294462</v>
      </c>
      <c r="H72" s="332">
        <f t="shared" si="9"/>
        <v>3.0730026451585537E-2</v>
      </c>
    </row>
    <row r="73" spans="1:8">
      <c r="A73" s="589" t="s">
        <v>22</v>
      </c>
      <c r="B73" s="306">
        <v>1623798</v>
      </c>
      <c r="C73" s="588">
        <v>2093004</v>
      </c>
      <c r="D73" s="332">
        <f t="shared" si="10"/>
        <v>0.28895589229694818</v>
      </c>
      <c r="E73" s="306">
        <v>18058859</v>
      </c>
      <c r="F73" s="588">
        <v>14656391</v>
      </c>
      <c r="G73" s="332">
        <f t="shared" si="11"/>
        <v>-0.18840991006131669</v>
      </c>
      <c r="H73" s="332">
        <f t="shared" si="9"/>
        <v>2.951627647815119E-2</v>
      </c>
    </row>
    <row r="74" spans="1:8">
      <c r="A74" s="589" t="s">
        <v>422</v>
      </c>
      <c r="B74" s="306">
        <v>0</v>
      </c>
      <c r="C74" s="588">
        <v>2576424</v>
      </c>
      <c r="D74" s="332">
        <v>0</v>
      </c>
      <c r="E74" s="306">
        <v>-10536977</v>
      </c>
      <c r="F74" s="588">
        <v>12906867</v>
      </c>
      <c r="G74" s="332">
        <f t="shared" si="11"/>
        <v>-2.2249117559998473</v>
      </c>
      <c r="H74" s="332">
        <f t="shared" si="9"/>
        <v>2.5992937472719295E-2</v>
      </c>
    </row>
    <row r="75" spans="1:8">
      <c r="A75" s="589" t="s">
        <v>420</v>
      </c>
      <c r="B75" s="306">
        <v>1250650</v>
      </c>
      <c r="C75" s="588">
        <v>2296880</v>
      </c>
      <c r="D75" s="332">
        <f t="shared" si="10"/>
        <v>0.83654899452284814</v>
      </c>
      <c r="E75" s="306">
        <v>5320940.6500000004</v>
      </c>
      <c r="F75" s="588">
        <v>12310976</v>
      </c>
      <c r="G75" s="332">
        <f t="shared" si="11"/>
        <v>1.3136841415436571</v>
      </c>
      <c r="H75" s="332">
        <f t="shared" si="9"/>
        <v>2.4792881912872263E-2</v>
      </c>
    </row>
    <row r="76" spans="1:8">
      <c r="A76" s="589" t="s">
        <v>415</v>
      </c>
      <c r="B76" s="306">
        <v>1118709</v>
      </c>
      <c r="C76" s="588">
        <v>2580547</v>
      </c>
      <c r="D76" s="332">
        <f t="shared" si="10"/>
        <v>1.3067187266751228</v>
      </c>
      <c r="E76" s="306">
        <v>7695596.5800000001</v>
      </c>
      <c r="F76" s="588">
        <v>8655713</v>
      </c>
      <c r="G76" s="332">
        <f t="shared" si="11"/>
        <v>0.12476179202210735</v>
      </c>
      <c r="H76" s="332">
        <f t="shared" si="9"/>
        <v>1.7431604958105133E-2</v>
      </c>
    </row>
    <row r="77" spans="1:8">
      <c r="A77" s="589" t="s">
        <v>359</v>
      </c>
      <c r="B77" s="306">
        <v>1114052</v>
      </c>
      <c r="C77" s="588">
        <v>800975</v>
      </c>
      <c r="D77" s="332">
        <f t="shared" si="10"/>
        <v>-0.28102548175489117</v>
      </c>
      <c r="E77" s="306">
        <v>3760112</v>
      </c>
      <c r="F77" s="588">
        <v>7203899</v>
      </c>
      <c r="G77" s="332">
        <f t="shared" si="11"/>
        <v>0.91587351653355009</v>
      </c>
      <c r="H77" s="332">
        <f t="shared" si="9"/>
        <v>1.4507819462832076E-2</v>
      </c>
    </row>
    <row r="78" spans="1:8">
      <c r="A78" s="589" t="s">
        <v>582</v>
      </c>
      <c r="B78" s="306">
        <v>17476642</v>
      </c>
      <c r="C78" s="588">
        <v>6687139</v>
      </c>
      <c r="D78" s="332">
        <f t="shared" si="10"/>
        <v>-0.61736705483810905</v>
      </c>
      <c r="E78" s="588">
        <v>89149955.730000019</v>
      </c>
      <c r="F78" s="588">
        <v>47110030</v>
      </c>
      <c r="G78" s="332">
        <f t="shared" si="11"/>
        <v>-0.47156417954174135</v>
      </c>
      <c r="H78" s="332">
        <f t="shared" si="9"/>
        <v>9.4874152195721095E-2</v>
      </c>
    </row>
    <row r="79" spans="1:8" s="153" customFormat="1" ht="16.5" customHeight="1">
      <c r="A79" s="303" t="s">
        <v>55</v>
      </c>
      <c r="B79" s="304">
        <f>+B67+B55+B43+B31+B19+B7</f>
        <v>397564586</v>
      </c>
      <c r="C79" s="304">
        <f>+C67+C55+C43+C31+C19+C7</f>
        <v>536396421.57999998</v>
      </c>
      <c r="D79" s="336">
        <f t="shared" si="10"/>
        <v>0.34920574032215224</v>
      </c>
      <c r="E79" s="304">
        <f>+E67+E55+E43+E31+E19+E7</f>
        <v>2816917691.25</v>
      </c>
      <c r="F79" s="304">
        <f>+F67+F55+F43+F31+F19+F7</f>
        <v>3556361053.8001809</v>
      </c>
      <c r="G79" s="336">
        <f t="shared" si="11"/>
        <v>0.26250087634688923</v>
      </c>
      <c r="H79" s="590">
        <f>F79/F79</f>
        <v>1</v>
      </c>
    </row>
    <row r="80" spans="1:8" s="153" customFormat="1">
      <c r="B80" s="231"/>
      <c r="C80" s="231"/>
      <c r="D80" s="231"/>
      <c r="E80" s="231"/>
      <c r="F80" s="231"/>
      <c r="G80" s="231"/>
      <c r="H80" s="231"/>
    </row>
    <row r="81" spans="1:8" s="153" customFormat="1" ht="45.75" customHeight="1">
      <c r="A81" s="804" t="s">
        <v>573</v>
      </c>
      <c r="B81" s="804"/>
      <c r="C81" s="804"/>
      <c r="D81" s="804"/>
      <c r="E81" s="804"/>
      <c r="F81" s="232"/>
      <c r="G81" s="232"/>
      <c r="H81" s="232"/>
    </row>
    <row r="82" spans="1:8" s="153" customFormat="1">
      <c r="B82" s="592"/>
      <c r="C82" s="592"/>
      <c r="D82" s="592"/>
      <c r="E82" s="592"/>
      <c r="F82" s="592"/>
      <c r="G82" s="592"/>
      <c r="H82" s="592"/>
    </row>
    <row r="83" spans="1:8" s="153" customFormat="1"/>
    <row r="84" spans="1:8" s="153" customFormat="1"/>
    <row r="85" spans="1:8" s="153" customFormat="1"/>
    <row r="86" spans="1:8" s="153" customFormat="1"/>
    <row r="87" spans="1:8" s="153" customFormat="1"/>
    <row r="88" spans="1:8" s="153" customFormat="1"/>
    <row r="89" spans="1:8" s="153" customFormat="1"/>
    <row r="90" spans="1:8" s="153" customFormat="1"/>
    <row r="91" spans="1:8" s="153" customFormat="1"/>
    <row r="92" spans="1:8" s="153" customFormat="1"/>
    <row r="93" spans="1:8" s="153" customFormat="1"/>
    <row r="94" spans="1:8" s="153" customFormat="1"/>
    <row r="95" spans="1:8" s="153" customFormat="1"/>
    <row r="96" spans="1:8" s="153" customFormat="1"/>
    <row r="97" s="153" customFormat="1"/>
    <row r="98" s="153" customFormat="1"/>
    <row r="99" s="153" customFormat="1"/>
    <row r="100" s="153" customFormat="1"/>
    <row r="101" s="153" customFormat="1"/>
    <row r="102" s="153" customFormat="1"/>
    <row r="103" s="153" customFormat="1"/>
    <row r="104" s="153" customFormat="1"/>
    <row r="105" s="153" customFormat="1"/>
    <row r="106" s="153" customFormat="1"/>
    <row r="107" s="153" customFormat="1"/>
    <row r="108" s="153" customFormat="1"/>
    <row r="109" s="153" customFormat="1"/>
    <row r="110" s="153" customFormat="1"/>
    <row r="111" s="153" customFormat="1"/>
    <row r="112" s="153" customFormat="1"/>
    <row r="113" s="153" customFormat="1"/>
    <row r="114" s="153" customFormat="1"/>
    <row r="115" s="153" customFormat="1"/>
    <row r="116" s="153" customFormat="1"/>
    <row r="117" s="153" customFormat="1"/>
    <row r="118" s="153" customFormat="1"/>
    <row r="119" s="153" customFormat="1"/>
    <row r="120" s="153" customFormat="1"/>
    <row r="121" s="153" customFormat="1"/>
    <row r="122" s="153" customFormat="1"/>
    <row r="123" s="153" customFormat="1"/>
    <row r="124" s="153" customFormat="1"/>
    <row r="125" s="153" customFormat="1"/>
    <row r="126" s="153" customFormat="1"/>
    <row r="127" s="153" customFormat="1"/>
    <row r="128" s="153" customFormat="1"/>
    <row r="129" s="153" customFormat="1"/>
    <row r="130" s="153" customFormat="1"/>
    <row r="131" s="153" customFormat="1"/>
    <row r="132" s="153" customFormat="1"/>
    <row r="133" s="153" customFormat="1"/>
    <row r="134" s="153" customFormat="1"/>
    <row r="135" s="153" customFormat="1"/>
    <row r="136" s="153" customFormat="1"/>
    <row r="137" s="153" customFormat="1"/>
    <row r="138" s="153" customFormat="1"/>
    <row r="139" s="153" customFormat="1"/>
    <row r="140" s="153" customFormat="1"/>
    <row r="141" s="153" customFormat="1"/>
    <row r="142" s="153" customFormat="1"/>
    <row r="143" s="153" customFormat="1"/>
    <row r="144" s="153" customFormat="1"/>
    <row r="145" s="153" customFormat="1"/>
    <row r="146" s="153" customFormat="1"/>
    <row r="147" s="153" customFormat="1"/>
    <row r="148" s="153" customFormat="1"/>
    <row r="149" s="153" customFormat="1"/>
    <row r="150" s="153" customFormat="1"/>
    <row r="151" s="153" customFormat="1"/>
    <row r="152" s="153" customFormat="1"/>
    <row r="153" s="153" customFormat="1"/>
    <row r="154" s="153" customFormat="1"/>
    <row r="155" s="153" customFormat="1"/>
    <row r="156" s="153" customFormat="1"/>
    <row r="157" s="153" customFormat="1"/>
    <row r="158" s="153" customFormat="1"/>
    <row r="159" s="153" customFormat="1"/>
    <row r="160" s="153" customFormat="1"/>
    <row r="161" spans="6:7" s="153" customFormat="1"/>
    <row r="162" spans="6:7" s="153" customFormat="1"/>
    <row r="163" spans="6:7" s="153" customFormat="1"/>
    <row r="164" spans="6:7" s="153" customFormat="1"/>
    <row r="165" spans="6:7" s="153" customFormat="1"/>
    <row r="166" spans="6:7" s="153" customFormat="1"/>
    <row r="167" spans="6:7" s="153" customFormat="1"/>
    <row r="168" spans="6:7" s="153" customFormat="1"/>
    <row r="169" spans="6:7" s="153" customFormat="1"/>
    <row r="170" spans="6:7" s="153" customFormat="1"/>
    <row r="171" spans="6:7" s="153" customFormat="1"/>
    <row r="172" spans="6:7" s="153" customFormat="1"/>
    <row r="173" spans="6:7" s="153" customFormat="1">
      <c r="F173" s="391"/>
      <c r="G173" s="391"/>
    </row>
    <row r="174" spans="6:7" s="153" customFormat="1">
      <c r="F174" s="391"/>
      <c r="G174" s="391"/>
    </row>
    <row r="175" spans="6:7" s="153" customFormat="1">
      <c r="F175" s="391"/>
      <c r="G175" s="391"/>
    </row>
    <row r="176" spans="6:7" s="153" customFormat="1">
      <c r="F176" s="391"/>
      <c r="G176" s="391"/>
    </row>
    <row r="177" spans="6:7" s="153" customFormat="1">
      <c r="F177" s="391"/>
      <c r="G177" s="391"/>
    </row>
    <row r="178" spans="6:7" s="153" customFormat="1">
      <c r="F178" s="391"/>
      <c r="G178" s="391"/>
    </row>
    <row r="179" spans="6:7" s="153" customFormat="1">
      <c r="F179" s="391"/>
      <c r="G179" s="391"/>
    </row>
    <row r="180" spans="6:7" s="153" customFormat="1">
      <c r="F180" s="391"/>
      <c r="G180" s="391"/>
    </row>
    <row r="181" spans="6:7" s="153" customFormat="1">
      <c r="F181" s="391"/>
      <c r="G181" s="391"/>
    </row>
    <row r="182" spans="6:7" s="153" customFormat="1">
      <c r="F182" s="391"/>
      <c r="G182" s="391"/>
    </row>
    <row r="183" spans="6:7" s="153" customFormat="1">
      <c r="F183" s="391"/>
      <c r="G183" s="391"/>
    </row>
    <row r="184" spans="6:7" s="153" customFormat="1">
      <c r="F184" s="391"/>
      <c r="G184" s="391"/>
    </row>
    <row r="185" spans="6:7" s="153" customFormat="1">
      <c r="F185" s="391"/>
      <c r="G185" s="391"/>
    </row>
    <row r="186" spans="6:7" s="153" customFormat="1">
      <c r="F186" s="391"/>
      <c r="G186" s="391"/>
    </row>
    <row r="187" spans="6:7" s="153" customFormat="1">
      <c r="F187" s="391"/>
      <c r="G187" s="391"/>
    </row>
    <row r="188" spans="6:7" s="153" customFormat="1">
      <c r="F188" s="391"/>
      <c r="G188" s="391"/>
    </row>
    <row r="189" spans="6:7" s="153" customFormat="1">
      <c r="F189" s="391"/>
      <c r="G189" s="391"/>
    </row>
    <row r="190" spans="6:7" s="153" customFormat="1">
      <c r="F190" s="391"/>
      <c r="G190" s="391"/>
    </row>
    <row r="191" spans="6:7" s="153" customFormat="1">
      <c r="F191" s="391"/>
      <c r="G191" s="391"/>
    </row>
    <row r="192" spans="6:7" s="153" customFormat="1">
      <c r="F192" s="391"/>
      <c r="G192" s="391"/>
    </row>
    <row r="193" spans="6:7" s="153" customFormat="1">
      <c r="F193" s="391"/>
      <c r="G193" s="391"/>
    </row>
    <row r="194" spans="6:7" s="153" customFormat="1">
      <c r="F194" s="391"/>
      <c r="G194" s="391"/>
    </row>
    <row r="195" spans="6:7" s="153" customFormat="1">
      <c r="F195" s="391"/>
      <c r="G195" s="391"/>
    </row>
    <row r="196" spans="6:7" s="153" customFormat="1">
      <c r="F196" s="391"/>
      <c r="G196" s="391"/>
    </row>
    <row r="197" spans="6:7" s="153" customFormat="1">
      <c r="F197" s="391"/>
      <c r="G197" s="391"/>
    </row>
    <row r="198" spans="6:7" s="153" customFormat="1">
      <c r="F198" s="391"/>
      <c r="G198" s="391"/>
    </row>
    <row r="199" spans="6:7" s="153" customFormat="1">
      <c r="F199" s="391"/>
      <c r="G199" s="391"/>
    </row>
    <row r="200" spans="6:7" s="153" customFormat="1">
      <c r="F200" s="391"/>
      <c r="G200" s="391"/>
    </row>
    <row r="201" spans="6:7" s="153" customFormat="1">
      <c r="F201" s="391"/>
      <c r="G201" s="391"/>
    </row>
    <row r="202" spans="6:7" s="153" customFormat="1">
      <c r="F202" s="391"/>
      <c r="G202" s="391"/>
    </row>
    <row r="203" spans="6:7" s="153" customFormat="1">
      <c r="F203" s="391"/>
      <c r="G203" s="391"/>
    </row>
    <row r="204" spans="6:7" s="153" customFormat="1">
      <c r="F204" s="391"/>
      <c r="G204" s="391"/>
    </row>
    <row r="205" spans="6:7" s="153" customFormat="1">
      <c r="F205" s="391"/>
      <c r="G205" s="391"/>
    </row>
    <row r="206" spans="6:7" s="153" customFormat="1">
      <c r="F206" s="391"/>
      <c r="G206" s="391"/>
    </row>
    <row r="207" spans="6:7" s="153" customFormat="1">
      <c r="F207" s="391"/>
      <c r="G207" s="391"/>
    </row>
    <row r="208" spans="6:7" s="153" customFormat="1">
      <c r="F208" s="391"/>
      <c r="G208" s="391"/>
    </row>
    <row r="209" spans="6:7" s="153" customFormat="1">
      <c r="F209" s="391"/>
      <c r="G209" s="391"/>
    </row>
    <row r="210" spans="6:7" s="153" customFormat="1">
      <c r="F210" s="391"/>
      <c r="G210" s="391"/>
    </row>
    <row r="211" spans="6:7" s="153" customFormat="1">
      <c r="F211" s="391"/>
      <c r="G211" s="391"/>
    </row>
    <row r="212" spans="6:7" s="153" customFormat="1">
      <c r="F212" s="391"/>
      <c r="G212" s="391"/>
    </row>
    <row r="213" spans="6:7" s="153" customFormat="1">
      <c r="F213" s="391"/>
      <c r="G213" s="391"/>
    </row>
    <row r="214" spans="6:7" s="153" customFormat="1">
      <c r="F214" s="391"/>
      <c r="G214" s="391"/>
    </row>
    <row r="215" spans="6:7" s="153" customFormat="1">
      <c r="F215" s="391"/>
      <c r="G215" s="391"/>
    </row>
    <row r="216" spans="6:7" s="153" customFormat="1">
      <c r="F216" s="391"/>
      <c r="G216" s="391"/>
    </row>
    <row r="217" spans="6:7" s="153" customFormat="1">
      <c r="F217" s="391"/>
      <c r="G217" s="391"/>
    </row>
    <row r="218" spans="6:7" s="153" customFormat="1">
      <c r="F218" s="391"/>
      <c r="G218" s="391"/>
    </row>
    <row r="219" spans="6:7" s="153" customFormat="1">
      <c r="F219" s="391"/>
      <c r="G219" s="391"/>
    </row>
    <row r="220" spans="6:7" s="153" customFormat="1">
      <c r="F220" s="391"/>
      <c r="G220" s="391"/>
    </row>
    <row r="221" spans="6:7" s="153" customFormat="1">
      <c r="F221" s="391"/>
      <c r="G221" s="391"/>
    </row>
    <row r="222" spans="6:7" s="153" customFormat="1">
      <c r="F222" s="391"/>
      <c r="G222" s="391"/>
    </row>
    <row r="223" spans="6:7" s="153" customFormat="1">
      <c r="F223" s="391"/>
      <c r="G223" s="391"/>
    </row>
    <row r="224" spans="6:7" s="153" customFormat="1">
      <c r="F224" s="391"/>
      <c r="G224" s="391"/>
    </row>
    <row r="225" spans="6:7" s="153" customFormat="1">
      <c r="F225" s="391"/>
      <c r="G225" s="391"/>
    </row>
    <row r="226" spans="6:7" s="153" customFormat="1">
      <c r="F226" s="391"/>
      <c r="G226" s="391"/>
    </row>
    <row r="227" spans="6:7" s="153" customFormat="1">
      <c r="F227" s="391"/>
      <c r="G227" s="391"/>
    </row>
    <row r="228" spans="6:7" s="153" customFormat="1">
      <c r="F228" s="391"/>
      <c r="G228" s="391"/>
    </row>
    <row r="229" spans="6:7" s="153" customFormat="1">
      <c r="F229" s="391"/>
      <c r="G229" s="391"/>
    </row>
    <row r="230" spans="6:7" s="153" customFormat="1">
      <c r="F230" s="391"/>
      <c r="G230" s="391"/>
    </row>
    <row r="231" spans="6:7" s="153" customFormat="1">
      <c r="F231" s="391"/>
      <c r="G231" s="391"/>
    </row>
    <row r="232" spans="6:7" s="153" customFormat="1">
      <c r="F232" s="391"/>
      <c r="G232" s="391"/>
    </row>
    <row r="233" spans="6:7" s="153" customFormat="1">
      <c r="F233" s="391"/>
      <c r="G233" s="391"/>
    </row>
    <row r="234" spans="6:7" s="153" customFormat="1">
      <c r="F234" s="391"/>
      <c r="G234" s="391"/>
    </row>
    <row r="235" spans="6:7" s="153" customFormat="1">
      <c r="F235" s="391"/>
      <c r="G235" s="391"/>
    </row>
    <row r="236" spans="6:7" s="153" customFormat="1">
      <c r="F236" s="391"/>
      <c r="G236" s="391"/>
    </row>
    <row r="237" spans="6:7" s="153" customFormat="1">
      <c r="F237" s="391"/>
      <c r="G237" s="391"/>
    </row>
    <row r="238" spans="6:7" s="153" customFormat="1">
      <c r="F238" s="391"/>
      <c r="G238" s="391"/>
    </row>
    <row r="239" spans="6:7" s="153" customFormat="1">
      <c r="F239" s="391"/>
      <c r="G239" s="391"/>
    </row>
    <row r="240" spans="6:7" s="153" customFormat="1">
      <c r="F240" s="391"/>
      <c r="G240" s="391"/>
    </row>
    <row r="241" spans="6:7" s="153" customFormat="1">
      <c r="F241" s="391"/>
      <c r="G241" s="391"/>
    </row>
    <row r="242" spans="6:7" s="153" customFormat="1">
      <c r="F242" s="391"/>
      <c r="G242" s="391"/>
    </row>
    <row r="243" spans="6:7" s="153" customFormat="1">
      <c r="F243" s="391"/>
      <c r="G243" s="391"/>
    </row>
    <row r="244" spans="6:7" s="153" customFormat="1">
      <c r="F244" s="391"/>
      <c r="G244" s="391"/>
    </row>
    <row r="245" spans="6:7" s="153" customFormat="1">
      <c r="F245" s="391"/>
      <c r="G245" s="391"/>
    </row>
    <row r="246" spans="6:7" s="153" customFormat="1">
      <c r="F246" s="391"/>
      <c r="G246" s="391"/>
    </row>
    <row r="247" spans="6:7" s="153" customFormat="1">
      <c r="F247" s="391"/>
      <c r="G247" s="391"/>
    </row>
    <row r="248" spans="6:7" s="153" customFormat="1">
      <c r="F248" s="391"/>
      <c r="G248" s="391"/>
    </row>
    <row r="249" spans="6:7" s="153" customFormat="1">
      <c r="F249" s="391"/>
      <c r="G249" s="391"/>
    </row>
    <row r="250" spans="6:7" s="153" customFormat="1">
      <c r="F250" s="391"/>
      <c r="G250" s="391"/>
    </row>
    <row r="251" spans="6:7" s="153" customFormat="1">
      <c r="F251" s="391"/>
      <c r="G251" s="391"/>
    </row>
    <row r="252" spans="6:7" s="153" customFormat="1">
      <c r="F252" s="391"/>
      <c r="G252" s="391"/>
    </row>
    <row r="253" spans="6:7" s="153" customFormat="1">
      <c r="F253" s="391"/>
      <c r="G253" s="391"/>
    </row>
    <row r="254" spans="6:7" s="153" customFormat="1">
      <c r="F254" s="391"/>
      <c r="G254" s="391"/>
    </row>
    <row r="255" spans="6:7" s="153" customFormat="1">
      <c r="F255" s="391"/>
      <c r="G255" s="391"/>
    </row>
    <row r="256" spans="6:7" s="153" customFormat="1">
      <c r="F256" s="391"/>
      <c r="G256" s="391"/>
    </row>
    <row r="257" spans="6:7" s="153" customFormat="1">
      <c r="F257" s="391"/>
      <c r="G257" s="391"/>
    </row>
    <row r="258" spans="6:7" s="153" customFormat="1">
      <c r="F258" s="391"/>
      <c r="G258" s="391"/>
    </row>
  </sheetData>
  <mergeCells count="3">
    <mergeCell ref="B5:D5"/>
    <mergeCell ref="E5:H5"/>
    <mergeCell ref="A81:E81"/>
  </mergeCells>
  <printOptions horizontalCentered="1" verticalCentered="1"/>
  <pageMargins left="0" right="0" top="0" bottom="0" header="0.31496062992125984" footer="0.31496062992125984"/>
  <pageSetup scale="51" orientation="portrait" r:id="rId1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8" tint="-0.249977111117893"/>
  </sheetPr>
  <dimension ref="A1:L58"/>
  <sheetViews>
    <sheetView showGridLines="0" view="pageBreakPreview" topLeftCell="A16" zoomScaleNormal="90" zoomScaleSheetLayoutView="100" workbookViewId="0">
      <selection activeCell="A32" sqref="A32:I32"/>
    </sheetView>
  </sheetViews>
  <sheetFormatPr baseColWidth="10" defaultColWidth="11.42578125" defaultRowHeight="12.75"/>
  <cols>
    <col min="1" max="2" width="13.85546875" style="593" customWidth="1"/>
    <col min="3" max="5" width="13.5703125" style="593" customWidth="1"/>
    <col min="6" max="6" width="21.28515625" style="593" bestFit="1" customWidth="1"/>
    <col min="7" max="9" width="13.5703125" style="593" customWidth="1"/>
    <col min="10" max="10" width="12" style="593" bestFit="1" customWidth="1"/>
    <col min="11" max="16384" width="11.42578125" style="593"/>
  </cols>
  <sheetData>
    <row r="1" spans="1:11">
      <c r="A1" s="194" t="s">
        <v>350</v>
      </c>
      <c r="B1" s="614"/>
      <c r="C1" s="614"/>
      <c r="D1" s="613"/>
      <c r="E1" s="612"/>
      <c r="F1" s="220"/>
      <c r="G1" s="611"/>
      <c r="H1" s="611"/>
    </row>
    <row r="2" spans="1:11" ht="15.75" customHeight="1">
      <c r="A2" s="811" t="s">
        <v>286</v>
      </c>
      <c r="B2" s="811"/>
      <c r="C2" s="811"/>
      <c r="D2" s="811"/>
      <c r="E2" s="612"/>
      <c r="F2" s="220"/>
      <c r="G2" s="611"/>
      <c r="H2" s="611"/>
    </row>
    <row r="3" spans="1:11">
      <c r="A3" s="676"/>
      <c r="B3" s="676"/>
      <c r="C3" s="676"/>
      <c r="D3" s="676"/>
      <c r="E3" s="612"/>
      <c r="F3" s="220"/>
      <c r="G3" s="611"/>
      <c r="H3" s="611"/>
    </row>
    <row r="4" spans="1:11" ht="15" customHeight="1">
      <c r="A4" s="812" t="s">
        <v>356</v>
      </c>
      <c r="B4" s="812"/>
      <c r="C4" s="812"/>
      <c r="D4" s="812"/>
      <c r="F4" s="812" t="s">
        <v>515</v>
      </c>
      <c r="G4" s="812"/>
      <c r="H4" s="812"/>
    </row>
    <row r="5" spans="1:11" ht="15">
      <c r="A5" s="610" t="s">
        <v>248</v>
      </c>
      <c r="B5" s="610" t="s">
        <v>377</v>
      </c>
      <c r="C5" s="610" t="s">
        <v>378</v>
      </c>
      <c r="D5" s="610" t="s">
        <v>55</v>
      </c>
      <c r="F5" s="609" t="s">
        <v>283</v>
      </c>
      <c r="G5" s="608" t="s">
        <v>284</v>
      </c>
      <c r="H5" s="608" t="s">
        <v>276</v>
      </c>
      <c r="I5" s="601"/>
      <c r="J5" s="391"/>
      <c r="K5" s="391"/>
    </row>
    <row r="6" spans="1:11" ht="15">
      <c r="A6" s="603">
        <v>2009</v>
      </c>
      <c r="B6" s="606">
        <v>58910</v>
      </c>
      <c r="C6" s="606">
        <v>61379</v>
      </c>
      <c r="D6" s="606">
        <v>120289</v>
      </c>
      <c r="F6" s="593" t="s">
        <v>34</v>
      </c>
      <c r="G6" s="601">
        <v>30138</v>
      </c>
      <c r="H6" s="600">
        <f t="shared" ref="H6:H30" si="0">G6/$G$30</f>
        <v>0.13993072644374077</v>
      </c>
      <c r="I6" s="597"/>
      <c r="J6" s="391"/>
      <c r="K6" s="391"/>
    </row>
    <row r="7" spans="1:11" ht="15">
      <c r="A7" s="603">
        <v>2010</v>
      </c>
      <c r="B7" s="606">
        <v>67549</v>
      </c>
      <c r="C7" s="606">
        <v>92309</v>
      </c>
      <c r="D7" s="606">
        <v>159858</v>
      </c>
      <c r="F7" s="593" t="s">
        <v>381</v>
      </c>
      <c r="G7" s="601">
        <v>24371</v>
      </c>
      <c r="H7" s="600">
        <f t="shared" si="0"/>
        <v>0.11315454688965447</v>
      </c>
      <c r="I7" s="597"/>
      <c r="J7" s="599"/>
      <c r="K7" s="599"/>
    </row>
    <row r="8" spans="1:11" ht="15">
      <c r="A8" s="603">
        <v>2011</v>
      </c>
      <c r="B8" s="606">
        <v>73646</v>
      </c>
      <c r="C8" s="606">
        <v>96558</v>
      </c>
      <c r="D8" s="606">
        <v>170204</v>
      </c>
      <c r="F8" s="593" t="s">
        <v>41</v>
      </c>
      <c r="G8" s="601">
        <v>16886</v>
      </c>
      <c r="H8" s="600">
        <f t="shared" si="0"/>
        <v>7.8401693766308539E-2</v>
      </c>
      <c r="I8" s="597"/>
      <c r="J8" s="599"/>
      <c r="K8" s="599"/>
    </row>
    <row r="9" spans="1:11" ht="15">
      <c r="A9" s="603">
        <v>2012</v>
      </c>
      <c r="B9" s="606">
        <v>85523</v>
      </c>
      <c r="C9" s="606">
        <v>128433</v>
      </c>
      <c r="D9" s="606">
        <v>213956</v>
      </c>
      <c r="F9" s="593" t="s">
        <v>39</v>
      </c>
      <c r="G9" s="601">
        <v>16327</v>
      </c>
      <c r="H9" s="600">
        <f t="shared" si="0"/>
        <v>7.580625690646213E-2</v>
      </c>
      <c r="I9" s="597"/>
      <c r="J9" s="599"/>
      <c r="K9" s="599"/>
    </row>
    <row r="10" spans="1:11" ht="15">
      <c r="A10" s="603">
        <v>2013</v>
      </c>
      <c r="B10" s="606">
        <v>81595</v>
      </c>
      <c r="C10" s="606">
        <v>101656</v>
      </c>
      <c r="D10" s="606">
        <v>183251</v>
      </c>
      <c r="F10" s="593" t="s">
        <v>379</v>
      </c>
      <c r="G10" s="601">
        <v>15577</v>
      </c>
      <c r="H10" s="600">
        <f t="shared" si="0"/>
        <v>7.2324007094503623E-2</v>
      </c>
      <c r="I10" s="597"/>
      <c r="J10" s="599"/>
      <c r="K10" s="599"/>
    </row>
    <row r="11" spans="1:11" ht="15">
      <c r="A11" s="603">
        <v>2014</v>
      </c>
      <c r="B11" s="606">
        <v>81065</v>
      </c>
      <c r="C11" s="606">
        <v>93148</v>
      </c>
      <c r="D11" s="606">
        <v>174213</v>
      </c>
      <c r="F11" s="593" t="s">
        <v>44</v>
      </c>
      <c r="G11" s="601">
        <v>15460</v>
      </c>
      <c r="H11" s="600">
        <f t="shared" si="0"/>
        <v>7.1780776123838083E-2</v>
      </c>
      <c r="I11" s="597"/>
      <c r="J11" s="599"/>
      <c r="K11" s="599"/>
    </row>
    <row r="12" spans="1:11" ht="15">
      <c r="A12" s="603">
        <v>2015</v>
      </c>
      <c r="B12" s="606">
        <v>74593</v>
      </c>
      <c r="C12" s="606">
        <v>109359</v>
      </c>
      <c r="D12" s="606">
        <v>183952</v>
      </c>
      <c r="F12" s="593" t="s">
        <v>40</v>
      </c>
      <c r="G12" s="601">
        <v>15444</v>
      </c>
      <c r="H12" s="600">
        <f t="shared" si="0"/>
        <v>7.1706488127849646E-2</v>
      </c>
      <c r="I12" s="597"/>
      <c r="J12" s="599"/>
      <c r="K12" s="599"/>
    </row>
    <row r="13" spans="1:11" ht="15">
      <c r="A13" s="603">
        <v>2016</v>
      </c>
      <c r="B13" s="606">
        <v>75422</v>
      </c>
      <c r="C13" s="606">
        <v>96559</v>
      </c>
      <c r="D13" s="606">
        <v>171981</v>
      </c>
      <c r="F13" s="593" t="s">
        <v>38</v>
      </c>
      <c r="G13" s="601">
        <v>14884</v>
      </c>
      <c r="H13" s="600">
        <f t="shared" si="0"/>
        <v>6.9106408268253955E-2</v>
      </c>
      <c r="I13" s="597"/>
      <c r="J13" s="599"/>
      <c r="K13" s="599"/>
    </row>
    <row r="14" spans="1:11" ht="15">
      <c r="A14" s="607">
        <v>2017</v>
      </c>
      <c r="B14" s="597">
        <v>65777.583333333328</v>
      </c>
      <c r="C14" s="606">
        <v>124184.08333333334</v>
      </c>
      <c r="D14" s="606">
        <v>189961.66666666669</v>
      </c>
      <c r="F14" s="593" t="s">
        <v>35</v>
      </c>
      <c r="G14" s="601">
        <v>13661</v>
      </c>
      <c r="H14" s="600">
        <f t="shared" si="0"/>
        <v>6.3428019574886946E-2</v>
      </c>
      <c r="I14" s="597"/>
      <c r="J14" s="599"/>
      <c r="K14" s="599"/>
    </row>
    <row r="15" spans="1:11" ht="15">
      <c r="A15" s="607">
        <v>2018</v>
      </c>
      <c r="B15" s="597">
        <v>66356.666666666672</v>
      </c>
      <c r="C15" s="606">
        <v>135190.58333333334</v>
      </c>
      <c r="D15" s="606">
        <v>201547.25</v>
      </c>
      <c r="F15" s="593" t="s">
        <v>36</v>
      </c>
      <c r="G15" s="601">
        <v>10730</v>
      </c>
      <c r="H15" s="600">
        <f t="shared" si="0"/>
        <v>4.9819387309753084E-2</v>
      </c>
      <c r="I15" s="597"/>
      <c r="J15" s="599"/>
      <c r="K15" s="599"/>
    </row>
    <row r="16" spans="1:11" ht="15">
      <c r="A16" s="167">
        <v>2019</v>
      </c>
      <c r="B16" s="230">
        <f>+AVERAGE(B17:B24)</f>
        <v>67287.625</v>
      </c>
      <c r="C16" s="230">
        <f t="shared" ref="C16" si="1">+AVERAGE(C17:C24)</f>
        <v>139537.875</v>
      </c>
      <c r="D16" s="230">
        <f>+AVERAGE(D17:D24)</f>
        <v>206825.5</v>
      </c>
      <c r="F16" s="593" t="s">
        <v>380</v>
      </c>
      <c r="G16" s="601">
        <v>9343</v>
      </c>
      <c r="H16" s="600">
        <f t="shared" si="0"/>
        <v>4.3379546657504479E-2</v>
      </c>
      <c r="I16" s="597"/>
      <c r="J16" s="599"/>
      <c r="K16" s="599"/>
    </row>
    <row r="17" spans="1:11" ht="15">
      <c r="A17" s="604" t="s">
        <v>355</v>
      </c>
      <c r="B17" s="602">
        <v>66660</v>
      </c>
      <c r="C17" s="606">
        <v>135720</v>
      </c>
      <c r="D17" s="602">
        <f>+SUM(B17:C17)</f>
        <v>202380</v>
      </c>
      <c r="E17" s="577"/>
      <c r="F17" s="593" t="s">
        <v>45</v>
      </c>
      <c r="G17" s="601">
        <v>7598</v>
      </c>
      <c r="H17" s="600">
        <f t="shared" si="0"/>
        <v>3.5277512095014348E-2</v>
      </c>
      <c r="I17" s="597"/>
      <c r="J17" s="599"/>
      <c r="K17" s="599"/>
    </row>
    <row r="18" spans="1:11" ht="15">
      <c r="A18" s="604" t="s">
        <v>230</v>
      </c>
      <c r="B18" s="602">
        <v>67944</v>
      </c>
      <c r="C18" s="606">
        <v>131432</v>
      </c>
      <c r="D18" s="602">
        <f t="shared" ref="D18:D22" si="2">+SUM(B18:C18)</f>
        <v>199376</v>
      </c>
      <c r="E18" s="577"/>
      <c r="F18" s="593" t="s">
        <v>43</v>
      </c>
      <c r="G18" s="601">
        <v>6922</v>
      </c>
      <c r="H18" s="600">
        <f t="shared" si="0"/>
        <v>3.2138844264502413E-2</v>
      </c>
      <c r="I18" s="597"/>
      <c r="J18" s="599"/>
      <c r="K18" s="599"/>
    </row>
    <row r="19" spans="1:11" ht="15">
      <c r="A19" s="604" t="s">
        <v>475</v>
      </c>
      <c r="B19" s="602">
        <v>67018</v>
      </c>
      <c r="C19" s="606">
        <v>137536</v>
      </c>
      <c r="D19" s="602">
        <f t="shared" si="2"/>
        <v>204554</v>
      </c>
      <c r="E19" s="577"/>
      <c r="F19" s="593" t="s">
        <v>37</v>
      </c>
      <c r="G19" s="601">
        <v>5523</v>
      </c>
      <c r="H19" s="600">
        <f t="shared" si="0"/>
        <v>2.564328761526247E-2</v>
      </c>
      <c r="I19" s="597"/>
      <c r="J19" s="599"/>
      <c r="K19" s="599"/>
    </row>
    <row r="20" spans="1:11" ht="15">
      <c r="A20" s="604" t="s">
        <v>120</v>
      </c>
      <c r="B20" s="602">
        <v>65673</v>
      </c>
      <c r="C20" s="606">
        <v>136164</v>
      </c>
      <c r="D20" s="602">
        <f t="shared" si="2"/>
        <v>201837</v>
      </c>
      <c r="F20" s="593" t="s">
        <v>42</v>
      </c>
      <c r="G20" s="601">
        <v>5030</v>
      </c>
      <c r="H20" s="600">
        <f t="shared" si="0"/>
        <v>2.3354288738868408E-2</v>
      </c>
      <c r="I20" s="597"/>
      <c r="J20" s="599"/>
      <c r="K20" s="599"/>
    </row>
    <row r="21" spans="1:11" ht="15">
      <c r="A21" s="604" t="s">
        <v>486</v>
      </c>
      <c r="B21" s="602">
        <v>67556</v>
      </c>
      <c r="C21" s="606">
        <v>139389</v>
      </c>
      <c r="D21" s="602">
        <f t="shared" si="2"/>
        <v>206945</v>
      </c>
      <c r="F21" s="593" t="s">
        <v>382</v>
      </c>
      <c r="G21" s="601">
        <v>2710</v>
      </c>
      <c r="H21" s="600">
        <f t="shared" si="0"/>
        <v>1.2582529320543417E-2</v>
      </c>
      <c r="I21" s="597"/>
      <c r="J21" s="599"/>
      <c r="K21" s="599"/>
    </row>
    <row r="22" spans="1:11" ht="15">
      <c r="A22" s="604" t="s">
        <v>490</v>
      </c>
      <c r="B22" s="602">
        <v>66685</v>
      </c>
      <c r="C22" s="606">
        <v>141012</v>
      </c>
      <c r="D22" s="602">
        <f t="shared" si="2"/>
        <v>207697</v>
      </c>
      <c r="F22" s="593" t="s">
        <v>162</v>
      </c>
      <c r="G22" s="601">
        <v>2514</v>
      </c>
      <c r="H22" s="600">
        <f t="shared" si="0"/>
        <v>1.1672501369684927E-2</v>
      </c>
      <c r="I22" s="597"/>
      <c r="J22" s="599"/>
      <c r="K22" s="599"/>
    </row>
    <row r="23" spans="1:11" ht="15.75" customHeight="1">
      <c r="A23" s="604" t="s">
        <v>496</v>
      </c>
      <c r="B23" s="602">
        <v>68047</v>
      </c>
      <c r="C23" s="602">
        <v>148390</v>
      </c>
      <c r="D23" s="602">
        <f>+SUM(B23:C23)</f>
        <v>216437</v>
      </c>
      <c r="E23" s="605"/>
      <c r="F23" s="593" t="s">
        <v>28</v>
      </c>
      <c r="G23" s="601">
        <v>1098</v>
      </c>
      <c r="H23" s="600">
        <f t="shared" si="0"/>
        <v>5.0980137247072588E-3</v>
      </c>
      <c r="I23" s="597"/>
      <c r="J23" s="599"/>
      <c r="K23" s="599"/>
    </row>
    <row r="24" spans="1:11" ht="15">
      <c r="A24" s="604" t="s">
        <v>147</v>
      </c>
      <c r="B24" s="602">
        <v>68718</v>
      </c>
      <c r="C24" s="602">
        <v>146660</v>
      </c>
      <c r="D24" s="602">
        <f>+SUM(B24:C24)</f>
        <v>215378</v>
      </c>
      <c r="F24" s="593" t="s">
        <v>264</v>
      </c>
      <c r="G24" s="601">
        <v>878</v>
      </c>
      <c r="H24" s="600">
        <f t="shared" si="0"/>
        <v>4.0765537798660963E-3</v>
      </c>
      <c r="I24" s="597"/>
      <c r="J24" s="599"/>
      <c r="K24" s="599"/>
    </row>
    <row r="25" spans="1:11" ht="15">
      <c r="A25" s="604"/>
      <c r="B25" s="602"/>
      <c r="C25" s="602"/>
      <c r="D25" s="602"/>
      <c r="F25" s="593" t="s">
        <v>265</v>
      </c>
      <c r="G25" s="601">
        <v>145</v>
      </c>
      <c r="H25" s="600">
        <f t="shared" si="0"/>
        <v>6.7323496364531197E-4</v>
      </c>
      <c r="I25" s="597"/>
      <c r="J25" s="599"/>
      <c r="K25" s="599"/>
    </row>
    <row r="26" spans="1:11" ht="15">
      <c r="A26" s="604"/>
      <c r="B26" s="602"/>
      <c r="C26" s="602"/>
      <c r="D26" s="602"/>
      <c r="F26" s="593" t="s">
        <v>384</v>
      </c>
      <c r="G26" s="601">
        <v>90</v>
      </c>
      <c r="H26" s="600">
        <f t="shared" si="0"/>
        <v>4.1786997743502123E-4</v>
      </c>
      <c r="I26" s="597"/>
      <c r="J26" s="599"/>
      <c r="K26" s="599"/>
    </row>
    <row r="27" spans="1:11" ht="15" customHeight="1">
      <c r="A27" s="812" t="s">
        <v>516</v>
      </c>
      <c r="B27" s="812"/>
      <c r="C27" s="812"/>
      <c r="D27" s="812"/>
      <c r="F27" s="593" t="s">
        <v>263</v>
      </c>
      <c r="G27" s="601">
        <v>40</v>
      </c>
      <c r="H27" s="600">
        <f t="shared" si="0"/>
        <v>1.8571998997112053E-4</v>
      </c>
      <c r="I27" s="597"/>
      <c r="J27" s="599"/>
      <c r="K27" s="599"/>
    </row>
    <row r="28" spans="1:11" ht="18" customHeight="1">
      <c r="A28" s="603" t="s">
        <v>517</v>
      </c>
      <c r="B28" s="602">
        <v>65852</v>
      </c>
      <c r="C28" s="602">
        <v>141169</v>
      </c>
      <c r="D28" s="602">
        <v>207021</v>
      </c>
      <c r="F28" s="593" t="s">
        <v>267</v>
      </c>
      <c r="G28" s="601">
        <v>5</v>
      </c>
      <c r="H28" s="600">
        <f t="shared" si="0"/>
        <v>2.3214998746390066E-5</v>
      </c>
      <c r="I28" s="597"/>
      <c r="J28" s="599"/>
      <c r="K28" s="599"/>
    </row>
    <row r="29" spans="1:11" ht="15">
      <c r="A29" s="603" t="s">
        <v>518</v>
      </c>
      <c r="B29" s="602">
        <f>+B24</f>
        <v>68718</v>
      </c>
      <c r="C29" s="602">
        <f>+C24</f>
        <v>146660</v>
      </c>
      <c r="D29" s="602">
        <f>+SUM(B29:C29)</f>
        <v>215378</v>
      </c>
      <c r="F29" s="593" t="s">
        <v>266</v>
      </c>
      <c r="G29" s="601">
        <v>4</v>
      </c>
      <c r="H29" s="600">
        <f t="shared" si="0"/>
        <v>1.8571998997112053E-5</v>
      </c>
      <c r="I29" s="597"/>
      <c r="J29" s="599"/>
      <c r="K29" s="599"/>
    </row>
    <row r="30" spans="1:11" ht="15">
      <c r="A30" s="221" t="s">
        <v>249</v>
      </c>
      <c r="B30" s="365">
        <f>+B29/B28-1</f>
        <v>4.3521836846261319E-2</v>
      </c>
      <c r="C30" s="365">
        <f>+C29/C28-1</f>
        <v>3.889664161395201E-2</v>
      </c>
      <c r="D30" s="365">
        <f>+D29/D28-1</f>
        <v>4.0367885383608471E-2</v>
      </c>
      <c r="F30" s="191" t="s">
        <v>55</v>
      </c>
      <c r="G30" s="222">
        <f>+SUM(G6:G29)</f>
        <v>215378</v>
      </c>
      <c r="H30" s="437">
        <f t="shared" si="0"/>
        <v>1</v>
      </c>
      <c r="I30" s="597"/>
      <c r="J30" s="599"/>
      <c r="K30" s="599"/>
    </row>
    <row r="31" spans="1:11" ht="12.75" customHeight="1">
      <c r="E31" s="598"/>
      <c r="I31" s="597"/>
    </row>
    <row r="32" spans="1:11" ht="52.5" customHeight="1">
      <c r="A32" s="810" t="s">
        <v>519</v>
      </c>
      <c r="B32" s="810"/>
      <c r="C32" s="810"/>
      <c r="D32" s="810"/>
      <c r="E32" s="810"/>
      <c r="F32" s="810"/>
      <c r="G32" s="810"/>
      <c r="H32" s="810"/>
      <c r="I32" s="810"/>
    </row>
    <row r="34" spans="1:12">
      <c r="A34" s="807" t="s">
        <v>296</v>
      </c>
      <c r="B34" s="807"/>
      <c r="C34" s="807"/>
      <c r="D34" s="807"/>
      <c r="E34" s="807"/>
      <c r="F34" s="807"/>
      <c r="G34" s="807"/>
      <c r="H34" s="807"/>
      <c r="I34" s="807"/>
      <c r="J34" s="807"/>
      <c r="K34" s="807"/>
      <c r="L34" s="807"/>
    </row>
    <row r="35" spans="1:12">
      <c r="A35" s="808"/>
      <c r="B35" s="809"/>
      <c r="C35" s="809"/>
      <c r="D35" s="809"/>
      <c r="E35" s="809"/>
      <c r="F35" s="809"/>
      <c r="G35" s="809"/>
      <c r="H35" s="809"/>
      <c r="I35" s="809"/>
      <c r="J35" s="809"/>
      <c r="K35" s="809"/>
      <c r="L35" s="809"/>
    </row>
    <row r="36" spans="1:12" ht="25.5">
      <c r="A36" s="596" t="s">
        <v>287</v>
      </c>
      <c r="B36" s="596" t="s">
        <v>288</v>
      </c>
      <c r="C36" s="596" t="s">
        <v>289</v>
      </c>
      <c r="D36" s="596" t="s">
        <v>290</v>
      </c>
      <c r="E36" s="596" t="s">
        <v>291</v>
      </c>
      <c r="F36" s="596" t="s">
        <v>292</v>
      </c>
      <c r="G36" s="596" t="s">
        <v>293</v>
      </c>
      <c r="H36" s="596" t="s">
        <v>294</v>
      </c>
      <c r="I36" s="596" t="s">
        <v>295</v>
      </c>
      <c r="J36" s="596" t="s">
        <v>259</v>
      </c>
    </row>
    <row r="37" spans="1:12">
      <c r="A37" s="595" t="s">
        <v>497</v>
      </c>
      <c r="B37" s="594">
        <v>6</v>
      </c>
      <c r="C37" s="594">
        <v>4</v>
      </c>
      <c r="D37" s="594">
        <v>2</v>
      </c>
      <c r="E37" s="594">
        <v>3</v>
      </c>
      <c r="F37" s="594">
        <v>3</v>
      </c>
      <c r="G37" s="594">
        <v>6</v>
      </c>
      <c r="H37" s="594">
        <v>8</v>
      </c>
      <c r="I37" s="594">
        <v>0</v>
      </c>
      <c r="J37" s="594">
        <v>54</v>
      </c>
    </row>
    <row r="38" spans="1:12">
      <c r="A38" s="595" t="s">
        <v>498</v>
      </c>
      <c r="B38" s="594">
        <v>2</v>
      </c>
      <c r="C38" s="594">
        <v>9</v>
      </c>
      <c r="D38" s="594">
        <v>5</v>
      </c>
      <c r="E38" s="594">
        <v>5</v>
      </c>
      <c r="F38" s="594">
        <v>8</v>
      </c>
      <c r="G38" s="594">
        <v>3</v>
      </c>
      <c r="H38" s="594">
        <v>8</v>
      </c>
      <c r="I38" s="594">
        <v>8</v>
      </c>
      <c r="J38" s="594">
        <v>66</v>
      </c>
    </row>
    <row r="39" spans="1:12">
      <c r="A39" s="595" t="s">
        <v>499</v>
      </c>
      <c r="B39" s="594">
        <v>20</v>
      </c>
      <c r="C39" s="594">
        <v>2</v>
      </c>
      <c r="D39" s="594">
        <v>4</v>
      </c>
      <c r="E39" s="594">
        <v>6</v>
      </c>
      <c r="F39" s="594">
        <v>5</v>
      </c>
      <c r="G39" s="594">
        <v>5</v>
      </c>
      <c r="H39" s="594">
        <v>4</v>
      </c>
      <c r="I39" s="594">
        <v>6</v>
      </c>
      <c r="J39" s="594">
        <v>73</v>
      </c>
    </row>
    <row r="40" spans="1:12">
      <c r="A40" s="595" t="s">
        <v>500</v>
      </c>
      <c r="B40" s="594">
        <v>4</v>
      </c>
      <c r="C40" s="594">
        <v>8</v>
      </c>
      <c r="D40" s="594">
        <v>5</v>
      </c>
      <c r="E40" s="594">
        <v>7</v>
      </c>
      <c r="F40" s="594">
        <v>5</v>
      </c>
      <c r="G40" s="594">
        <v>3</v>
      </c>
      <c r="H40" s="594">
        <v>4</v>
      </c>
      <c r="I40" s="594">
        <v>5</v>
      </c>
      <c r="J40" s="594">
        <v>54</v>
      </c>
    </row>
    <row r="41" spans="1:12">
      <c r="A41" s="595" t="s">
        <v>501</v>
      </c>
      <c r="B41" s="594">
        <v>2</v>
      </c>
      <c r="C41" s="594">
        <v>9</v>
      </c>
      <c r="D41" s="594">
        <v>8</v>
      </c>
      <c r="E41" s="594">
        <v>5</v>
      </c>
      <c r="F41" s="594">
        <v>2</v>
      </c>
      <c r="G41" s="594">
        <v>9</v>
      </c>
      <c r="H41" s="594">
        <v>1</v>
      </c>
      <c r="I41" s="594">
        <v>3</v>
      </c>
      <c r="J41" s="594">
        <v>56</v>
      </c>
    </row>
    <row r="42" spans="1:12">
      <c r="A42" s="595" t="s">
        <v>502</v>
      </c>
      <c r="B42" s="594">
        <v>3</v>
      </c>
      <c r="C42" s="594">
        <v>8</v>
      </c>
      <c r="D42" s="594">
        <v>6</v>
      </c>
      <c r="E42" s="594">
        <v>6</v>
      </c>
      <c r="F42" s="594">
        <v>6</v>
      </c>
      <c r="G42" s="594">
        <v>3</v>
      </c>
      <c r="H42" s="594">
        <v>5</v>
      </c>
      <c r="I42" s="594">
        <v>3</v>
      </c>
      <c r="J42" s="594">
        <v>69</v>
      </c>
    </row>
    <row r="43" spans="1:12">
      <c r="A43" s="595" t="s">
        <v>503</v>
      </c>
      <c r="B43" s="594">
        <v>6</v>
      </c>
      <c r="C43" s="594">
        <v>7</v>
      </c>
      <c r="D43" s="594">
        <v>6</v>
      </c>
      <c r="E43" s="594">
        <v>3</v>
      </c>
      <c r="F43" s="594">
        <v>6</v>
      </c>
      <c r="G43" s="594">
        <v>5</v>
      </c>
      <c r="H43" s="594">
        <v>6</v>
      </c>
      <c r="I43" s="594">
        <v>5</v>
      </c>
      <c r="J43" s="594">
        <v>65</v>
      </c>
    </row>
    <row r="44" spans="1:12">
      <c r="A44" s="595" t="s">
        <v>504</v>
      </c>
      <c r="B44" s="594">
        <v>5</v>
      </c>
      <c r="C44" s="594">
        <v>6</v>
      </c>
      <c r="D44" s="594">
        <v>7</v>
      </c>
      <c r="E44" s="594">
        <v>3</v>
      </c>
      <c r="F44" s="594">
        <v>7</v>
      </c>
      <c r="G44" s="594">
        <v>6</v>
      </c>
      <c r="H44" s="594">
        <v>4</v>
      </c>
      <c r="I44" s="594">
        <v>6</v>
      </c>
      <c r="J44" s="594">
        <v>62</v>
      </c>
    </row>
    <row r="45" spans="1:12">
      <c r="A45" s="595" t="s">
        <v>505</v>
      </c>
      <c r="B45" s="594">
        <v>12</v>
      </c>
      <c r="C45" s="594">
        <v>5</v>
      </c>
      <c r="D45" s="594">
        <v>7</v>
      </c>
      <c r="E45" s="594">
        <v>6</v>
      </c>
      <c r="F45" s="594">
        <v>3</v>
      </c>
      <c r="G45" s="594">
        <v>5</v>
      </c>
      <c r="H45" s="594">
        <v>6</v>
      </c>
      <c r="I45" s="594">
        <v>6</v>
      </c>
      <c r="J45" s="594">
        <v>64</v>
      </c>
    </row>
    <row r="46" spans="1:12">
      <c r="A46" s="595" t="s">
        <v>506</v>
      </c>
      <c r="B46" s="594">
        <v>4</v>
      </c>
      <c r="C46" s="594">
        <v>14</v>
      </c>
      <c r="D46" s="594">
        <v>6</v>
      </c>
      <c r="E46" s="594">
        <v>2</v>
      </c>
      <c r="F46" s="594">
        <v>3</v>
      </c>
      <c r="G46" s="594">
        <v>8</v>
      </c>
      <c r="H46" s="594">
        <v>6</v>
      </c>
      <c r="I46" s="594">
        <v>4</v>
      </c>
      <c r="J46" s="594">
        <v>56</v>
      </c>
    </row>
    <row r="47" spans="1:12">
      <c r="A47" s="595" t="s">
        <v>507</v>
      </c>
      <c r="B47" s="594">
        <v>5</v>
      </c>
      <c r="C47" s="594">
        <v>13</v>
      </c>
      <c r="D47" s="594">
        <v>1</v>
      </c>
      <c r="E47" s="594">
        <v>6</v>
      </c>
      <c r="F47" s="594">
        <v>5</v>
      </c>
      <c r="G47" s="594">
        <v>9</v>
      </c>
      <c r="H47" s="594">
        <v>6</v>
      </c>
      <c r="I47" s="594">
        <v>4</v>
      </c>
      <c r="J47" s="594">
        <v>66</v>
      </c>
    </row>
    <row r="48" spans="1:12">
      <c r="A48" s="595" t="s">
        <v>508</v>
      </c>
      <c r="B48" s="594">
        <v>4</v>
      </c>
      <c r="C48" s="594">
        <v>8</v>
      </c>
      <c r="D48" s="594">
        <v>2</v>
      </c>
      <c r="E48" s="594">
        <v>5</v>
      </c>
      <c r="F48" s="594">
        <v>6</v>
      </c>
      <c r="G48" s="594">
        <v>5</v>
      </c>
      <c r="H48" s="594">
        <v>4</v>
      </c>
      <c r="I48" s="594">
        <v>5</v>
      </c>
      <c r="J48" s="594">
        <v>52</v>
      </c>
    </row>
    <row r="49" spans="1:10">
      <c r="A49" s="595">
        <v>2012</v>
      </c>
      <c r="B49" s="594">
        <v>2</v>
      </c>
      <c r="C49" s="594">
        <v>6</v>
      </c>
      <c r="D49" s="594">
        <v>8</v>
      </c>
      <c r="E49" s="594">
        <v>2</v>
      </c>
      <c r="F49" s="594">
        <v>4</v>
      </c>
      <c r="G49" s="594">
        <v>2</v>
      </c>
      <c r="H49" s="594">
        <v>5</v>
      </c>
      <c r="I49" s="594">
        <v>5</v>
      </c>
      <c r="J49" s="594">
        <v>53</v>
      </c>
    </row>
    <row r="50" spans="1:10">
      <c r="A50" s="595">
        <v>2013</v>
      </c>
      <c r="B50" s="594">
        <v>4</v>
      </c>
      <c r="C50" s="594">
        <v>6</v>
      </c>
      <c r="D50" s="594">
        <v>5</v>
      </c>
      <c r="E50" s="594">
        <v>6</v>
      </c>
      <c r="F50" s="594">
        <v>1</v>
      </c>
      <c r="G50" s="594">
        <v>4</v>
      </c>
      <c r="H50" s="594">
        <v>4</v>
      </c>
      <c r="I50" s="594">
        <v>4</v>
      </c>
      <c r="J50" s="594">
        <v>47</v>
      </c>
    </row>
    <row r="51" spans="1:10">
      <c r="A51" s="595">
        <v>2014</v>
      </c>
      <c r="B51" s="594">
        <v>6</v>
      </c>
      <c r="C51" s="594">
        <v>1</v>
      </c>
      <c r="D51" s="594">
        <v>1</v>
      </c>
      <c r="E51" s="594">
        <v>1</v>
      </c>
      <c r="F51" s="594">
        <v>1</v>
      </c>
      <c r="G51" s="594">
        <v>3</v>
      </c>
      <c r="H51" s="594">
        <v>7</v>
      </c>
      <c r="I51" s="594">
        <v>2</v>
      </c>
      <c r="J51" s="594">
        <v>32</v>
      </c>
    </row>
    <row r="52" spans="1:10">
      <c r="A52" s="595">
        <v>2015</v>
      </c>
      <c r="B52" s="594">
        <v>5</v>
      </c>
      <c r="C52" s="594">
        <v>2</v>
      </c>
      <c r="D52" s="594">
        <v>7</v>
      </c>
      <c r="E52" s="594">
        <v>2</v>
      </c>
      <c r="F52" s="594">
        <v>0</v>
      </c>
      <c r="G52" s="594">
        <v>2</v>
      </c>
      <c r="H52" s="594">
        <v>1</v>
      </c>
      <c r="I52" s="594">
        <v>2</v>
      </c>
      <c r="J52" s="594">
        <v>29</v>
      </c>
    </row>
    <row r="53" spans="1:10">
      <c r="A53" s="595">
        <v>2016</v>
      </c>
      <c r="B53" s="594">
        <v>4</v>
      </c>
      <c r="C53" s="594">
        <v>3</v>
      </c>
      <c r="D53" s="594">
        <v>3</v>
      </c>
      <c r="E53" s="594">
        <v>1</v>
      </c>
      <c r="F53" s="594">
        <v>6</v>
      </c>
      <c r="G53" s="594">
        <v>2</v>
      </c>
      <c r="H53" s="594">
        <v>2</v>
      </c>
      <c r="I53" s="594">
        <v>3</v>
      </c>
      <c r="J53" s="594">
        <v>34</v>
      </c>
    </row>
    <row r="54" spans="1:10">
      <c r="A54" s="595">
        <v>2017</v>
      </c>
      <c r="B54" s="594">
        <v>5</v>
      </c>
      <c r="C54" s="594">
        <v>5</v>
      </c>
      <c r="D54" s="594">
        <v>3</v>
      </c>
      <c r="E54" s="594">
        <v>2</v>
      </c>
      <c r="F54" s="594">
        <v>6</v>
      </c>
      <c r="G54" s="594">
        <v>1</v>
      </c>
      <c r="H54" s="594">
        <v>3</v>
      </c>
      <c r="I54" s="594">
        <v>4</v>
      </c>
      <c r="J54" s="594">
        <v>41</v>
      </c>
    </row>
    <row r="55" spans="1:10">
      <c r="A55" s="595">
        <v>2018</v>
      </c>
      <c r="B55" s="594">
        <v>2</v>
      </c>
      <c r="C55" s="594">
        <v>1</v>
      </c>
      <c r="D55" s="594">
        <v>2</v>
      </c>
      <c r="E55" s="594">
        <v>5</v>
      </c>
      <c r="F55" s="594">
        <v>3</v>
      </c>
      <c r="G55" s="594">
        <v>2</v>
      </c>
      <c r="H55" s="594">
        <v>1</v>
      </c>
      <c r="I55" s="594">
        <v>3</v>
      </c>
      <c r="J55" s="594">
        <v>27</v>
      </c>
    </row>
    <row r="56" spans="1:10">
      <c r="A56" s="223">
        <v>2019</v>
      </c>
      <c r="B56" s="224">
        <v>4</v>
      </c>
      <c r="C56" s="224">
        <v>2</v>
      </c>
      <c r="D56" s="224">
        <v>1</v>
      </c>
      <c r="E56" s="224">
        <v>4</v>
      </c>
      <c r="F56" s="224">
        <v>4</v>
      </c>
      <c r="G56" s="224">
        <v>3</v>
      </c>
      <c r="H56" s="224">
        <v>3</v>
      </c>
      <c r="I56" s="759"/>
      <c r="J56" s="224">
        <f>+SUM(B56:I56)</f>
        <v>21</v>
      </c>
    </row>
    <row r="58" spans="1:10" ht="30.75" customHeight="1">
      <c r="A58" s="810" t="s">
        <v>509</v>
      </c>
      <c r="B58" s="810"/>
      <c r="C58" s="810"/>
      <c r="D58" s="810"/>
      <c r="E58" s="810"/>
      <c r="F58" s="810"/>
      <c r="G58" s="810"/>
      <c r="H58" s="810"/>
      <c r="I58" s="810"/>
    </row>
  </sheetData>
  <mergeCells count="8">
    <mergeCell ref="A34:L34"/>
    <mergeCell ref="A35:L35"/>
    <mergeCell ref="A58:I58"/>
    <mergeCell ref="A2:D2"/>
    <mergeCell ref="A4:D4"/>
    <mergeCell ref="F4:H4"/>
    <mergeCell ref="A27:D27"/>
    <mergeCell ref="A32:I32"/>
  </mergeCells>
  <printOptions horizontalCentered="1" verticalCentered="1"/>
  <pageMargins left="0" right="0" top="0" bottom="0" header="0.31496062992125984" footer="0.31496062992125984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8" tint="-0.249977111117893"/>
  </sheetPr>
  <dimension ref="A1:O47"/>
  <sheetViews>
    <sheetView showGridLines="0" view="pageBreakPreview" zoomScaleNormal="100" zoomScaleSheetLayoutView="100" workbookViewId="0">
      <selection activeCell="J41" sqref="J41"/>
    </sheetView>
  </sheetViews>
  <sheetFormatPr baseColWidth="10" defaultColWidth="11.5703125" defaultRowHeight="12"/>
  <cols>
    <col min="1" max="1" width="17" style="140" customWidth="1"/>
    <col min="2" max="3" width="17.28515625" style="141" customWidth="1"/>
    <col min="4" max="10" width="17.28515625" style="139" customWidth="1"/>
    <col min="11" max="11" width="17.28515625" style="140" customWidth="1"/>
    <col min="12" max="12" width="17.85546875" style="140" bestFit="1" customWidth="1"/>
    <col min="13" max="13" width="14.5703125" style="140" customWidth="1"/>
    <col min="14" max="16384" width="11.5703125" style="140"/>
  </cols>
  <sheetData>
    <row r="1" spans="1:15" ht="12.75">
      <c r="A1" s="215" t="s">
        <v>324</v>
      </c>
      <c r="B1" s="203"/>
      <c r="C1" s="203"/>
      <c r="D1" s="204"/>
      <c r="E1" s="204"/>
      <c r="F1" s="204"/>
      <c r="G1" s="204"/>
      <c r="H1" s="204"/>
      <c r="I1" s="204"/>
      <c r="J1" s="204"/>
    </row>
    <row r="2" spans="1:15" ht="31.5" customHeight="1">
      <c r="A2" s="760" t="s">
        <v>325</v>
      </c>
      <c r="B2" s="760"/>
      <c r="C2" s="760"/>
      <c r="D2" s="760"/>
      <c r="E2" s="760"/>
      <c r="F2" s="760"/>
      <c r="G2" s="760"/>
      <c r="H2" s="760"/>
      <c r="I2" s="760"/>
      <c r="J2" s="571"/>
    </row>
    <row r="3" spans="1:15">
      <c r="C3" s="139"/>
    </row>
    <row r="4" spans="1:15" ht="12.75">
      <c r="A4" s="206" t="s">
        <v>297</v>
      </c>
      <c r="B4" s="216">
        <v>2010</v>
      </c>
      <c r="C4" s="216">
        <v>2011</v>
      </c>
      <c r="D4" s="216">
        <v>2012</v>
      </c>
      <c r="E4" s="216">
        <v>2013</v>
      </c>
      <c r="F4" s="216">
        <v>2014</v>
      </c>
      <c r="G4" s="216">
        <v>2015</v>
      </c>
      <c r="H4" s="216">
        <v>2016</v>
      </c>
      <c r="I4" s="216">
        <v>2017</v>
      </c>
      <c r="J4" s="261">
        <v>2018</v>
      </c>
      <c r="K4" s="261" t="s">
        <v>449</v>
      </c>
    </row>
    <row r="5" spans="1:15" ht="12.75">
      <c r="A5" s="207" t="s">
        <v>298</v>
      </c>
      <c r="B5" s="208">
        <v>2917749.7190824146</v>
      </c>
      <c r="C5" s="208">
        <v>2885886.5143818362</v>
      </c>
      <c r="D5" s="208">
        <v>2599069.3519712551</v>
      </c>
      <c r="E5" s="208">
        <v>1825852.0229200001</v>
      </c>
      <c r="F5" s="208">
        <v>1957001.2064799997</v>
      </c>
      <c r="G5" s="208">
        <v>2181241.04</v>
      </c>
      <c r="H5" s="208">
        <v>1553578.77</v>
      </c>
      <c r="I5" s="208">
        <v>1936562.98459</v>
      </c>
      <c r="J5" s="208">
        <v>1963366.5351999998</v>
      </c>
      <c r="K5" s="208">
        <f>'12. TRANSFERENCIAS 2'!K6+'12. TRANSFERENCIAS 2'!K32+'12. TRANSFERENCIAS 2'!K58</f>
        <v>1553384.6540000001</v>
      </c>
      <c r="L5" s="127">
        <f>K5/$K$31</f>
        <v>3.7323637569156763E-4</v>
      </c>
      <c r="M5" s="615"/>
      <c r="O5" s="615"/>
    </row>
    <row r="6" spans="1:15" ht="12.75">
      <c r="A6" s="207" t="s">
        <v>299</v>
      </c>
      <c r="B6" s="208">
        <v>794731907.03502786</v>
      </c>
      <c r="C6" s="208">
        <v>770582075.2986815</v>
      </c>
      <c r="D6" s="208">
        <v>1015864460.7110069</v>
      </c>
      <c r="E6" s="208">
        <v>1019235893.7081801</v>
      </c>
      <c r="F6" s="208">
        <v>748108985.37879992</v>
      </c>
      <c r="G6" s="208">
        <v>434978723.07999998</v>
      </c>
      <c r="H6" s="208">
        <v>397241204.52999997</v>
      </c>
      <c r="I6" s="208">
        <v>750902788.65413082</v>
      </c>
      <c r="J6" s="208">
        <v>1516816729.6351998</v>
      </c>
      <c r="K6" s="208">
        <f>'12. TRANSFERENCIAS 2'!K7+'12. TRANSFERENCIAS 2'!K33+'12. TRANSFERENCIAS 2'!K59</f>
        <v>1248487055.6655476</v>
      </c>
      <c r="L6" s="127">
        <f t="shared" ref="L6:L31" si="0">K6/$K$31</f>
        <v>0.29997771804590351</v>
      </c>
      <c r="M6" s="615"/>
      <c r="O6" s="615"/>
    </row>
    <row r="7" spans="1:15" ht="12.75">
      <c r="A7" s="207" t="s">
        <v>300</v>
      </c>
      <c r="B7" s="208">
        <v>7456590.0871504145</v>
      </c>
      <c r="C7" s="208">
        <v>10352473.908096461</v>
      </c>
      <c r="D7" s="208">
        <v>16258265.793091137</v>
      </c>
      <c r="E7" s="208">
        <v>23194328.631980002</v>
      </c>
      <c r="F7" s="208">
        <v>12359816.467359999</v>
      </c>
      <c r="G7" s="208">
        <v>12761019.199999999</v>
      </c>
      <c r="H7" s="208">
        <v>108657238.78999999</v>
      </c>
      <c r="I7" s="208">
        <v>312005052.26177514</v>
      </c>
      <c r="J7" s="208">
        <v>274351742.08719999</v>
      </c>
      <c r="K7" s="208">
        <f>'12. TRANSFERENCIAS 2'!K8+'12. TRANSFERENCIAS 2'!K34+'12. TRANSFERENCIAS 2'!K60</f>
        <v>176695464.47277349</v>
      </c>
      <c r="L7" s="127">
        <f t="shared" si="0"/>
        <v>4.2455147597303435E-2</v>
      </c>
      <c r="M7" s="615"/>
      <c r="O7" s="615"/>
    </row>
    <row r="8" spans="1:15" ht="12.75">
      <c r="A8" s="207" t="s">
        <v>301</v>
      </c>
      <c r="B8" s="208">
        <v>412482426.79868722</v>
      </c>
      <c r="C8" s="208">
        <v>743425104.30328166</v>
      </c>
      <c r="D8" s="208">
        <v>834558660.0002594</v>
      </c>
      <c r="E8" s="208">
        <v>495471646.73208004</v>
      </c>
      <c r="F8" s="208">
        <v>466127959.44327992</v>
      </c>
      <c r="G8" s="208">
        <v>453708276.44</v>
      </c>
      <c r="H8" s="208">
        <v>399551676.36000001</v>
      </c>
      <c r="I8" s="208">
        <v>528519880.00192571</v>
      </c>
      <c r="J8" s="208">
        <v>853908303.20840001</v>
      </c>
      <c r="K8" s="208">
        <f>'12. TRANSFERENCIAS 2'!K9+'12. TRANSFERENCIAS 2'!K35+'12. TRANSFERENCIAS 2'!K61</f>
        <v>835345443.0895263</v>
      </c>
      <c r="L8" s="127">
        <f t="shared" si="0"/>
        <v>0.20071094743105491</v>
      </c>
      <c r="M8" s="615"/>
      <c r="O8" s="615"/>
    </row>
    <row r="9" spans="1:15" ht="12.75">
      <c r="A9" s="207" t="s">
        <v>302</v>
      </c>
      <c r="B9" s="208">
        <v>56291528.187267631</v>
      </c>
      <c r="C9" s="208">
        <v>93335995.644704983</v>
      </c>
      <c r="D9" s="208">
        <v>103933365.26069061</v>
      </c>
      <c r="E9" s="208">
        <v>35571156.517959997</v>
      </c>
      <c r="F9" s="208">
        <v>22621632.429839998</v>
      </c>
      <c r="G9" s="208">
        <v>31112361.829999998</v>
      </c>
      <c r="H9" s="208">
        <v>39934273.920000002</v>
      </c>
      <c r="I9" s="208">
        <v>39870273.374913946</v>
      </c>
      <c r="J9" s="208">
        <v>64304295.1052</v>
      </c>
      <c r="K9" s="208">
        <f>'12. TRANSFERENCIAS 2'!K10+'12. TRANSFERENCIAS 2'!K36+'12. TRANSFERENCIAS 2'!K62</f>
        <v>40977812.672786854</v>
      </c>
      <c r="L9" s="127">
        <f t="shared" si="0"/>
        <v>9.845861581273839E-3</v>
      </c>
      <c r="M9" s="615"/>
      <c r="O9" s="615"/>
    </row>
    <row r="10" spans="1:15" ht="12.75">
      <c r="A10" s="207" t="s">
        <v>303</v>
      </c>
      <c r="B10" s="208">
        <v>578828906.18651068</v>
      </c>
      <c r="C10" s="208">
        <v>618864290.54276061</v>
      </c>
      <c r="D10" s="208">
        <v>655256210.66507769</v>
      </c>
      <c r="E10" s="208">
        <v>708936866.67443991</v>
      </c>
      <c r="F10" s="208">
        <v>440433262.44224</v>
      </c>
      <c r="G10" s="208">
        <v>355183970.54999995</v>
      </c>
      <c r="H10" s="208">
        <v>321085333.85000002</v>
      </c>
      <c r="I10" s="208">
        <v>269863128.85069102</v>
      </c>
      <c r="J10" s="208">
        <v>191059453.63999999</v>
      </c>
      <c r="K10" s="208">
        <f>'12. TRANSFERENCIAS 2'!K11+'12. TRANSFERENCIAS 2'!K37+'12. TRANSFERENCIAS 2'!K63</f>
        <v>136408322.99597856</v>
      </c>
      <c r="L10" s="127">
        <f t="shared" si="0"/>
        <v>3.2775235649510771E-2</v>
      </c>
      <c r="M10" s="615"/>
      <c r="O10" s="615"/>
    </row>
    <row r="11" spans="1:15" ht="12.75">
      <c r="A11" s="207" t="s">
        <v>304</v>
      </c>
      <c r="B11" s="208">
        <v>22442.175658171251</v>
      </c>
      <c r="C11" s="208">
        <v>5142.9157128230454</v>
      </c>
      <c r="D11" s="208">
        <v>8691.0249344109852</v>
      </c>
      <c r="E11" s="208">
        <v>17994.093239999998</v>
      </c>
      <c r="F11" s="208">
        <v>16281.536479999999</v>
      </c>
      <c r="G11" s="208">
        <v>47933.94</v>
      </c>
      <c r="H11" s="208">
        <v>33929.919999999998</v>
      </c>
      <c r="I11" s="208">
        <v>24759.048299999999</v>
      </c>
      <c r="J11" s="208">
        <v>31494.890800000001</v>
      </c>
      <c r="K11" s="208">
        <f>'12. TRANSFERENCIAS 2'!K12+'12. TRANSFERENCIAS 2'!K38+'12. TRANSFERENCIAS 2'!K64</f>
        <v>45515.844199999992</v>
      </c>
      <c r="L11" s="127">
        <f t="shared" si="0"/>
        <v>1.0936227985776184E-5</v>
      </c>
      <c r="M11" s="615"/>
      <c r="O11" s="615"/>
    </row>
    <row r="12" spans="1:15" ht="12.75">
      <c r="A12" s="207" t="s">
        <v>305</v>
      </c>
      <c r="B12" s="208">
        <v>130630809.76498613</v>
      </c>
      <c r="C12" s="208">
        <v>219739294.43000156</v>
      </c>
      <c r="D12" s="208">
        <v>396420696.80841982</v>
      </c>
      <c r="E12" s="208">
        <v>68682450.3002</v>
      </c>
      <c r="F12" s="208">
        <v>150877029.19295999</v>
      </c>
      <c r="G12" s="208">
        <v>241732042.68000001</v>
      </c>
      <c r="H12" s="208">
        <v>174060577.88</v>
      </c>
      <c r="I12" s="208">
        <v>220807925.0292407</v>
      </c>
      <c r="J12" s="208">
        <v>379695784.07879996</v>
      </c>
      <c r="K12" s="208">
        <f>'12. TRANSFERENCIAS 2'!K13+'12. TRANSFERENCIAS 2'!K39+'12. TRANSFERENCIAS 2'!K65</f>
        <v>335952110.72762728</v>
      </c>
      <c r="L12" s="127">
        <f t="shared" si="0"/>
        <v>8.0720218196459539E-2</v>
      </c>
      <c r="M12" s="615"/>
      <c r="O12" s="615"/>
    </row>
    <row r="13" spans="1:15" ht="12.75">
      <c r="A13" s="207" t="s">
        <v>306</v>
      </c>
      <c r="B13" s="208">
        <v>22869908.83790103</v>
      </c>
      <c r="C13" s="208">
        <v>37913552.780751623</v>
      </c>
      <c r="D13" s="208">
        <v>33372077.099185344</v>
      </c>
      <c r="E13" s="208">
        <v>24907916.53678</v>
      </c>
      <c r="F13" s="208">
        <v>18203655.44184</v>
      </c>
      <c r="G13" s="208">
        <v>19226095.850000001</v>
      </c>
      <c r="H13" s="208">
        <v>15202766.92</v>
      </c>
      <c r="I13" s="208">
        <v>15521295.794381678</v>
      </c>
      <c r="J13" s="208">
        <v>18083554.416000001</v>
      </c>
      <c r="K13" s="208">
        <f>'12. TRANSFERENCIAS 2'!K14+'12. TRANSFERENCIAS 2'!K40+'12. TRANSFERENCIAS 2'!K66</f>
        <v>14977968.003108002</v>
      </c>
      <c r="L13" s="127">
        <f t="shared" si="0"/>
        <v>3.5988011586886044E-3</v>
      </c>
      <c r="M13" s="615"/>
      <c r="O13" s="615"/>
    </row>
    <row r="14" spans="1:15" ht="12.75">
      <c r="A14" s="207" t="s">
        <v>307</v>
      </c>
      <c r="B14" s="208">
        <v>4586447.4102538563</v>
      </c>
      <c r="C14" s="208">
        <v>8485729.9313526191</v>
      </c>
      <c r="D14" s="208">
        <v>7778782.4031547066</v>
      </c>
      <c r="E14" s="208">
        <v>5030770.7491999995</v>
      </c>
      <c r="F14" s="208">
        <v>4481267.1912000002</v>
      </c>
      <c r="G14" s="208">
        <v>6282684.9800000004</v>
      </c>
      <c r="H14" s="208">
        <v>5384865.1400000006</v>
      </c>
      <c r="I14" s="208">
        <v>11058731.944498029</v>
      </c>
      <c r="J14" s="208">
        <v>23232458.770800002</v>
      </c>
      <c r="K14" s="208">
        <f>'12. TRANSFERENCIAS 2'!K15+'12. TRANSFERENCIAS 2'!K41+'12. TRANSFERENCIAS 2'!K67</f>
        <v>12439678.689407021</v>
      </c>
      <c r="L14" s="127">
        <f t="shared" si="0"/>
        <v>2.988918795384151E-3</v>
      </c>
      <c r="M14" s="615"/>
      <c r="O14" s="615"/>
    </row>
    <row r="15" spans="1:15" ht="12.75">
      <c r="A15" s="207" t="s">
        <v>308</v>
      </c>
      <c r="B15" s="208">
        <v>83859562.307208538</v>
      </c>
      <c r="C15" s="208">
        <v>235060437.44280097</v>
      </c>
      <c r="D15" s="208">
        <v>401195537.72356755</v>
      </c>
      <c r="E15" s="208">
        <v>230490249.6651406</v>
      </c>
      <c r="F15" s="208">
        <v>288055484.15719998</v>
      </c>
      <c r="G15" s="208">
        <v>145700263.68000001</v>
      </c>
      <c r="H15" s="208">
        <v>73677188.570000008</v>
      </c>
      <c r="I15" s="208">
        <v>121724599.81236839</v>
      </c>
      <c r="J15" s="208">
        <v>185775481.55600002</v>
      </c>
      <c r="K15" s="208">
        <f>'12. TRANSFERENCIAS 2'!K16+'12. TRANSFERENCIAS 2'!K42+'12. TRANSFERENCIAS 2'!K68</f>
        <v>118903177.23951565</v>
      </c>
      <c r="L15" s="127">
        <f t="shared" si="0"/>
        <v>2.8569221935347451E-2</v>
      </c>
      <c r="M15" s="615"/>
      <c r="O15" s="615"/>
    </row>
    <row r="16" spans="1:15" ht="12.75">
      <c r="A16" s="207" t="s">
        <v>309</v>
      </c>
      <c r="B16" s="208">
        <v>104704001.50625034</v>
      </c>
      <c r="C16" s="208">
        <v>136496760.66062248</v>
      </c>
      <c r="D16" s="208">
        <v>129925948.67495766</v>
      </c>
      <c r="E16" s="208">
        <v>93695808.049779996</v>
      </c>
      <c r="F16" s="208">
        <v>45498783.514799997</v>
      </c>
      <c r="G16" s="208">
        <v>66478640.479999997</v>
      </c>
      <c r="H16" s="208">
        <v>60847155.50999999</v>
      </c>
      <c r="I16" s="208">
        <v>102871017.98461364</v>
      </c>
      <c r="J16" s="208">
        <v>186019535.89359999</v>
      </c>
      <c r="K16" s="208">
        <f>'12. TRANSFERENCIAS 2'!K17+'12. TRANSFERENCIAS 2'!K43+'12. TRANSFERENCIAS 2'!K69</f>
        <v>133888542.99543631</v>
      </c>
      <c r="L16" s="127">
        <f t="shared" si="0"/>
        <v>3.2169800574224847E-2</v>
      </c>
      <c r="M16" s="615"/>
      <c r="O16" s="615"/>
    </row>
    <row r="17" spans="1:15" ht="12.75">
      <c r="A17" s="207" t="s">
        <v>310</v>
      </c>
      <c r="B17" s="208">
        <v>475092520.04335213</v>
      </c>
      <c r="C17" s="208">
        <v>533515484.93588352</v>
      </c>
      <c r="D17" s="208">
        <v>607324121.99845195</v>
      </c>
      <c r="E17" s="208">
        <v>601975758.16471994</v>
      </c>
      <c r="F17" s="208">
        <v>408796725.38536</v>
      </c>
      <c r="G17" s="208">
        <v>345426174.19</v>
      </c>
      <c r="H17" s="208">
        <v>310235381.41000003</v>
      </c>
      <c r="I17" s="208">
        <v>317733876.33502603</v>
      </c>
      <c r="J17" s="208">
        <v>313451982.47080004</v>
      </c>
      <c r="K17" s="208">
        <f>'12. TRANSFERENCIAS 2'!K18+'12. TRANSFERENCIAS 2'!K44+'12. TRANSFERENCIAS 2'!K70</f>
        <v>261505304.36664769</v>
      </c>
      <c r="L17" s="127">
        <f t="shared" si="0"/>
        <v>6.2832661423941075E-2</v>
      </c>
      <c r="M17" s="615"/>
      <c r="O17" s="615"/>
    </row>
    <row r="18" spans="1:15" ht="12.75">
      <c r="A18" s="207" t="s">
        <v>311</v>
      </c>
      <c r="B18" s="208">
        <v>1663173.2381679008</v>
      </c>
      <c r="C18" s="208">
        <v>2417239.194722211</v>
      </c>
      <c r="D18" s="208">
        <v>2208583.4198764423</v>
      </c>
      <c r="E18" s="208">
        <v>1739908.2035400001</v>
      </c>
      <c r="F18" s="208">
        <v>2045578.206</v>
      </c>
      <c r="G18" s="208">
        <v>2821838.08</v>
      </c>
      <c r="H18" s="208">
        <v>2970444.14</v>
      </c>
      <c r="I18" s="208">
        <v>2901145.3169399998</v>
      </c>
      <c r="J18" s="208">
        <v>2468555.1771999998</v>
      </c>
      <c r="K18" s="208">
        <f>'12. TRANSFERENCIAS 2'!K19+'12. TRANSFERENCIAS 2'!K45+'12. TRANSFERENCIAS 2'!K71</f>
        <v>2274821.1208884274</v>
      </c>
      <c r="L18" s="127">
        <f t="shared" si="0"/>
        <v>5.4657807280425593E-4</v>
      </c>
      <c r="M18" s="615"/>
      <c r="O18" s="615"/>
    </row>
    <row r="19" spans="1:15" ht="12.75">
      <c r="A19" s="207" t="s">
        <v>312</v>
      </c>
      <c r="B19" s="208">
        <v>117783126.9414579</v>
      </c>
      <c r="C19" s="208">
        <v>186330859.10603899</v>
      </c>
      <c r="D19" s="208">
        <v>199901479.13317117</v>
      </c>
      <c r="E19" s="208">
        <v>145750026.01084</v>
      </c>
      <c r="F19" s="208">
        <v>91464145.697760001</v>
      </c>
      <c r="G19" s="208">
        <v>132132732.88</v>
      </c>
      <c r="H19" s="208">
        <v>87032168.520000011</v>
      </c>
      <c r="I19" s="208">
        <v>130941148.43981849</v>
      </c>
      <c r="J19" s="208">
        <v>161592327.90439999</v>
      </c>
      <c r="K19" s="208">
        <f>'12. TRANSFERENCIAS 2'!K20+'12. TRANSFERENCIAS 2'!K46+'12. TRANSFERENCIAS 2'!K72</f>
        <v>140320549.37523359</v>
      </c>
      <c r="L19" s="127">
        <f t="shared" si="0"/>
        <v>3.3715237979853152E-2</v>
      </c>
      <c r="M19" s="615"/>
      <c r="O19" s="615"/>
    </row>
    <row r="20" spans="1:15" ht="12.75">
      <c r="A20" s="207" t="s">
        <v>313</v>
      </c>
      <c r="B20" s="208">
        <v>114580.23345233868</v>
      </c>
      <c r="C20" s="208">
        <v>488981.38280839717</v>
      </c>
      <c r="D20" s="208">
        <v>589887.75891903555</v>
      </c>
      <c r="E20" s="208">
        <v>414056.74178000004</v>
      </c>
      <c r="F20" s="208">
        <v>465466.93167999998</v>
      </c>
      <c r="G20" s="208">
        <v>486813</v>
      </c>
      <c r="H20" s="208">
        <v>105507</v>
      </c>
      <c r="I20" s="208">
        <v>137411.74225000001</v>
      </c>
      <c r="J20" s="208">
        <v>51408</v>
      </c>
      <c r="K20" s="208">
        <f>'12. TRANSFERENCIAS 2'!K21+'12. TRANSFERENCIAS 2'!K47+'12. TRANSFERENCIAS 2'!K73</f>
        <v>81260.5</v>
      </c>
      <c r="L20" s="127">
        <f t="shared" si="0"/>
        <v>1.9524703317227846E-5</v>
      </c>
      <c r="M20" s="615"/>
      <c r="O20" s="615"/>
    </row>
    <row r="21" spans="1:15" ht="12.75">
      <c r="A21" s="207" t="s">
        <v>314</v>
      </c>
      <c r="B21" s="208">
        <v>1986445.1567431935</v>
      </c>
      <c r="C21" s="208">
        <v>2207435.8189031449</v>
      </c>
      <c r="D21" s="208">
        <v>3050291.1766951731</v>
      </c>
      <c r="E21" s="208">
        <v>5120161.9310600003</v>
      </c>
      <c r="F21" s="208">
        <v>4484740.0181599995</v>
      </c>
      <c r="G21" s="208">
        <v>5576767.3899999997</v>
      </c>
      <c r="H21" s="208">
        <v>7070180.7599999998</v>
      </c>
      <c r="I21" s="208">
        <v>6498758.7072200002</v>
      </c>
      <c r="J21" s="208">
        <v>6204970.2739999993</v>
      </c>
      <c r="K21" s="208">
        <f>'12. TRANSFERENCIAS 2'!K22+'12. TRANSFERENCIAS 2'!K48+'12. TRANSFERENCIAS 2'!K74</f>
        <v>5574328.6952999998</v>
      </c>
      <c r="L21" s="127">
        <f t="shared" si="0"/>
        <v>1.3393606237771399E-3</v>
      </c>
      <c r="M21" s="615"/>
      <c r="O21" s="615"/>
    </row>
    <row r="22" spans="1:15" ht="12.75">
      <c r="A22" s="207" t="s">
        <v>315</v>
      </c>
      <c r="B22" s="208">
        <v>345257084.74441558</v>
      </c>
      <c r="C22" s="208">
        <v>500118580.71051222</v>
      </c>
      <c r="D22" s="208">
        <v>421321618.06921977</v>
      </c>
      <c r="E22" s="208">
        <v>362196812.37268001</v>
      </c>
      <c r="F22" s="208">
        <v>303773208.22975999</v>
      </c>
      <c r="G22" s="208">
        <v>287963588.88</v>
      </c>
      <c r="H22" s="208">
        <v>225809459.65000001</v>
      </c>
      <c r="I22" s="208">
        <v>129278778.82423852</v>
      </c>
      <c r="J22" s="208">
        <v>216967621.866</v>
      </c>
      <c r="K22" s="208">
        <f>'12. TRANSFERENCIAS 2'!K23+'12. TRANSFERENCIAS 2'!K49+'12. TRANSFERENCIAS 2'!K75</f>
        <v>239290675.38132232</v>
      </c>
      <c r="L22" s="127">
        <f t="shared" si="0"/>
        <v>5.7495086092251409E-2</v>
      </c>
      <c r="M22" s="615"/>
      <c r="O22" s="615"/>
    </row>
    <row r="23" spans="1:15" ht="12.75">
      <c r="A23" s="207" t="s">
        <v>316</v>
      </c>
      <c r="B23" s="208">
        <v>206278602.87626642</v>
      </c>
      <c r="C23" s="208">
        <v>261270046.13078004</v>
      </c>
      <c r="D23" s="208">
        <v>227450185.27691138</v>
      </c>
      <c r="E23" s="208">
        <v>128872727.13410001</v>
      </c>
      <c r="F23" s="208">
        <v>85954084.441439986</v>
      </c>
      <c r="G23" s="208">
        <v>93811156.810000002</v>
      </c>
      <c r="H23" s="208">
        <v>43139786.120000005</v>
      </c>
      <c r="I23" s="208">
        <v>80428379.951815233</v>
      </c>
      <c r="J23" s="208">
        <v>110838151.89879999</v>
      </c>
      <c r="K23" s="208">
        <f>'12. TRANSFERENCIAS 2'!K24+'12. TRANSFERENCIAS 2'!K50+'12. TRANSFERENCIAS 2'!K76</f>
        <v>90493990.570523739</v>
      </c>
      <c r="L23" s="127">
        <f t="shared" si="0"/>
        <v>2.1743261706259377E-2</v>
      </c>
      <c r="M23" s="615"/>
      <c r="O23" s="615"/>
    </row>
    <row r="24" spans="1:15" ht="12.75">
      <c r="A24" s="207" t="s">
        <v>317</v>
      </c>
      <c r="B24" s="208">
        <v>5306423.1324795112</v>
      </c>
      <c r="C24" s="208">
        <v>5455625.2764978996</v>
      </c>
      <c r="D24" s="208">
        <v>6632227.9950636607</v>
      </c>
      <c r="E24" s="208">
        <v>12665687.461540002</v>
      </c>
      <c r="F24" s="208">
        <v>11693265.65992</v>
      </c>
      <c r="G24" s="208">
        <v>8850417.8399999999</v>
      </c>
      <c r="H24" s="208">
        <v>40099774.140000001</v>
      </c>
      <c r="I24" s="208">
        <v>13834884.511889234</v>
      </c>
      <c r="J24" s="208">
        <v>9555499.3039999995</v>
      </c>
      <c r="K24" s="208">
        <f>'12. TRANSFERENCIAS 2'!K25+'12. TRANSFERENCIAS 2'!K51+'12. TRANSFERENCIAS 2'!K77</f>
        <v>8235476.5278391251</v>
      </c>
      <c r="L24" s="127">
        <f t="shared" si="0"/>
        <v>1.9787625707699636E-3</v>
      </c>
      <c r="M24" s="615"/>
      <c r="O24" s="615"/>
    </row>
    <row r="25" spans="1:15" ht="12.75">
      <c r="A25" s="207" t="s">
        <v>318</v>
      </c>
      <c r="B25" s="208">
        <v>260812911.4911198</v>
      </c>
      <c r="C25" s="208">
        <v>397361014.50526154</v>
      </c>
      <c r="D25" s="208">
        <v>377115469.72351629</v>
      </c>
      <c r="E25" s="208">
        <v>275624663.42460001</v>
      </c>
      <c r="F25" s="208">
        <v>237485100.12136</v>
      </c>
      <c r="G25" s="208">
        <v>177276591.92000002</v>
      </c>
      <c r="H25" s="208">
        <v>122134194.34999999</v>
      </c>
      <c r="I25" s="208">
        <v>136613880.79370436</v>
      </c>
      <c r="J25" s="208">
        <v>134045877.25479999</v>
      </c>
      <c r="K25" s="208">
        <f>'12. TRANSFERENCIAS 2'!K26+'12. TRANSFERENCIAS 2'!K52+'12. TRANSFERENCIAS 2'!K78</f>
        <v>94748573.5838397</v>
      </c>
      <c r="L25" s="127">
        <f t="shared" si="0"/>
        <v>2.2765523088770084E-2</v>
      </c>
      <c r="M25" s="615"/>
      <c r="O25" s="615"/>
    </row>
    <row r="26" spans="1:15" ht="12.75">
      <c r="A26" s="207" t="s">
        <v>319</v>
      </c>
      <c r="B26" s="208">
        <v>1383843.2131051037</v>
      </c>
      <c r="C26" s="208">
        <v>1561706.4410984239</v>
      </c>
      <c r="D26" s="208">
        <v>2013543.8280217585</v>
      </c>
      <c r="E26" s="208">
        <v>1576367.9918800001</v>
      </c>
      <c r="F26" s="208">
        <v>3115735.1436799997</v>
      </c>
      <c r="G26" s="208">
        <v>2117818.94</v>
      </c>
      <c r="H26" s="208">
        <v>2559411.2400000002</v>
      </c>
      <c r="I26" s="208">
        <v>2436367.1838600002</v>
      </c>
      <c r="J26" s="208">
        <v>2276929.5</v>
      </c>
      <c r="K26" s="208">
        <f>'12. TRANSFERENCIAS 2'!K27+'12. TRANSFERENCIAS 2'!K53+'12. TRANSFERENCIAS 2'!K79</f>
        <v>1753768.6678999998</v>
      </c>
      <c r="L26" s="127">
        <f t="shared" si="0"/>
        <v>4.2138324189240015E-4</v>
      </c>
      <c r="M26" s="615"/>
      <c r="O26" s="615"/>
    </row>
    <row r="27" spans="1:15" ht="12.75">
      <c r="A27" s="207" t="s">
        <v>320</v>
      </c>
      <c r="B27" s="208">
        <v>278801911.78170145</v>
      </c>
      <c r="C27" s="208">
        <v>459989093.80042839</v>
      </c>
      <c r="D27" s="208">
        <v>386564323.60621232</v>
      </c>
      <c r="E27" s="208">
        <v>304535228.34421998</v>
      </c>
      <c r="F27" s="208">
        <v>279236762.76184005</v>
      </c>
      <c r="G27" s="208">
        <v>259060548.84</v>
      </c>
      <c r="H27" s="208">
        <v>214765362.41</v>
      </c>
      <c r="I27" s="208">
        <v>134555988.48519117</v>
      </c>
      <c r="J27" s="208">
        <v>221975636.05399999</v>
      </c>
      <c r="K27" s="208">
        <f>'12. TRANSFERENCIAS 2'!K28+'12. TRANSFERENCIAS 2'!K54+'12. TRANSFERENCIAS 2'!K80</f>
        <v>261885053.34912932</v>
      </c>
      <c r="L27" s="127">
        <f t="shared" si="0"/>
        <v>6.2923904847473705E-2</v>
      </c>
      <c r="M27" s="615"/>
      <c r="O27" s="615"/>
    </row>
    <row r="28" spans="1:15" ht="12.75">
      <c r="A28" s="207" t="s">
        <v>321</v>
      </c>
      <c r="B28" s="208">
        <v>19463.666679419461</v>
      </c>
      <c r="C28" s="208">
        <v>19455.877442696172</v>
      </c>
      <c r="D28" s="208">
        <v>43553.030509609976</v>
      </c>
      <c r="E28" s="208">
        <v>55096.25740000001</v>
      </c>
      <c r="F28" s="208">
        <v>56406.394079999998</v>
      </c>
      <c r="G28" s="208">
        <v>56161</v>
      </c>
      <c r="H28" s="208">
        <v>68216</v>
      </c>
      <c r="I28" s="208">
        <v>130264.1</v>
      </c>
      <c r="J28" s="208">
        <v>70426.5</v>
      </c>
      <c r="K28" s="208">
        <f>'12. TRANSFERENCIAS 2'!K29+'12. TRANSFERENCIAS 2'!K55+'12. TRANSFERENCIAS 2'!K81</f>
        <v>77975.17</v>
      </c>
      <c r="L28" s="127">
        <f t="shared" si="0"/>
        <v>1.8735327254452103E-5</v>
      </c>
      <c r="M28" s="615"/>
      <c r="O28" s="615"/>
    </row>
    <row r="29" spans="1:15" ht="12.75">
      <c r="A29" s="207" t="s">
        <v>322</v>
      </c>
      <c r="B29" s="208">
        <v>46904.923492221176</v>
      </c>
      <c r="C29" s="208">
        <v>35251.343504267919</v>
      </c>
      <c r="D29" s="208">
        <v>74048.562939078285</v>
      </c>
      <c r="E29" s="208">
        <v>37294.849779999997</v>
      </c>
      <c r="F29" s="208">
        <v>40275</v>
      </c>
      <c r="G29" s="208">
        <v>41360</v>
      </c>
      <c r="H29" s="208">
        <v>20882</v>
      </c>
      <c r="I29" s="208">
        <v>11613.72387</v>
      </c>
      <c r="J29" s="208">
        <v>4536</v>
      </c>
      <c r="K29" s="208">
        <f>'12. TRANSFERENCIAS 2'!K30+'12. TRANSFERENCIAS 2'!K56+'12. TRANSFERENCIAS 2'!K82</f>
        <v>16384.5</v>
      </c>
      <c r="L29" s="127">
        <f t="shared" si="0"/>
        <v>3.9367528073432929E-6</v>
      </c>
      <c r="M29" s="615"/>
      <c r="O29" s="615"/>
    </row>
    <row r="30" spans="1:15" ht="12.75">
      <c r="A30" s="207"/>
      <c r="B30" s="208"/>
      <c r="C30" s="208"/>
      <c r="D30" s="208"/>
      <c r="E30" s="208"/>
      <c r="F30" s="208"/>
      <c r="G30" s="205"/>
      <c r="H30" s="205"/>
      <c r="I30" s="205"/>
      <c r="J30" s="205"/>
      <c r="L30" s="127">
        <f t="shared" si="0"/>
        <v>0</v>
      </c>
      <c r="M30" s="615"/>
      <c r="O30" s="615"/>
    </row>
    <row r="31" spans="1:15" ht="12.75">
      <c r="A31" s="217" t="s">
        <v>323</v>
      </c>
      <c r="B31" s="218">
        <f t="shared" ref="B31:I31" si="1">SUM(B5:B29)</f>
        <v>3893929271.4584174</v>
      </c>
      <c r="C31" s="218">
        <f t="shared" si="1"/>
        <v>5227917518.8970299</v>
      </c>
      <c r="D31" s="218">
        <f t="shared" si="1"/>
        <v>5831461099.0958252</v>
      </c>
      <c r="E31" s="218">
        <f t="shared" si="1"/>
        <v>4547624722.5700397</v>
      </c>
      <c r="F31" s="218">
        <f t="shared" si="1"/>
        <v>3627352652.3935204</v>
      </c>
      <c r="G31" s="218">
        <f t="shared" si="1"/>
        <v>3085015223.5200005</v>
      </c>
      <c r="H31" s="218">
        <f t="shared" si="1"/>
        <v>2653240557.8999996</v>
      </c>
      <c r="I31" s="218">
        <f t="shared" si="1"/>
        <v>3330608513.8572516</v>
      </c>
      <c r="J31" s="218">
        <f>SUM(J5:J29)</f>
        <v>4874746122.0211992</v>
      </c>
      <c r="K31" s="218">
        <f>SUM(K5:K29)</f>
        <v>4161932638.858531</v>
      </c>
      <c r="L31" s="127">
        <f t="shared" si="0"/>
        <v>1</v>
      </c>
      <c r="M31" s="615"/>
    </row>
    <row r="32" spans="1:15" ht="12.75">
      <c r="A32" s="205"/>
      <c r="B32" s="260"/>
      <c r="C32" s="260"/>
      <c r="D32" s="260"/>
      <c r="E32" s="260"/>
      <c r="F32" s="260"/>
      <c r="G32" s="260"/>
      <c r="H32" s="260"/>
      <c r="I32" s="260"/>
      <c r="J32" s="260"/>
      <c r="K32" s="324"/>
    </row>
    <row r="33" spans="1:14" ht="72.75" customHeight="1">
      <c r="A33" s="813" t="s">
        <v>585</v>
      </c>
      <c r="B33" s="813"/>
      <c r="C33" s="813"/>
      <c r="D33" s="813"/>
      <c r="E33" s="813"/>
      <c r="F33" s="813"/>
      <c r="G33" s="813"/>
      <c r="H33" s="813"/>
      <c r="I33" s="813"/>
      <c r="J33" s="813"/>
      <c r="K33" s="813"/>
      <c r="M33" s="290"/>
      <c r="N33" s="290"/>
    </row>
    <row r="34" spans="1:14" ht="12.75">
      <c r="I34" s="207"/>
      <c r="J34" s="207"/>
      <c r="K34" s="208"/>
      <c r="L34" s="207"/>
      <c r="M34" s="331"/>
      <c r="N34" s="290"/>
    </row>
    <row r="35" spans="1:14" ht="12.75">
      <c r="I35" s="207"/>
      <c r="J35" s="207"/>
      <c r="K35" s="208"/>
      <c r="L35" s="207"/>
      <c r="M35" s="331"/>
      <c r="N35" s="290"/>
    </row>
    <row r="36" spans="1:14" ht="12.75">
      <c r="I36" s="207"/>
      <c r="J36" s="207"/>
      <c r="K36" s="208"/>
      <c r="L36" s="207"/>
      <c r="M36" s="331"/>
      <c r="N36" s="290"/>
    </row>
    <row r="37" spans="1:14" ht="12.75">
      <c r="I37" s="207"/>
      <c r="J37" s="207"/>
      <c r="K37" s="208"/>
      <c r="L37" s="207"/>
      <c r="M37" s="331"/>
      <c r="N37" s="290"/>
    </row>
    <row r="38" spans="1:14" ht="12.75">
      <c r="I38" s="207"/>
      <c r="J38" s="207"/>
      <c r="K38" s="208"/>
      <c r="L38" s="207"/>
      <c r="M38" s="331"/>
      <c r="N38" s="290"/>
    </row>
    <row r="39" spans="1:14" ht="12.75">
      <c r="I39" s="207"/>
      <c r="J39" s="207"/>
      <c r="K39" s="208"/>
      <c r="L39" s="207"/>
      <c r="M39" s="331"/>
      <c r="N39" s="290"/>
    </row>
    <row r="40" spans="1:14" ht="12.75">
      <c r="I40" s="207"/>
      <c r="J40" s="207"/>
      <c r="K40" s="208"/>
      <c r="L40" s="207"/>
      <c r="M40" s="331"/>
      <c r="N40" s="290"/>
    </row>
    <row r="41" spans="1:14" ht="12.75">
      <c r="I41" s="207"/>
      <c r="J41" s="207"/>
      <c r="K41" s="208"/>
      <c r="L41" s="207"/>
      <c r="M41" s="331"/>
      <c r="N41" s="290"/>
    </row>
    <row r="42" spans="1:14" ht="12.75">
      <c r="I42" s="207"/>
      <c r="J42" s="207"/>
      <c r="K42" s="208"/>
      <c r="L42" s="207"/>
      <c r="M42" s="331"/>
      <c r="N42" s="290"/>
    </row>
    <row r="43" spans="1:14">
      <c r="M43" s="290"/>
      <c r="N43" s="290"/>
    </row>
    <row r="44" spans="1:14">
      <c r="M44" s="290"/>
      <c r="N44" s="290"/>
    </row>
    <row r="45" spans="1:14">
      <c r="M45" s="290"/>
      <c r="N45" s="290"/>
    </row>
    <row r="46" spans="1:14">
      <c r="M46" s="302"/>
      <c r="N46" s="302"/>
    </row>
    <row r="47" spans="1:14">
      <c r="M47" s="302"/>
      <c r="N47" s="302"/>
    </row>
  </sheetData>
  <sortState ref="A5:K29">
    <sortCondition ref="A5:A29"/>
  </sortState>
  <mergeCells count="2">
    <mergeCell ref="A2:I2"/>
    <mergeCell ref="A33:K33"/>
  </mergeCells>
  <printOptions horizontalCentered="1" verticalCentered="1"/>
  <pageMargins left="0" right="0" top="0" bottom="0" header="0.31496062992125984" footer="0.31496062992125984"/>
  <pageSetup paperSize="9" scale="6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8" tint="-0.249977111117893"/>
  </sheetPr>
  <dimension ref="A1:Q91"/>
  <sheetViews>
    <sheetView view="pageBreakPreview" zoomScale="70" zoomScaleNormal="80" zoomScaleSheetLayoutView="70" workbookViewId="0">
      <pane ySplit="4" topLeftCell="A53" activePane="bottomLeft" state="frozen"/>
      <selection activeCell="J26" sqref="J26"/>
      <selection pane="bottomLeft" activeCell="A84" sqref="A84:J84"/>
    </sheetView>
  </sheetViews>
  <sheetFormatPr baseColWidth="10" defaultColWidth="11.5703125" defaultRowHeight="12"/>
  <cols>
    <col min="1" max="1" width="32.7109375" style="140" customWidth="1"/>
    <col min="2" max="2" width="14.5703125" style="238" bestFit="1" customWidth="1"/>
    <col min="3" max="3" width="15.42578125" style="238" bestFit="1" customWidth="1"/>
    <col min="4" max="4" width="14.5703125" style="238" bestFit="1" customWidth="1"/>
    <col min="5" max="7" width="15.85546875" style="238" bestFit="1" customWidth="1"/>
    <col min="8" max="8" width="15" style="238" bestFit="1" customWidth="1"/>
    <col min="9" max="9" width="15.42578125" style="238" bestFit="1" customWidth="1"/>
    <col min="10" max="10" width="15.42578125" style="140" bestFit="1" customWidth="1"/>
    <col min="11" max="11" width="16.7109375" style="72" customWidth="1"/>
    <col min="12" max="12" width="17.85546875" style="140" customWidth="1"/>
    <col min="13" max="16384" width="11.5703125" style="140"/>
  </cols>
  <sheetData>
    <row r="1" spans="1:17" ht="12.75">
      <c r="A1" s="215" t="s">
        <v>351</v>
      </c>
      <c r="B1" s="208"/>
      <c r="C1" s="208"/>
      <c r="D1" s="208"/>
      <c r="E1" s="208"/>
      <c r="F1" s="208"/>
      <c r="G1" s="208"/>
      <c r="H1" s="208"/>
      <c r="I1" s="208"/>
    </row>
    <row r="2" spans="1:17" ht="31.5" customHeight="1">
      <c r="A2" s="760" t="s">
        <v>325</v>
      </c>
      <c r="B2" s="760"/>
      <c r="C2" s="760"/>
      <c r="D2" s="760"/>
      <c r="E2" s="760"/>
      <c r="F2" s="760"/>
      <c r="G2" s="760"/>
      <c r="H2" s="760"/>
      <c r="I2" s="760"/>
      <c r="K2" s="135"/>
      <c r="L2" s="391"/>
      <c r="M2" s="391"/>
      <c r="N2" s="391"/>
      <c r="O2" s="391"/>
      <c r="P2" s="391"/>
      <c r="Q2" s="391"/>
    </row>
    <row r="3" spans="1:17" ht="15">
      <c r="A3" s="205"/>
      <c r="B3" s="208"/>
      <c r="C3" s="208"/>
      <c r="D3" s="208"/>
      <c r="E3" s="208"/>
      <c r="F3" s="208"/>
      <c r="G3" s="208"/>
      <c r="H3" s="208"/>
      <c r="I3" s="208"/>
      <c r="K3" s="94"/>
      <c r="L3" s="391"/>
      <c r="M3" s="391"/>
      <c r="N3" s="391"/>
      <c r="O3" s="391"/>
      <c r="P3" s="391"/>
      <c r="Q3" s="391"/>
    </row>
    <row r="4" spans="1:17" ht="15.75" thickBot="1">
      <c r="A4" s="206" t="s">
        <v>297</v>
      </c>
      <c r="B4" s="259">
        <v>2010</v>
      </c>
      <c r="C4" s="259">
        <v>2011</v>
      </c>
      <c r="D4" s="259">
        <v>2012</v>
      </c>
      <c r="E4" s="259">
        <v>2013</v>
      </c>
      <c r="F4" s="259">
        <v>2014</v>
      </c>
      <c r="G4" s="259">
        <v>2015</v>
      </c>
      <c r="H4" s="259">
        <v>2016</v>
      </c>
      <c r="I4" s="259">
        <v>2017</v>
      </c>
      <c r="J4" s="259">
        <v>2018</v>
      </c>
      <c r="K4" s="259">
        <v>2019</v>
      </c>
      <c r="L4" s="391"/>
      <c r="M4" s="391"/>
      <c r="N4" s="391"/>
      <c r="O4" s="391"/>
      <c r="P4" s="391"/>
      <c r="Q4" s="391"/>
    </row>
    <row r="5" spans="1:17" ht="15.75" thickBot="1">
      <c r="A5" s="211" t="s">
        <v>326</v>
      </c>
      <c r="B5" s="212">
        <f t="shared" ref="B5:G5" si="0">SUM(B6:B30)</f>
        <v>3184589118.0300002</v>
      </c>
      <c r="C5" s="212">
        <f t="shared" si="0"/>
        <v>4253541800.1999998</v>
      </c>
      <c r="D5" s="212">
        <f>SUM(D6:D30)</f>
        <v>5170174910.0200005</v>
      </c>
      <c r="E5" s="212">
        <f t="shared" si="0"/>
        <v>3896354895.1399999</v>
      </c>
      <c r="F5" s="212">
        <f t="shared" si="0"/>
        <v>3007558571.54</v>
      </c>
      <c r="G5" s="212">
        <f t="shared" si="0"/>
        <v>2349928988.7900004</v>
      </c>
      <c r="H5" s="212">
        <f>SUM(H6:H30)</f>
        <v>1539174853.1900003</v>
      </c>
      <c r="I5" s="212">
        <f>SUM(I6:I30)</f>
        <v>1890777102.5599999</v>
      </c>
      <c r="J5" s="212">
        <f>SUM(J6:J30)</f>
        <v>3185578835.4299998</v>
      </c>
      <c r="K5" s="213">
        <f>SUM(K6:K30)</f>
        <v>2897602461.3299999</v>
      </c>
      <c r="L5" s="616"/>
      <c r="M5" s="391"/>
      <c r="N5" s="391"/>
      <c r="O5" s="391"/>
      <c r="P5" s="391"/>
      <c r="Q5" s="391"/>
    </row>
    <row r="6" spans="1:17" ht="15">
      <c r="A6" s="207" t="s">
        <v>298</v>
      </c>
      <c r="B6" s="208">
        <v>111199.59</v>
      </c>
      <c r="C6" s="208">
        <v>126051.05</v>
      </c>
      <c r="D6" s="208">
        <v>92.62</v>
      </c>
      <c r="E6" s="208">
        <v>12.48</v>
      </c>
      <c r="F6" s="208">
        <v>7.12</v>
      </c>
      <c r="G6" s="208">
        <v>89.12</v>
      </c>
      <c r="H6" s="208">
        <v>14.989999999999998</v>
      </c>
      <c r="I6" s="208">
        <v>0</v>
      </c>
      <c r="J6" s="208">
        <v>0</v>
      </c>
      <c r="K6" s="208">
        <v>6.9499999999999993</v>
      </c>
      <c r="L6" s="616"/>
      <c r="M6" s="391"/>
      <c r="N6" s="391"/>
      <c r="O6" s="391"/>
      <c r="P6" s="391"/>
      <c r="Q6" s="391"/>
    </row>
    <row r="7" spans="1:17" ht="15">
      <c r="A7" s="207" t="s">
        <v>299</v>
      </c>
      <c r="B7" s="208">
        <v>782241866.36999989</v>
      </c>
      <c r="C7" s="208">
        <v>756045883.97000003</v>
      </c>
      <c r="D7" s="208">
        <v>1003300317.11</v>
      </c>
      <c r="E7" s="208">
        <v>1003366246.96</v>
      </c>
      <c r="F7" s="208">
        <v>731629442.54999995</v>
      </c>
      <c r="G7" s="208">
        <v>415256250.88999999</v>
      </c>
      <c r="H7" s="208">
        <v>313663812.89999998</v>
      </c>
      <c r="I7" s="208">
        <v>494474963.68000001</v>
      </c>
      <c r="J7" s="208">
        <v>1085384780.1799998</v>
      </c>
      <c r="K7" s="208">
        <v>1031284773.38</v>
      </c>
      <c r="L7" s="616"/>
      <c r="M7" s="391"/>
      <c r="N7" s="391"/>
      <c r="O7" s="391"/>
      <c r="P7" s="391"/>
      <c r="Q7" s="391"/>
    </row>
    <row r="8" spans="1:17" ht="15">
      <c r="A8" s="207" t="s">
        <v>300</v>
      </c>
      <c r="B8" s="208">
        <v>744744.65999999992</v>
      </c>
      <c r="C8" s="208">
        <v>2003181.67</v>
      </c>
      <c r="D8" s="208">
        <v>7035996.9500000002</v>
      </c>
      <c r="E8" s="208">
        <v>11641850.82</v>
      </c>
      <c r="F8" s="208">
        <v>2259338.4299999997</v>
      </c>
      <c r="G8" s="208">
        <v>659.47</v>
      </c>
      <c r="H8" s="208">
        <v>3207066.32</v>
      </c>
      <c r="I8" s="208">
        <v>16469485.630000001</v>
      </c>
      <c r="J8" s="208">
        <v>11708222.23</v>
      </c>
      <c r="K8" s="208">
        <v>12646510.309999999</v>
      </c>
      <c r="L8" s="616"/>
      <c r="M8" s="391"/>
      <c r="N8" s="391"/>
      <c r="O8" s="391"/>
      <c r="P8" s="391"/>
      <c r="Q8" s="391"/>
    </row>
    <row r="9" spans="1:17" ht="15">
      <c r="A9" s="207" t="s">
        <v>301</v>
      </c>
      <c r="B9" s="208">
        <v>347511926.96000004</v>
      </c>
      <c r="C9" s="208">
        <v>662649336.91999996</v>
      </c>
      <c r="D9" s="208">
        <v>781587277</v>
      </c>
      <c r="E9" s="208">
        <v>445771506.77000004</v>
      </c>
      <c r="F9" s="208">
        <v>383204568.28999996</v>
      </c>
      <c r="G9" s="208">
        <v>356823875.94999999</v>
      </c>
      <c r="H9" s="208">
        <v>21985207.27</v>
      </c>
      <c r="I9" s="208">
        <v>258608519.87</v>
      </c>
      <c r="J9" s="208">
        <v>531759344.56</v>
      </c>
      <c r="K9" s="208">
        <v>409620300.06999999</v>
      </c>
      <c r="L9" s="616"/>
      <c r="M9" s="391"/>
      <c r="N9" s="391"/>
      <c r="O9" s="391"/>
      <c r="P9" s="391"/>
      <c r="Q9" s="391"/>
    </row>
    <row r="10" spans="1:17" ht="15">
      <c r="A10" s="207" t="s">
        <v>302</v>
      </c>
      <c r="B10" s="208">
        <v>34324031.140000001</v>
      </c>
      <c r="C10" s="208">
        <v>57453332.809999995</v>
      </c>
      <c r="D10" s="208">
        <v>83545774.930000007</v>
      </c>
      <c r="E10" s="208">
        <v>16803539.789999999</v>
      </c>
      <c r="F10" s="208">
        <v>3308871.21</v>
      </c>
      <c r="G10" s="208">
        <v>9649463.5899999999</v>
      </c>
      <c r="H10" s="208">
        <v>15023096.52</v>
      </c>
      <c r="I10" s="208">
        <v>10813574.67</v>
      </c>
      <c r="J10" s="208">
        <v>32699667.59</v>
      </c>
      <c r="K10" s="208">
        <v>20710318.760000002</v>
      </c>
      <c r="L10" s="616"/>
      <c r="M10" s="391"/>
      <c r="N10" s="391"/>
      <c r="O10" s="391"/>
      <c r="P10" s="391"/>
      <c r="Q10" s="391"/>
    </row>
    <row r="11" spans="1:17" ht="15">
      <c r="A11" s="376" t="s">
        <v>303</v>
      </c>
      <c r="B11" s="377">
        <v>506654607.15999997</v>
      </c>
      <c r="C11" s="377">
        <v>513843795.47999996</v>
      </c>
      <c r="D11" s="377">
        <v>584763866.48000002</v>
      </c>
      <c r="E11" s="377">
        <v>607648730.89999998</v>
      </c>
      <c r="F11" s="377">
        <v>380280803.22000003</v>
      </c>
      <c r="G11" s="377">
        <v>299686816.41999996</v>
      </c>
      <c r="H11" s="377">
        <v>259240025.05000001</v>
      </c>
      <c r="I11" s="377">
        <v>213290981.33000001</v>
      </c>
      <c r="J11" s="377">
        <v>137435110.44999999</v>
      </c>
      <c r="K11" s="377">
        <v>100126251.73999999</v>
      </c>
      <c r="L11" s="616"/>
      <c r="M11" s="391"/>
      <c r="N11" s="391"/>
      <c r="O11" s="391"/>
      <c r="P11" s="391"/>
      <c r="Q11" s="391"/>
    </row>
    <row r="12" spans="1:17" ht="15">
      <c r="A12" s="207" t="s">
        <v>304</v>
      </c>
      <c r="B12" s="208">
        <v>13.91</v>
      </c>
      <c r="C12" s="208">
        <v>54.879999999999995</v>
      </c>
      <c r="D12" s="208">
        <v>1111.96</v>
      </c>
      <c r="E12" s="208">
        <v>477.55</v>
      </c>
      <c r="F12" s="208">
        <v>2637.24</v>
      </c>
      <c r="G12" s="208">
        <v>15468.939999999999</v>
      </c>
      <c r="H12" s="208">
        <v>5134.92</v>
      </c>
      <c r="I12" s="208">
        <v>8256.16</v>
      </c>
      <c r="J12" s="208">
        <v>2401.39</v>
      </c>
      <c r="K12" s="208">
        <v>4502.2299999999996</v>
      </c>
      <c r="L12" s="616"/>
      <c r="M12" s="391"/>
      <c r="N12" s="391"/>
      <c r="O12" s="391"/>
      <c r="P12" s="391"/>
      <c r="Q12" s="391"/>
    </row>
    <row r="13" spans="1:17" ht="15">
      <c r="A13" s="207" t="s">
        <v>305</v>
      </c>
      <c r="B13" s="208">
        <v>103638879.95</v>
      </c>
      <c r="C13" s="208">
        <v>170082899.13</v>
      </c>
      <c r="D13" s="208">
        <v>357199502.73000002</v>
      </c>
      <c r="E13" s="208">
        <v>34983511.259999998</v>
      </c>
      <c r="F13" s="208">
        <v>100854933.39999999</v>
      </c>
      <c r="G13" s="208">
        <v>137066946.16</v>
      </c>
      <c r="H13" s="208">
        <v>49043314.479999997</v>
      </c>
      <c r="I13" s="208">
        <v>81305449.939999998</v>
      </c>
      <c r="J13" s="208">
        <v>211561342.28</v>
      </c>
      <c r="K13" s="208">
        <v>227958678.31</v>
      </c>
      <c r="L13" s="616"/>
      <c r="M13" s="391"/>
      <c r="N13" s="391"/>
      <c r="O13" s="391"/>
      <c r="P13" s="391"/>
      <c r="Q13" s="391"/>
    </row>
    <row r="14" spans="1:17" ht="15">
      <c r="A14" s="207" t="s">
        <v>306</v>
      </c>
      <c r="B14" s="208">
        <v>5812310.2400000002</v>
      </c>
      <c r="C14" s="208">
        <v>8536206.0899999999</v>
      </c>
      <c r="D14" s="208">
        <v>18430940.420000002</v>
      </c>
      <c r="E14" s="208">
        <v>9866148.8900000006</v>
      </c>
      <c r="F14" s="208">
        <v>3403180.4899999998</v>
      </c>
      <c r="G14" s="208">
        <v>1919372.6</v>
      </c>
      <c r="H14" s="208">
        <v>95516.83</v>
      </c>
      <c r="I14" s="208">
        <v>980189.5</v>
      </c>
      <c r="J14" s="208">
        <v>2789100.56</v>
      </c>
      <c r="K14" s="208">
        <v>2264132.0499999998</v>
      </c>
      <c r="L14" s="616"/>
      <c r="M14" s="391"/>
      <c r="N14" s="391"/>
      <c r="O14" s="391"/>
      <c r="P14" s="391"/>
      <c r="Q14" s="391"/>
    </row>
    <row r="15" spans="1:17" ht="15">
      <c r="A15" s="207" t="s">
        <v>307</v>
      </c>
      <c r="B15" s="208">
        <v>1649753.88</v>
      </c>
      <c r="C15" s="208">
        <v>4322956.87</v>
      </c>
      <c r="D15" s="208">
        <v>4139210.03</v>
      </c>
      <c r="E15" s="208">
        <v>1098254.94</v>
      </c>
      <c r="F15" s="208">
        <v>125513.64</v>
      </c>
      <c r="G15" s="208">
        <v>805950.03</v>
      </c>
      <c r="H15" s="208">
        <v>22759.97</v>
      </c>
      <c r="I15" s="208">
        <v>3631134.7199999997</v>
      </c>
      <c r="J15" s="208">
        <v>12422326.800000001</v>
      </c>
      <c r="K15" s="208">
        <v>7546069.5999999996</v>
      </c>
      <c r="L15" s="616"/>
      <c r="M15" s="391"/>
      <c r="N15" s="391"/>
      <c r="O15" s="391"/>
      <c r="P15" s="391"/>
      <c r="Q15" s="391"/>
    </row>
    <row r="16" spans="1:17" ht="15">
      <c r="A16" s="207" t="s">
        <v>308</v>
      </c>
      <c r="B16" s="208">
        <v>67342320.370000005</v>
      </c>
      <c r="C16" s="208">
        <v>201987826.62</v>
      </c>
      <c r="D16" s="208">
        <v>347064086</v>
      </c>
      <c r="E16" s="208">
        <v>185986109.46000001</v>
      </c>
      <c r="F16" s="208">
        <v>234651200.10999998</v>
      </c>
      <c r="G16" s="208">
        <v>126136074.55</v>
      </c>
      <c r="H16" s="208">
        <v>56638874.040000007</v>
      </c>
      <c r="I16" s="208">
        <v>93245662.599999994</v>
      </c>
      <c r="J16" s="208">
        <v>166903539.21000001</v>
      </c>
      <c r="K16" s="208">
        <v>99776063.209999993</v>
      </c>
      <c r="L16" s="616"/>
      <c r="M16" s="391"/>
      <c r="N16" s="391"/>
      <c r="O16" s="391"/>
      <c r="P16" s="391"/>
      <c r="Q16" s="391"/>
    </row>
    <row r="17" spans="1:17" ht="15">
      <c r="A17" s="207" t="s">
        <v>309</v>
      </c>
      <c r="B17" s="208">
        <v>63002507.140000001</v>
      </c>
      <c r="C17" s="208">
        <v>78663596.210000008</v>
      </c>
      <c r="D17" s="208">
        <v>108067124.84</v>
      </c>
      <c r="E17" s="208">
        <v>63627363.269999996</v>
      </c>
      <c r="F17" s="208">
        <v>32192362.059999999</v>
      </c>
      <c r="G17" s="208">
        <v>15536481.15</v>
      </c>
      <c r="H17" s="208">
        <v>25434253.299999997</v>
      </c>
      <c r="I17" s="208">
        <v>62385858.5</v>
      </c>
      <c r="J17" s="208">
        <v>138938998.34999999</v>
      </c>
      <c r="K17" s="208">
        <v>106827611.59</v>
      </c>
      <c r="L17" s="616"/>
      <c r="M17" s="391"/>
      <c r="N17" s="391"/>
      <c r="O17" s="391"/>
      <c r="P17" s="391"/>
      <c r="Q17" s="391"/>
    </row>
    <row r="18" spans="1:17" ht="15">
      <c r="A18" s="207" t="s">
        <v>310</v>
      </c>
      <c r="B18" s="208">
        <v>422325535.78999996</v>
      </c>
      <c r="C18" s="208">
        <v>459340507.74000001</v>
      </c>
      <c r="D18" s="208">
        <v>547675206.03999996</v>
      </c>
      <c r="E18" s="208">
        <v>545255309.13999999</v>
      </c>
      <c r="F18" s="208">
        <v>358192493.45999998</v>
      </c>
      <c r="G18" s="208">
        <v>288802646.45999998</v>
      </c>
      <c r="H18" s="208">
        <v>253360992.87</v>
      </c>
      <c r="I18" s="208">
        <v>254956497.04999998</v>
      </c>
      <c r="J18" s="208">
        <v>259096897.83000001</v>
      </c>
      <c r="K18" s="208">
        <v>223779154.97999999</v>
      </c>
      <c r="L18" s="616"/>
      <c r="M18" s="391"/>
      <c r="N18" s="391"/>
      <c r="O18" s="391"/>
      <c r="P18" s="391"/>
      <c r="Q18" s="391"/>
    </row>
    <row r="19" spans="1:17" ht="15">
      <c r="A19" s="207" t="s">
        <v>311</v>
      </c>
      <c r="B19" s="208">
        <v>115757.74</v>
      </c>
      <c r="C19" s="208">
        <v>501828.61</v>
      </c>
      <c r="D19" s="208">
        <v>444450.51</v>
      </c>
      <c r="E19" s="208">
        <v>95383.06</v>
      </c>
      <c r="F19" s="208">
        <v>1078.8699999999999</v>
      </c>
      <c r="G19" s="208">
        <v>1429.08</v>
      </c>
      <c r="H19" s="208">
        <v>4315.1399999999994</v>
      </c>
      <c r="I19" s="208">
        <v>6720.92</v>
      </c>
      <c r="J19" s="208">
        <v>5439.07</v>
      </c>
      <c r="K19" s="208">
        <v>2607.8199999999997</v>
      </c>
      <c r="L19" s="616"/>
      <c r="M19" s="391"/>
      <c r="N19" s="391"/>
      <c r="O19" s="391"/>
      <c r="P19" s="391"/>
      <c r="Q19" s="391"/>
    </row>
    <row r="20" spans="1:17" ht="15">
      <c r="A20" s="207" t="s">
        <v>312</v>
      </c>
      <c r="B20" s="208">
        <v>72488136.25</v>
      </c>
      <c r="C20" s="208">
        <v>105630074.91999999</v>
      </c>
      <c r="D20" s="208">
        <v>161777753.31</v>
      </c>
      <c r="E20" s="208">
        <v>103733678.28</v>
      </c>
      <c r="F20" s="208">
        <v>53900588.590000004</v>
      </c>
      <c r="G20" s="208">
        <v>75878391.219999999</v>
      </c>
      <c r="H20" s="208">
        <v>41111915.07</v>
      </c>
      <c r="I20" s="208">
        <v>75575204.480000004</v>
      </c>
      <c r="J20" s="208">
        <v>101580341.20999999</v>
      </c>
      <c r="K20" s="208">
        <v>105260682.23999999</v>
      </c>
      <c r="L20" s="616"/>
      <c r="M20" s="391"/>
      <c r="N20" s="391"/>
      <c r="O20" s="391"/>
      <c r="P20" s="391"/>
      <c r="Q20" s="391"/>
    </row>
    <row r="21" spans="1:17" ht="15">
      <c r="A21" s="207" t="s">
        <v>313</v>
      </c>
      <c r="B21" s="208">
        <v>0</v>
      </c>
      <c r="C21" s="208">
        <v>0</v>
      </c>
      <c r="D21" s="208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  <c r="K21" s="208">
        <v>0</v>
      </c>
      <c r="L21" s="616"/>
      <c r="M21" s="391"/>
      <c r="N21" s="391"/>
      <c r="O21" s="391"/>
      <c r="P21" s="391"/>
      <c r="Q21" s="391"/>
    </row>
    <row r="22" spans="1:17" ht="15">
      <c r="A22" s="207" t="s">
        <v>314</v>
      </c>
      <c r="B22" s="208">
        <v>56577.5</v>
      </c>
      <c r="C22" s="208">
        <v>120121.37</v>
      </c>
      <c r="D22" s="208">
        <v>710522.33</v>
      </c>
      <c r="E22" s="208">
        <v>1670990.4700000002</v>
      </c>
      <c r="F22" s="208">
        <v>789063.23</v>
      </c>
      <c r="G22" s="208">
        <v>99562.389999999985</v>
      </c>
      <c r="H22" s="208">
        <v>582873.76</v>
      </c>
      <c r="I22" s="208">
        <v>884570.42999999993</v>
      </c>
      <c r="J22" s="208">
        <v>1462575.0499999998</v>
      </c>
      <c r="K22" s="208">
        <v>1546136.0499999998</v>
      </c>
      <c r="L22" s="616"/>
      <c r="M22" s="391"/>
      <c r="N22" s="391"/>
      <c r="O22" s="391"/>
      <c r="P22" s="391"/>
      <c r="Q22" s="391"/>
    </row>
    <row r="23" spans="1:17" ht="15">
      <c r="A23" s="207" t="s">
        <v>315</v>
      </c>
      <c r="B23" s="208">
        <v>245490011.28</v>
      </c>
      <c r="C23" s="208">
        <v>392507454.75</v>
      </c>
      <c r="D23" s="208">
        <v>325421341.69</v>
      </c>
      <c r="E23" s="208">
        <v>297492036.81999999</v>
      </c>
      <c r="F23" s="208">
        <v>249401909.13</v>
      </c>
      <c r="G23" s="208">
        <v>233544864.59999999</v>
      </c>
      <c r="H23" s="208">
        <v>189395284.74000001</v>
      </c>
      <c r="I23" s="208">
        <v>87391273.040000007</v>
      </c>
      <c r="J23" s="208">
        <v>162314150.38</v>
      </c>
      <c r="K23" s="208">
        <v>193952100.26999998</v>
      </c>
      <c r="L23" s="616"/>
      <c r="M23" s="391"/>
      <c r="N23" s="391"/>
      <c r="O23" s="391"/>
      <c r="P23" s="391"/>
      <c r="Q23" s="391"/>
    </row>
    <row r="24" spans="1:17" ht="15">
      <c r="A24" s="207" t="s">
        <v>316</v>
      </c>
      <c r="B24" s="208">
        <v>149832539.31</v>
      </c>
      <c r="C24" s="208">
        <v>181704859.61000001</v>
      </c>
      <c r="D24" s="208">
        <v>197004847.94</v>
      </c>
      <c r="E24" s="208">
        <v>90142507.200000003</v>
      </c>
      <c r="F24" s="208">
        <v>64108014.82</v>
      </c>
      <c r="G24" s="208">
        <v>45275011.489999995</v>
      </c>
      <c r="H24" s="208">
        <v>12959532.629999999</v>
      </c>
      <c r="I24" s="208">
        <v>44307510.899999999</v>
      </c>
      <c r="J24" s="208">
        <v>69258149.189999998</v>
      </c>
      <c r="K24" s="208">
        <v>65758505.040000007</v>
      </c>
      <c r="L24" s="616"/>
      <c r="M24" s="391"/>
      <c r="N24" s="391"/>
      <c r="O24" s="391"/>
      <c r="P24" s="391"/>
      <c r="Q24" s="391"/>
    </row>
    <row r="25" spans="1:17" ht="15">
      <c r="A25" s="207" t="s">
        <v>317</v>
      </c>
      <c r="B25" s="208">
        <v>19851.16</v>
      </c>
      <c r="C25" s="208">
        <v>128027.83</v>
      </c>
      <c r="D25" s="208">
        <v>182005.68</v>
      </c>
      <c r="E25" s="208">
        <v>6206028.790000001</v>
      </c>
      <c r="F25" s="208">
        <v>4140435.82</v>
      </c>
      <c r="G25" s="208">
        <v>1851.9</v>
      </c>
      <c r="H25" s="208">
        <v>31623008.73</v>
      </c>
      <c r="I25" s="208">
        <v>5204824.2</v>
      </c>
      <c r="J25" s="208">
        <v>697580.33000000007</v>
      </c>
      <c r="K25" s="208">
        <v>818638.28</v>
      </c>
      <c r="L25" s="616"/>
      <c r="M25" s="391"/>
      <c r="N25" s="391"/>
      <c r="O25" s="391"/>
      <c r="P25" s="391"/>
      <c r="Q25" s="391"/>
    </row>
    <row r="26" spans="1:17" ht="15">
      <c r="A26" s="207" t="s">
        <v>318</v>
      </c>
      <c r="B26" s="208">
        <v>181583871.34999999</v>
      </c>
      <c r="C26" s="208">
        <v>307169985.73000002</v>
      </c>
      <c r="D26" s="208">
        <v>304315338.49000001</v>
      </c>
      <c r="E26" s="208">
        <v>218491749.28</v>
      </c>
      <c r="F26" s="208">
        <v>177457561.19999999</v>
      </c>
      <c r="G26" s="208">
        <v>136941189.25</v>
      </c>
      <c r="H26" s="208">
        <v>87174903.689999998</v>
      </c>
      <c r="I26" s="208">
        <v>91418285.570000008</v>
      </c>
      <c r="J26" s="208">
        <v>91765736.769999996</v>
      </c>
      <c r="K26" s="208">
        <v>67626909.479999989</v>
      </c>
      <c r="L26" s="616"/>
      <c r="M26" s="391"/>
      <c r="N26" s="391"/>
      <c r="O26" s="391"/>
      <c r="P26" s="391"/>
      <c r="Q26" s="391"/>
    </row>
    <row r="27" spans="1:17" ht="15">
      <c r="A27" s="207" t="s">
        <v>319</v>
      </c>
      <c r="B27" s="208">
        <v>436063.37</v>
      </c>
      <c r="C27" s="208">
        <v>622210.17000000004</v>
      </c>
      <c r="D27" s="208">
        <v>960723.89999999991</v>
      </c>
      <c r="E27" s="208">
        <v>554779.19999999995</v>
      </c>
      <c r="F27" s="208">
        <v>853012.37</v>
      </c>
      <c r="G27" s="208">
        <v>806841.22</v>
      </c>
      <c r="H27" s="208">
        <v>943407.78</v>
      </c>
      <c r="I27" s="208">
        <v>1055998.03</v>
      </c>
      <c r="J27" s="208">
        <v>1077439.94</v>
      </c>
      <c r="K27" s="208">
        <v>1062264.6599999999</v>
      </c>
      <c r="L27" s="616"/>
      <c r="M27" s="391"/>
      <c r="N27" s="391"/>
      <c r="O27" s="391"/>
      <c r="P27" s="391"/>
      <c r="Q27" s="391"/>
    </row>
    <row r="28" spans="1:17" ht="15">
      <c r="A28" s="207" t="s">
        <v>320</v>
      </c>
      <c r="B28" s="208">
        <v>199206612.91</v>
      </c>
      <c r="C28" s="208">
        <v>350101607.76999998</v>
      </c>
      <c r="D28" s="208">
        <v>336547419.06</v>
      </c>
      <c r="E28" s="208">
        <v>251918679.81</v>
      </c>
      <c r="F28" s="208">
        <v>226801556.28999999</v>
      </c>
      <c r="G28" s="208">
        <v>205679752.31</v>
      </c>
      <c r="H28" s="208">
        <v>177659542.19</v>
      </c>
      <c r="I28" s="208">
        <v>94715680.090000004</v>
      </c>
      <c r="J28" s="208">
        <v>166692977.56</v>
      </c>
      <c r="K28" s="208">
        <v>219003987.89000002</v>
      </c>
      <c r="L28" s="616"/>
      <c r="M28" s="391"/>
      <c r="N28" s="391"/>
      <c r="O28" s="391"/>
      <c r="P28" s="391"/>
      <c r="Q28" s="391"/>
    </row>
    <row r="29" spans="1:17" ht="15">
      <c r="A29" s="209" t="s">
        <v>321</v>
      </c>
      <c r="B29" s="210">
        <v>0</v>
      </c>
      <c r="C29" s="210">
        <v>0</v>
      </c>
      <c r="D29" s="210">
        <v>0</v>
      </c>
      <c r="E29" s="210">
        <v>0</v>
      </c>
      <c r="F29" s="210">
        <v>0</v>
      </c>
      <c r="G29" s="210">
        <v>0</v>
      </c>
      <c r="H29" s="210">
        <v>0</v>
      </c>
      <c r="I29" s="210">
        <v>46461.25</v>
      </c>
      <c r="J29" s="208">
        <v>22714.5</v>
      </c>
      <c r="K29" s="208">
        <v>26256.42</v>
      </c>
      <c r="L29" s="391"/>
      <c r="M29" s="391"/>
      <c r="N29" s="391"/>
      <c r="O29" s="391"/>
      <c r="P29" s="391"/>
      <c r="Q29" s="391"/>
    </row>
    <row r="30" spans="1:17" ht="15.75" thickBot="1">
      <c r="A30" s="209" t="s">
        <v>322</v>
      </c>
      <c r="B30" s="210">
        <v>0</v>
      </c>
      <c r="C30" s="210">
        <v>0</v>
      </c>
      <c r="D30" s="210">
        <v>0</v>
      </c>
      <c r="E30" s="210">
        <v>0</v>
      </c>
      <c r="F30" s="210">
        <v>0</v>
      </c>
      <c r="G30" s="210">
        <v>0</v>
      </c>
      <c r="H30" s="210">
        <v>0</v>
      </c>
      <c r="I30" s="210">
        <v>0</v>
      </c>
      <c r="J30" s="208">
        <v>0</v>
      </c>
      <c r="K30" s="208">
        <v>0</v>
      </c>
      <c r="L30" s="391"/>
      <c r="M30" s="391"/>
      <c r="N30" s="391"/>
      <c r="O30" s="391"/>
      <c r="P30" s="391"/>
      <c r="Q30" s="391"/>
    </row>
    <row r="31" spans="1:17" ht="15.75" thickBot="1">
      <c r="A31" s="214" t="s">
        <v>360</v>
      </c>
      <c r="B31" s="212">
        <f t="shared" ref="B31:G31" si="1">SUM(B32:B56)</f>
        <v>567225961.03000009</v>
      </c>
      <c r="C31" s="212">
        <f t="shared" si="1"/>
        <v>821042472.25999999</v>
      </c>
      <c r="D31" s="212">
        <f t="shared" si="1"/>
        <v>496572184.80000007</v>
      </c>
      <c r="E31" s="212">
        <f>SUM(E32:E56)</f>
        <v>478831009.96999997</v>
      </c>
      <c r="F31" s="212">
        <f t="shared" si="1"/>
        <v>438678534.47000003</v>
      </c>
      <c r="G31" s="212">
        <f t="shared" si="1"/>
        <v>527303728.73000002</v>
      </c>
      <c r="H31" s="212">
        <f>SUM(H32:H56)</f>
        <v>875626109.70999992</v>
      </c>
      <c r="I31" s="212">
        <f>SUM(I32:I56)</f>
        <v>1225004033.9799998</v>
      </c>
      <c r="J31" s="212">
        <f>SUM(J32:J56)</f>
        <v>1474262099.4499998</v>
      </c>
      <c r="K31" s="213">
        <f>SUM(K32:K56)</f>
        <v>1106949114.1500001</v>
      </c>
      <c r="L31" s="391"/>
      <c r="M31" s="616"/>
      <c r="N31" s="391"/>
      <c r="O31" s="391"/>
      <c r="P31" s="391"/>
      <c r="Q31" s="391"/>
    </row>
    <row r="32" spans="1:17" ht="15">
      <c r="A32" s="205" t="s">
        <v>298</v>
      </c>
      <c r="B32" s="208">
        <v>4468.2299999999996</v>
      </c>
      <c r="C32" s="208">
        <v>923.38</v>
      </c>
      <c r="D32" s="208">
        <v>38.97</v>
      </c>
      <c r="E32" s="208">
        <v>47.9</v>
      </c>
      <c r="F32" s="208">
        <v>57.769999999999996</v>
      </c>
      <c r="G32" s="208">
        <v>74.92</v>
      </c>
      <c r="H32" s="208">
        <v>61.78</v>
      </c>
      <c r="I32" s="236">
        <v>63.230000000000004</v>
      </c>
      <c r="J32" s="236">
        <v>14.98</v>
      </c>
      <c r="K32" s="236">
        <v>0</v>
      </c>
      <c r="L32" s="391"/>
      <c r="M32" s="616"/>
      <c r="N32" s="391"/>
      <c r="O32" s="391"/>
      <c r="P32" s="391"/>
      <c r="Q32" s="391"/>
    </row>
    <row r="33" spans="1:17" ht="15">
      <c r="A33" s="205" t="s">
        <v>299</v>
      </c>
      <c r="B33" s="208">
        <v>4392093.68</v>
      </c>
      <c r="C33" s="208">
        <v>5143777.1199999992</v>
      </c>
      <c r="D33" s="208">
        <v>2307836.48</v>
      </c>
      <c r="E33" s="208">
        <v>3591939.01</v>
      </c>
      <c r="F33" s="208">
        <v>2794536.88</v>
      </c>
      <c r="G33" s="208">
        <v>3593649.19</v>
      </c>
      <c r="H33" s="208">
        <v>64479376.629999995</v>
      </c>
      <c r="I33" s="236">
        <v>240450402.25</v>
      </c>
      <c r="J33" s="236">
        <v>415120782.35999995</v>
      </c>
      <c r="K33" s="236">
        <v>204565895.78999999</v>
      </c>
      <c r="L33" s="391"/>
      <c r="M33" s="616"/>
      <c r="N33" s="391"/>
      <c r="O33" s="391"/>
      <c r="P33" s="391"/>
      <c r="Q33" s="391"/>
    </row>
    <row r="34" spans="1:17" ht="15">
      <c r="A34" s="205" t="s">
        <v>300</v>
      </c>
      <c r="B34" s="208">
        <v>140127.43</v>
      </c>
      <c r="C34" s="208">
        <v>630929.86</v>
      </c>
      <c r="D34" s="208">
        <v>1467002.62</v>
      </c>
      <c r="E34" s="208">
        <v>2311447.73</v>
      </c>
      <c r="F34" s="208">
        <v>465200.91</v>
      </c>
      <c r="G34" s="208">
        <v>1873625.73</v>
      </c>
      <c r="H34" s="208">
        <v>92722444.469999999</v>
      </c>
      <c r="I34" s="236">
        <v>284070785.38</v>
      </c>
      <c r="J34" s="236">
        <v>249280680.82999998</v>
      </c>
      <c r="K34" s="236">
        <v>154435460.44999999</v>
      </c>
      <c r="L34" s="391"/>
      <c r="M34" s="616"/>
      <c r="N34" s="391"/>
      <c r="O34" s="391"/>
      <c r="P34" s="391"/>
      <c r="Q34" s="391"/>
    </row>
    <row r="35" spans="1:17" ht="15">
      <c r="A35" s="205" t="s">
        <v>301</v>
      </c>
      <c r="B35" s="208">
        <v>47817208.109999999</v>
      </c>
      <c r="C35" s="208">
        <v>62327358.510000005</v>
      </c>
      <c r="D35" s="208">
        <v>34047457.600000001</v>
      </c>
      <c r="E35" s="208">
        <v>28469309.439999998</v>
      </c>
      <c r="F35" s="208">
        <v>62125280.140000001</v>
      </c>
      <c r="G35" s="208">
        <v>70970669.489999995</v>
      </c>
      <c r="H35" s="208">
        <v>346070142.09000003</v>
      </c>
      <c r="I35" s="236">
        <v>242193346.10000002</v>
      </c>
      <c r="J35" s="236">
        <v>293133900.72000003</v>
      </c>
      <c r="K35" s="236">
        <v>403320123.54000002</v>
      </c>
      <c r="L35" s="391"/>
      <c r="M35" s="616"/>
      <c r="N35" s="391"/>
      <c r="O35" s="391"/>
      <c r="P35" s="391"/>
      <c r="Q35" s="391"/>
    </row>
    <row r="36" spans="1:17" ht="15">
      <c r="A36" s="205" t="s">
        <v>302</v>
      </c>
      <c r="B36" s="208">
        <v>14009727.85</v>
      </c>
      <c r="C36" s="208">
        <v>27428580.689999998</v>
      </c>
      <c r="D36" s="208">
        <v>11305524.5</v>
      </c>
      <c r="E36" s="208">
        <v>8838111.9100000001</v>
      </c>
      <c r="F36" s="208">
        <v>9143439.540000001</v>
      </c>
      <c r="G36" s="208">
        <v>10431709.24</v>
      </c>
      <c r="H36" s="208">
        <v>13828411.4</v>
      </c>
      <c r="I36" s="236">
        <v>17736873.469999999</v>
      </c>
      <c r="J36" s="236">
        <v>19852975.129999999</v>
      </c>
      <c r="K36" s="236">
        <v>10369495.43</v>
      </c>
      <c r="L36" s="391"/>
      <c r="M36" s="616"/>
      <c r="N36" s="391"/>
      <c r="O36" s="391"/>
      <c r="P36" s="391"/>
      <c r="Q36" s="391"/>
    </row>
    <row r="37" spans="1:17" ht="15">
      <c r="A37" s="205" t="s">
        <v>303</v>
      </c>
      <c r="B37" s="208">
        <v>57124731.619999997</v>
      </c>
      <c r="C37" s="208">
        <v>89462978.349999994</v>
      </c>
      <c r="D37" s="208">
        <v>54639954.950000003</v>
      </c>
      <c r="E37" s="208">
        <v>85457657.430000007</v>
      </c>
      <c r="F37" s="208">
        <v>43509723.259999998</v>
      </c>
      <c r="G37" s="208">
        <v>37939895.130000003</v>
      </c>
      <c r="H37" s="208">
        <v>39867955.800000004</v>
      </c>
      <c r="I37" s="236">
        <v>41237929.579999998</v>
      </c>
      <c r="J37" s="236">
        <v>38443327.390000001</v>
      </c>
      <c r="K37" s="236">
        <v>28355232.700000003</v>
      </c>
      <c r="L37" s="391"/>
      <c r="M37" s="616"/>
      <c r="N37" s="391"/>
      <c r="O37" s="391"/>
      <c r="P37" s="391"/>
      <c r="Q37" s="391"/>
    </row>
    <row r="38" spans="1:17" ht="15">
      <c r="A38" s="205" t="s">
        <v>304</v>
      </c>
      <c r="B38" s="208">
        <v>0</v>
      </c>
      <c r="C38" s="208">
        <v>0</v>
      </c>
      <c r="D38" s="208">
        <v>0</v>
      </c>
      <c r="E38" s="208">
        <v>0</v>
      </c>
      <c r="F38" s="208">
        <v>0</v>
      </c>
      <c r="G38" s="208">
        <v>0</v>
      </c>
      <c r="H38" s="208">
        <v>0</v>
      </c>
      <c r="I38" s="236">
        <v>0</v>
      </c>
      <c r="J38" s="236">
        <v>0</v>
      </c>
      <c r="K38" s="236">
        <v>0</v>
      </c>
      <c r="L38" s="391"/>
      <c r="M38" s="616"/>
      <c r="N38" s="391"/>
      <c r="O38" s="391"/>
      <c r="P38" s="391"/>
      <c r="Q38" s="391"/>
    </row>
    <row r="39" spans="1:17" ht="15">
      <c r="A39" s="205" t="s">
        <v>305</v>
      </c>
      <c r="B39" s="208">
        <v>19385829.629999999</v>
      </c>
      <c r="C39" s="208">
        <v>39996698.870000005</v>
      </c>
      <c r="D39" s="208">
        <v>28282071.580000002</v>
      </c>
      <c r="E39" s="208">
        <v>21311416.559999999</v>
      </c>
      <c r="F39" s="208">
        <v>38022771.68</v>
      </c>
      <c r="G39" s="208">
        <v>91040799.520000011</v>
      </c>
      <c r="H39" s="208">
        <v>108135667.40000001</v>
      </c>
      <c r="I39" s="236">
        <v>127249237.69</v>
      </c>
      <c r="J39" s="236">
        <v>154485514.75</v>
      </c>
      <c r="K39" s="236">
        <v>100223490.80999999</v>
      </c>
      <c r="L39" s="391"/>
      <c r="M39" s="616"/>
      <c r="N39" s="391"/>
      <c r="O39" s="391"/>
      <c r="P39" s="391"/>
      <c r="Q39" s="391"/>
    </row>
    <row r="40" spans="1:17" ht="15">
      <c r="A40" s="205" t="s">
        <v>306</v>
      </c>
      <c r="B40" s="208">
        <v>11902859.82</v>
      </c>
      <c r="C40" s="208">
        <v>21536754.890000001</v>
      </c>
      <c r="D40" s="208">
        <v>7169661.9799999995</v>
      </c>
      <c r="E40" s="208">
        <v>6575703.8800000008</v>
      </c>
      <c r="F40" s="208">
        <v>6097305.04</v>
      </c>
      <c r="G40" s="208">
        <v>7386627.25</v>
      </c>
      <c r="H40" s="208">
        <v>4262079.09</v>
      </c>
      <c r="I40" s="236">
        <v>4695094.09</v>
      </c>
      <c r="J40" s="236">
        <v>4887753.33</v>
      </c>
      <c r="K40" s="236">
        <v>3504942.62</v>
      </c>
      <c r="L40" s="391"/>
      <c r="M40" s="616"/>
      <c r="N40" s="391"/>
      <c r="O40" s="391"/>
      <c r="P40" s="391"/>
      <c r="Q40" s="391"/>
    </row>
    <row r="41" spans="1:17" ht="15">
      <c r="A41" s="205" t="s">
        <v>307</v>
      </c>
      <c r="B41" s="208">
        <v>1421239.53</v>
      </c>
      <c r="C41" s="208">
        <v>2460403.2599999998</v>
      </c>
      <c r="D41" s="208">
        <v>1312787.3999999999</v>
      </c>
      <c r="E41" s="208">
        <v>1350610.03</v>
      </c>
      <c r="F41" s="208">
        <v>1417405.4</v>
      </c>
      <c r="G41" s="208">
        <v>1940862.95</v>
      </c>
      <c r="H41" s="208">
        <v>1996555.1700000002</v>
      </c>
      <c r="I41" s="236">
        <v>4386888.4800000004</v>
      </c>
      <c r="J41" s="236">
        <v>7614820.5800000001</v>
      </c>
      <c r="K41" s="236">
        <v>2105763.87</v>
      </c>
      <c r="L41" s="391"/>
      <c r="M41" s="616"/>
      <c r="N41" s="391"/>
      <c r="O41" s="391"/>
      <c r="P41" s="391"/>
      <c r="Q41" s="391"/>
    </row>
    <row r="42" spans="1:17" ht="15">
      <c r="A42" s="205" t="s">
        <v>308</v>
      </c>
      <c r="B42" s="208">
        <v>12491670.52</v>
      </c>
      <c r="C42" s="208">
        <v>28657840.52</v>
      </c>
      <c r="D42" s="208">
        <v>50162705.790000007</v>
      </c>
      <c r="E42" s="208">
        <v>39303661.75</v>
      </c>
      <c r="F42" s="208">
        <v>48393448.119999997</v>
      </c>
      <c r="G42" s="208">
        <v>12316881.129999999</v>
      </c>
      <c r="H42" s="208">
        <v>10090881.529999999</v>
      </c>
      <c r="I42" s="236">
        <v>20748879.640000001</v>
      </c>
      <c r="J42" s="236">
        <v>12522019.559999999</v>
      </c>
      <c r="K42" s="236">
        <v>14958028.859999999</v>
      </c>
      <c r="L42" s="391"/>
      <c r="M42" s="616"/>
      <c r="N42" s="391"/>
      <c r="O42" s="391"/>
      <c r="P42" s="391"/>
      <c r="Q42" s="391"/>
    </row>
    <row r="43" spans="1:17" ht="15">
      <c r="A43" s="205" t="s">
        <v>309</v>
      </c>
      <c r="B43" s="208">
        <v>35561680.090000004</v>
      </c>
      <c r="C43" s="208">
        <v>51439200.920000002</v>
      </c>
      <c r="D43" s="208">
        <v>14513337.109999999</v>
      </c>
      <c r="E43" s="208">
        <v>22211869.530000001</v>
      </c>
      <c r="F43" s="208">
        <v>4771452.43</v>
      </c>
      <c r="G43" s="208">
        <v>42233184.329999998</v>
      </c>
      <c r="H43" s="208">
        <v>23859437.209999997</v>
      </c>
      <c r="I43" s="236">
        <v>28572055.059999999</v>
      </c>
      <c r="J43" s="236">
        <v>36017177.030000001</v>
      </c>
      <c r="K43" s="236">
        <v>19305515.5</v>
      </c>
      <c r="L43" s="391"/>
      <c r="M43" s="616"/>
      <c r="N43" s="391"/>
      <c r="O43" s="391"/>
      <c r="P43" s="391"/>
      <c r="Q43" s="391"/>
    </row>
    <row r="44" spans="1:17" ht="15">
      <c r="A44" s="205" t="s">
        <v>310</v>
      </c>
      <c r="B44" s="208">
        <v>41357775.410000004</v>
      </c>
      <c r="C44" s="208">
        <v>62079461.420000002</v>
      </c>
      <c r="D44" s="208">
        <v>46281459.060000002</v>
      </c>
      <c r="E44" s="208">
        <v>43177064.25</v>
      </c>
      <c r="F44" s="208">
        <v>35976682.030000001</v>
      </c>
      <c r="G44" s="208">
        <v>40327207.729999997</v>
      </c>
      <c r="H44" s="208">
        <v>38962430.539999999</v>
      </c>
      <c r="I44" s="236">
        <v>45439583.25</v>
      </c>
      <c r="J44" s="236">
        <v>38929002.57</v>
      </c>
      <c r="K44" s="236">
        <v>26954995.780000001</v>
      </c>
      <c r="L44" s="391"/>
      <c r="M44" s="616"/>
      <c r="N44" s="391"/>
      <c r="O44" s="391"/>
      <c r="P44" s="391"/>
      <c r="Q44" s="391"/>
    </row>
    <row r="45" spans="1:17" ht="15">
      <c r="A45" s="205" t="s">
        <v>311</v>
      </c>
      <c r="B45" s="208">
        <v>25895.600000000002</v>
      </c>
      <c r="C45" s="208">
        <v>124424.09</v>
      </c>
      <c r="D45" s="208">
        <v>29153.980000000003</v>
      </c>
      <c r="E45" s="208">
        <v>0</v>
      </c>
      <c r="F45" s="208">
        <v>0</v>
      </c>
      <c r="G45" s="208">
        <v>0</v>
      </c>
      <c r="H45" s="208">
        <v>0</v>
      </c>
      <c r="I45" s="236">
        <v>0</v>
      </c>
      <c r="J45" s="236">
        <v>0</v>
      </c>
      <c r="K45" s="236">
        <v>0</v>
      </c>
      <c r="L45" s="391"/>
      <c r="M45" s="616"/>
      <c r="N45" s="391"/>
      <c r="O45" s="391"/>
      <c r="P45" s="391"/>
      <c r="Q45" s="391"/>
    </row>
    <row r="46" spans="1:17" ht="15">
      <c r="A46" s="205" t="s">
        <v>312</v>
      </c>
      <c r="B46" s="208">
        <v>35863622.449999996</v>
      </c>
      <c r="C46" s="208">
        <v>69320654.709999993</v>
      </c>
      <c r="D46" s="208">
        <v>26921423.359999999</v>
      </c>
      <c r="E46" s="208">
        <v>29843264.120000001</v>
      </c>
      <c r="F46" s="208">
        <v>24527570.390000001</v>
      </c>
      <c r="G46" s="208">
        <v>40962473.659999996</v>
      </c>
      <c r="H46" s="208">
        <v>28250435.450000003</v>
      </c>
      <c r="I46" s="236">
        <v>39867900.509999998</v>
      </c>
      <c r="J46" s="236">
        <v>45181109.799999997</v>
      </c>
      <c r="K46" s="236">
        <v>23702208.189999998</v>
      </c>
      <c r="L46" s="391"/>
      <c r="M46" s="616"/>
      <c r="N46" s="391"/>
      <c r="O46" s="391"/>
      <c r="P46" s="391"/>
      <c r="Q46" s="391"/>
    </row>
    <row r="47" spans="1:17" ht="15">
      <c r="A47" s="205" t="s">
        <v>313</v>
      </c>
      <c r="B47" s="208">
        <v>0</v>
      </c>
      <c r="C47" s="208">
        <v>0</v>
      </c>
      <c r="D47" s="208">
        <v>0</v>
      </c>
      <c r="E47" s="208">
        <v>0</v>
      </c>
      <c r="F47" s="208">
        <v>0</v>
      </c>
      <c r="G47" s="208">
        <v>0</v>
      </c>
      <c r="H47" s="208">
        <v>0</v>
      </c>
      <c r="I47" s="236">
        <v>0</v>
      </c>
      <c r="J47" s="236">
        <v>0</v>
      </c>
      <c r="K47" s="236">
        <v>0</v>
      </c>
      <c r="L47" s="391"/>
      <c r="M47" s="616"/>
      <c r="N47" s="391"/>
      <c r="O47" s="391"/>
      <c r="P47" s="391"/>
      <c r="Q47" s="391"/>
    </row>
    <row r="48" spans="1:17" ht="15">
      <c r="A48" s="205" t="s">
        <v>314</v>
      </c>
      <c r="B48" s="208">
        <v>0</v>
      </c>
      <c r="C48" s="208">
        <v>0</v>
      </c>
      <c r="D48" s="208">
        <v>0</v>
      </c>
      <c r="E48" s="208">
        <v>0</v>
      </c>
      <c r="F48" s="208">
        <v>0</v>
      </c>
      <c r="G48" s="208">
        <v>0</v>
      </c>
      <c r="H48" s="208">
        <v>0</v>
      </c>
      <c r="I48" s="236">
        <v>0</v>
      </c>
      <c r="J48" s="236">
        <v>0</v>
      </c>
      <c r="K48" s="236">
        <v>0</v>
      </c>
      <c r="L48" s="391"/>
      <c r="M48" s="616"/>
      <c r="N48" s="391"/>
      <c r="O48" s="391"/>
      <c r="P48" s="391"/>
      <c r="Q48" s="391"/>
    </row>
    <row r="49" spans="1:17" ht="15">
      <c r="A49" s="205" t="s">
        <v>315</v>
      </c>
      <c r="B49" s="208">
        <v>93874113.730000004</v>
      </c>
      <c r="C49" s="208">
        <v>102567807.25</v>
      </c>
      <c r="D49" s="208">
        <v>88816446.790000007</v>
      </c>
      <c r="E49" s="208">
        <v>58598498.910000004</v>
      </c>
      <c r="F49" s="208">
        <v>49229991.390000001</v>
      </c>
      <c r="G49" s="208">
        <v>50191725.279999994</v>
      </c>
      <c r="H49" s="208">
        <v>31014915.91</v>
      </c>
      <c r="I49" s="236">
        <v>35169008.460000001</v>
      </c>
      <c r="J49" s="236">
        <v>48486206.149999999</v>
      </c>
      <c r="K49" s="236">
        <v>39045636.140000001</v>
      </c>
      <c r="L49" s="391"/>
      <c r="M49" s="616"/>
      <c r="N49" s="391"/>
      <c r="O49" s="391"/>
      <c r="P49" s="391"/>
      <c r="Q49" s="391"/>
    </row>
    <row r="50" spans="1:17" ht="15">
      <c r="A50" s="205" t="s">
        <v>316</v>
      </c>
      <c r="B50" s="208">
        <v>52135741.82</v>
      </c>
      <c r="C50" s="208">
        <v>75166609.329999998</v>
      </c>
      <c r="D50" s="208">
        <v>24788149.420000002</v>
      </c>
      <c r="E50" s="208">
        <v>32663589.809999999</v>
      </c>
      <c r="F50" s="208">
        <v>15509637.279999999</v>
      </c>
      <c r="G50" s="208">
        <v>41367240.32</v>
      </c>
      <c r="H50" s="208">
        <v>21140128.490000002</v>
      </c>
      <c r="I50" s="236">
        <v>29268180.289999999</v>
      </c>
      <c r="J50" s="236">
        <v>34976217.259999998</v>
      </c>
      <c r="K50" s="236">
        <v>20103730.920000002</v>
      </c>
      <c r="L50" s="391"/>
      <c r="M50" s="616"/>
      <c r="N50" s="391"/>
      <c r="O50" s="391"/>
      <c r="P50" s="391"/>
      <c r="Q50" s="391"/>
    </row>
    <row r="51" spans="1:17" ht="15">
      <c r="A51" s="205" t="s">
        <v>317</v>
      </c>
      <c r="B51" s="208">
        <v>1290.54</v>
      </c>
      <c r="C51" s="208">
        <v>168583.92</v>
      </c>
      <c r="D51" s="208">
        <v>127077.22</v>
      </c>
      <c r="E51" s="208">
        <v>172334.72</v>
      </c>
      <c r="F51" s="208">
        <v>288122.63</v>
      </c>
      <c r="G51" s="208">
        <v>296383.94</v>
      </c>
      <c r="H51" s="208">
        <v>617143.41</v>
      </c>
      <c r="I51" s="236">
        <v>433589.57</v>
      </c>
      <c r="J51" s="236">
        <v>730236.75</v>
      </c>
      <c r="K51" s="236">
        <v>703446.10000000009</v>
      </c>
      <c r="L51" s="391"/>
      <c r="M51" s="616"/>
      <c r="N51" s="391"/>
      <c r="O51" s="391"/>
      <c r="P51" s="391"/>
      <c r="Q51" s="391"/>
    </row>
    <row r="52" spans="1:17" ht="15">
      <c r="A52" s="205" t="s">
        <v>318</v>
      </c>
      <c r="B52" s="208">
        <v>64903313.18</v>
      </c>
      <c r="C52" s="208">
        <v>76674844.609999999</v>
      </c>
      <c r="D52" s="208">
        <v>59113704.18</v>
      </c>
      <c r="E52" s="208">
        <v>46641568.82</v>
      </c>
      <c r="F52" s="208">
        <v>49023864.790000007</v>
      </c>
      <c r="G52" s="208">
        <v>26760661.670000002</v>
      </c>
      <c r="H52" s="208">
        <v>19687433.66</v>
      </c>
      <c r="I52" s="236">
        <v>30125057.299999997</v>
      </c>
      <c r="J52" s="236">
        <v>26169499.949999999</v>
      </c>
      <c r="K52" s="236">
        <v>16445989.1</v>
      </c>
      <c r="L52" s="391"/>
      <c r="M52" s="616"/>
      <c r="N52" s="391"/>
      <c r="O52" s="391"/>
      <c r="P52" s="391"/>
      <c r="Q52" s="391"/>
    </row>
    <row r="53" spans="1:17" ht="15">
      <c r="A53" s="205" t="s">
        <v>319</v>
      </c>
      <c r="B53" s="208">
        <v>19786.43</v>
      </c>
      <c r="C53" s="208">
        <v>70113.84</v>
      </c>
      <c r="D53" s="208">
        <v>103083.9</v>
      </c>
      <c r="E53" s="208">
        <v>108145.15000000001</v>
      </c>
      <c r="F53" s="208">
        <v>159647.85</v>
      </c>
      <c r="G53" s="208">
        <v>293277.71999999997</v>
      </c>
      <c r="H53" s="208">
        <v>252898.46</v>
      </c>
      <c r="I53" s="236">
        <v>254147.06</v>
      </c>
      <c r="J53" s="236">
        <v>236171.68</v>
      </c>
      <c r="K53" s="236">
        <v>169625.94</v>
      </c>
      <c r="L53" s="391"/>
      <c r="M53" s="616"/>
      <c r="N53" s="391"/>
      <c r="O53" s="391"/>
      <c r="P53" s="391"/>
      <c r="Q53" s="391"/>
    </row>
    <row r="54" spans="1:17" ht="15">
      <c r="A54" s="205" t="s">
        <v>320</v>
      </c>
      <c r="B54" s="208">
        <v>74792785.359999999</v>
      </c>
      <c r="C54" s="208">
        <v>105784526.72</v>
      </c>
      <c r="D54" s="208">
        <v>45183307.909999996</v>
      </c>
      <c r="E54" s="208">
        <v>48204769.019999996</v>
      </c>
      <c r="F54" s="208">
        <v>47222396.940000005</v>
      </c>
      <c r="G54" s="208">
        <v>47376779.530000001</v>
      </c>
      <c r="H54" s="208">
        <v>30387711.219999999</v>
      </c>
      <c r="I54" s="236">
        <v>33105012.57</v>
      </c>
      <c r="J54" s="236">
        <v>48194688.630000003</v>
      </c>
      <c r="K54" s="236">
        <v>38679532.410000004</v>
      </c>
      <c r="L54" s="391"/>
      <c r="M54" s="616"/>
      <c r="N54" s="391"/>
      <c r="O54" s="391"/>
      <c r="P54" s="391"/>
      <c r="Q54" s="391"/>
    </row>
    <row r="55" spans="1:17" ht="15">
      <c r="A55" s="205" t="s">
        <v>321</v>
      </c>
      <c r="B55" s="208">
        <v>0</v>
      </c>
      <c r="C55" s="208">
        <v>0</v>
      </c>
      <c r="D55" s="208">
        <v>0</v>
      </c>
      <c r="E55" s="208">
        <v>0</v>
      </c>
      <c r="F55" s="208">
        <v>0</v>
      </c>
      <c r="G55" s="208">
        <v>0</v>
      </c>
      <c r="H55" s="208">
        <v>0</v>
      </c>
      <c r="I55" s="236">
        <v>0</v>
      </c>
      <c r="J55" s="236">
        <v>0</v>
      </c>
      <c r="K55" s="236">
        <v>0</v>
      </c>
      <c r="L55" s="391"/>
      <c r="M55" s="391"/>
      <c r="N55" s="391"/>
      <c r="O55" s="391"/>
      <c r="P55" s="391"/>
      <c r="Q55" s="391"/>
    </row>
    <row r="56" spans="1:17" ht="15.75" thickBot="1">
      <c r="A56" s="205" t="s">
        <v>322</v>
      </c>
      <c r="B56" s="208">
        <v>0</v>
      </c>
      <c r="C56" s="208">
        <v>0</v>
      </c>
      <c r="D56" s="208">
        <v>0</v>
      </c>
      <c r="E56" s="208">
        <v>0</v>
      </c>
      <c r="F56" s="208">
        <v>0</v>
      </c>
      <c r="G56" s="208">
        <v>0</v>
      </c>
      <c r="H56" s="208">
        <v>0</v>
      </c>
      <c r="I56" s="236">
        <v>0</v>
      </c>
      <c r="J56" s="236">
        <v>0</v>
      </c>
      <c r="K56" s="236">
        <v>0</v>
      </c>
      <c r="L56" s="391"/>
      <c r="M56" s="391"/>
      <c r="N56" s="391"/>
      <c r="O56" s="391"/>
      <c r="P56" s="391"/>
      <c r="Q56" s="391"/>
    </row>
    <row r="57" spans="1:17" ht="15.75" thickBot="1">
      <c r="A57" s="214" t="s">
        <v>327</v>
      </c>
      <c r="B57" s="212">
        <f t="shared" ref="B57:H57" si="2">SUM(B58:B82)</f>
        <v>142114192.39841759</v>
      </c>
      <c r="C57" s="212">
        <f t="shared" si="2"/>
        <v>153333246.43703079</v>
      </c>
      <c r="D57" s="212">
        <f t="shared" si="2"/>
        <v>164714004.27582407</v>
      </c>
      <c r="E57" s="212">
        <f t="shared" si="2"/>
        <v>172438817.46004063</v>
      </c>
      <c r="F57" s="212">
        <f t="shared" si="2"/>
        <v>181115546.38351998</v>
      </c>
      <c r="G57" s="212">
        <f t="shared" si="2"/>
        <v>207782506</v>
      </c>
      <c r="H57" s="212">
        <f t="shared" si="2"/>
        <v>238439595</v>
      </c>
      <c r="I57" s="212">
        <f>SUM(I58:I82)</f>
        <v>214827377.31725195</v>
      </c>
      <c r="J57" s="212">
        <f>SUM(J58:J82)</f>
        <v>214905187.14119998</v>
      </c>
      <c r="K57" s="212">
        <f>SUM(K58:K82)</f>
        <v>157381063.37853104</v>
      </c>
      <c r="L57" s="391"/>
      <c r="M57" s="391"/>
      <c r="N57" s="391"/>
      <c r="O57" s="391"/>
      <c r="P57" s="391"/>
      <c r="Q57" s="391"/>
    </row>
    <row r="58" spans="1:17" ht="15">
      <c r="A58" s="205" t="s">
        <v>298</v>
      </c>
      <c r="B58" s="208">
        <v>2802081.8990824148</v>
      </c>
      <c r="C58" s="208">
        <v>2758912.084381836</v>
      </c>
      <c r="D58" s="208">
        <v>2598937.7619712553</v>
      </c>
      <c r="E58" s="208">
        <v>1825791.6429200002</v>
      </c>
      <c r="F58" s="208">
        <v>1956936.3164799998</v>
      </c>
      <c r="G58" s="208">
        <v>2181077</v>
      </c>
      <c r="H58" s="208">
        <v>1553502</v>
      </c>
      <c r="I58" s="208">
        <v>1936499.75459</v>
      </c>
      <c r="J58" s="208">
        <v>1963351.5551999998</v>
      </c>
      <c r="K58" s="208">
        <v>1553377.7040000001</v>
      </c>
      <c r="L58" s="391"/>
      <c r="M58" s="391"/>
      <c r="N58" s="391"/>
      <c r="O58" s="391"/>
      <c r="P58" s="391"/>
      <c r="Q58" s="391"/>
    </row>
    <row r="59" spans="1:17" ht="15">
      <c r="A59" s="205" t="s">
        <v>299</v>
      </c>
      <c r="B59" s="208">
        <v>8097946.9850280313</v>
      </c>
      <c r="C59" s="208">
        <v>9392414.2086814065</v>
      </c>
      <c r="D59" s="208">
        <v>10256307.121006878</v>
      </c>
      <c r="E59" s="208">
        <v>12277707.738180002</v>
      </c>
      <c r="F59" s="208">
        <v>13685005.948799999</v>
      </c>
      <c r="G59" s="208">
        <v>16128823</v>
      </c>
      <c r="H59" s="208">
        <v>19098015</v>
      </c>
      <c r="I59" s="208">
        <v>15977422.724130755</v>
      </c>
      <c r="J59" s="208">
        <v>16311167.095199998</v>
      </c>
      <c r="K59" s="208">
        <v>12636386.495547568</v>
      </c>
      <c r="L59" s="391"/>
      <c r="M59" s="391"/>
      <c r="N59" s="391"/>
      <c r="O59" s="391"/>
      <c r="P59" s="391"/>
      <c r="Q59" s="391"/>
    </row>
    <row r="60" spans="1:17" ht="15">
      <c r="A60" s="205" t="s">
        <v>300</v>
      </c>
      <c r="B60" s="208">
        <v>6571717.9971504146</v>
      </c>
      <c r="C60" s="208">
        <v>7718362.3780964613</v>
      </c>
      <c r="D60" s="208">
        <v>7755266.2230911357</v>
      </c>
      <c r="E60" s="208">
        <v>9241030.0819799993</v>
      </c>
      <c r="F60" s="208">
        <v>9635277.1273599993</v>
      </c>
      <c r="G60" s="208">
        <v>10886734</v>
      </c>
      <c r="H60" s="208">
        <v>12727728</v>
      </c>
      <c r="I60" s="208">
        <v>11464781.251775123</v>
      </c>
      <c r="J60" s="208">
        <v>13362839.027199998</v>
      </c>
      <c r="K60" s="208">
        <v>9613493.7127735</v>
      </c>
      <c r="L60" s="391"/>
      <c r="M60" s="391"/>
      <c r="N60" s="391"/>
      <c r="O60" s="391"/>
      <c r="P60" s="391"/>
      <c r="Q60" s="391"/>
    </row>
    <row r="61" spans="1:17" ht="15">
      <c r="A61" s="205" t="s">
        <v>301</v>
      </c>
      <c r="B61" s="208">
        <v>17153291.72868719</v>
      </c>
      <c r="C61" s="208">
        <v>18448408.87328168</v>
      </c>
      <c r="D61" s="208">
        <v>18923925.400259413</v>
      </c>
      <c r="E61" s="208">
        <v>21230830.52208</v>
      </c>
      <c r="F61" s="208">
        <v>20798111.013280001</v>
      </c>
      <c r="G61" s="208">
        <v>25913731</v>
      </c>
      <c r="H61" s="208">
        <v>31496327</v>
      </c>
      <c r="I61" s="208">
        <v>27718014.031925693</v>
      </c>
      <c r="J61" s="208">
        <v>29015057.928399999</v>
      </c>
      <c r="K61" s="208">
        <v>22405019.479526322</v>
      </c>
      <c r="L61" s="391"/>
      <c r="M61" s="391"/>
      <c r="N61" s="391"/>
      <c r="O61" s="391"/>
      <c r="P61" s="391"/>
      <c r="Q61" s="391"/>
    </row>
    <row r="62" spans="1:17" ht="15">
      <c r="A62" s="205" t="s">
        <v>302</v>
      </c>
      <c r="B62" s="208">
        <v>7957769.1972676329</v>
      </c>
      <c r="C62" s="208">
        <v>8454082.1447049789</v>
      </c>
      <c r="D62" s="208">
        <v>9082065.8306906074</v>
      </c>
      <c r="E62" s="208">
        <v>9929504.8179599997</v>
      </c>
      <c r="F62" s="208">
        <v>10169321.679839998</v>
      </c>
      <c r="G62" s="208">
        <v>11031189</v>
      </c>
      <c r="H62" s="208">
        <v>11082766</v>
      </c>
      <c r="I62" s="208">
        <v>11319825.234913943</v>
      </c>
      <c r="J62" s="208">
        <v>11751652.385199999</v>
      </c>
      <c r="K62" s="208">
        <v>9897998.4827868529</v>
      </c>
      <c r="L62" s="391"/>
      <c r="M62" s="391"/>
      <c r="N62" s="391"/>
      <c r="O62" s="391"/>
      <c r="P62" s="391"/>
      <c r="Q62" s="391"/>
    </row>
    <row r="63" spans="1:17" ht="15">
      <c r="A63" s="205" t="s">
        <v>303</v>
      </c>
      <c r="B63" s="208">
        <v>15049567.406510746</v>
      </c>
      <c r="C63" s="208">
        <v>15557516.712760732</v>
      </c>
      <c r="D63" s="208">
        <v>15852389.235077644</v>
      </c>
      <c r="E63" s="208">
        <v>15830478.344440002</v>
      </c>
      <c r="F63" s="208">
        <v>16642735.962239999</v>
      </c>
      <c r="G63" s="208">
        <v>17557259</v>
      </c>
      <c r="H63" s="208">
        <v>21977353</v>
      </c>
      <c r="I63" s="208">
        <v>15334217.940691018</v>
      </c>
      <c r="J63" s="208">
        <v>15181015.800000001</v>
      </c>
      <c r="K63" s="208">
        <v>7926838.5559785711</v>
      </c>
      <c r="L63" s="391"/>
      <c r="M63" s="391"/>
      <c r="N63" s="391"/>
      <c r="O63" s="391"/>
      <c r="P63" s="391"/>
      <c r="Q63" s="391"/>
    </row>
    <row r="64" spans="1:17" ht="15">
      <c r="A64" s="205" t="s">
        <v>304</v>
      </c>
      <c r="B64" s="208">
        <v>22428.265658171251</v>
      </c>
      <c r="C64" s="208">
        <v>5088.0357128230453</v>
      </c>
      <c r="D64" s="208">
        <v>7579.0649344109852</v>
      </c>
      <c r="E64" s="208">
        <v>17516.543239999999</v>
      </c>
      <c r="F64" s="208">
        <v>13644.296479999999</v>
      </c>
      <c r="G64" s="208">
        <v>32465</v>
      </c>
      <c r="H64" s="208">
        <v>28795</v>
      </c>
      <c r="I64" s="208">
        <v>16502.888299999999</v>
      </c>
      <c r="J64" s="208">
        <v>29093.500800000002</v>
      </c>
      <c r="K64" s="208">
        <v>41013.614199999996</v>
      </c>
      <c r="L64" s="391"/>
      <c r="M64" s="391"/>
      <c r="N64" s="391"/>
      <c r="O64" s="391"/>
      <c r="P64" s="391"/>
      <c r="Q64" s="391"/>
    </row>
    <row r="65" spans="1:17" ht="15">
      <c r="A65" s="205" t="s">
        <v>305</v>
      </c>
      <c r="B65" s="208">
        <v>7606100.1849861285</v>
      </c>
      <c r="C65" s="208">
        <v>9659696.4300015625</v>
      </c>
      <c r="D65" s="208">
        <v>10939122.498419806</v>
      </c>
      <c r="E65" s="208">
        <v>12387522.480200002</v>
      </c>
      <c r="F65" s="208">
        <v>11999324.112959998</v>
      </c>
      <c r="G65" s="208">
        <v>13624297</v>
      </c>
      <c r="H65" s="208">
        <v>16881596</v>
      </c>
      <c r="I65" s="208">
        <v>12253237.399240695</v>
      </c>
      <c r="J65" s="208">
        <v>13648927.048799999</v>
      </c>
      <c r="K65" s="208">
        <v>7769941.6076272847</v>
      </c>
      <c r="L65" s="391"/>
      <c r="M65" s="391"/>
      <c r="N65" s="391"/>
      <c r="O65" s="391"/>
      <c r="P65" s="391"/>
      <c r="Q65" s="391"/>
    </row>
    <row r="66" spans="1:17" ht="15">
      <c r="A66" s="205" t="s">
        <v>306</v>
      </c>
      <c r="B66" s="208">
        <v>5154738.7779010274</v>
      </c>
      <c r="C66" s="208">
        <v>7840591.8007516256</v>
      </c>
      <c r="D66" s="208">
        <v>7771474.6991853416</v>
      </c>
      <c r="E66" s="208">
        <v>8466063.7667800002</v>
      </c>
      <c r="F66" s="208">
        <v>8703169.9118399993</v>
      </c>
      <c r="G66" s="208">
        <v>9920096</v>
      </c>
      <c r="H66" s="208">
        <v>10845171</v>
      </c>
      <c r="I66" s="208">
        <v>9846012.2043816783</v>
      </c>
      <c r="J66" s="208">
        <v>10406700.525999999</v>
      </c>
      <c r="K66" s="208">
        <v>9208893.3331080023</v>
      </c>
      <c r="L66" s="391"/>
      <c r="M66" s="391"/>
      <c r="N66" s="391"/>
      <c r="O66" s="391"/>
      <c r="P66" s="391"/>
      <c r="Q66" s="391"/>
    </row>
    <row r="67" spans="1:17" ht="15">
      <c r="A67" s="205" t="s">
        <v>307</v>
      </c>
      <c r="B67" s="208">
        <v>1515454.0002538557</v>
      </c>
      <c r="C67" s="208">
        <v>1702369.8013526185</v>
      </c>
      <c r="D67" s="208">
        <v>2326784.9731547069</v>
      </c>
      <c r="E67" s="208">
        <v>2581905.7791999998</v>
      </c>
      <c r="F67" s="208">
        <v>2938348.1512000002</v>
      </c>
      <c r="G67" s="208">
        <v>3535872</v>
      </c>
      <c r="H67" s="208">
        <v>3365550</v>
      </c>
      <c r="I67" s="208">
        <v>3040708.7444980284</v>
      </c>
      <c r="J67" s="208">
        <v>3195311.3908000002</v>
      </c>
      <c r="K67" s="208">
        <v>2787845.2194070211</v>
      </c>
      <c r="L67" s="391"/>
      <c r="M67" s="391"/>
      <c r="N67" s="391"/>
      <c r="O67" s="391"/>
      <c r="P67" s="391"/>
      <c r="Q67" s="391"/>
    </row>
    <row r="68" spans="1:17" ht="15">
      <c r="A68" s="205" t="s">
        <v>308</v>
      </c>
      <c r="B68" s="208">
        <v>4025571.4172085314</v>
      </c>
      <c r="C68" s="208">
        <v>4414770.3028009674</v>
      </c>
      <c r="D68" s="208">
        <v>3968745.9335675007</v>
      </c>
      <c r="E68" s="208">
        <v>5200478.4551406</v>
      </c>
      <c r="F68" s="208">
        <v>5010835.9271999998</v>
      </c>
      <c r="G68" s="208">
        <v>7247308</v>
      </c>
      <c r="H68" s="208">
        <v>6947433</v>
      </c>
      <c r="I68" s="208">
        <v>7730057.5723683983</v>
      </c>
      <c r="J68" s="208">
        <v>6349922.7860000003</v>
      </c>
      <c r="K68" s="208">
        <v>4169085.1695156563</v>
      </c>
      <c r="L68" s="391"/>
      <c r="M68" s="391"/>
      <c r="N68" s="391"/>
      <c r="O68" s="391"/>
      <c r="P68" s="391"/>
      <c r="Q68" s="391"/>
    </row>
    <row r="69" spans="1:17" ht="15">
      <c r="A69" s="205" t="s">
        <v>309</v>
      </c>
      <c r="B69" s="208">
        <v>6139814.2762503335</v>
      </c>
      <c r="C69" s="208">
        <v>6393963.5306224655</v>
      </c>
      <c r="D69" s="208">
        <v>7345486.7249576561</v>
      </c>
      <c r="E69" s="208">
        <v>7856575.2497799993</v>
      </c>
      <c r="F69" s="208">
        <v>8534969.0248000007</v>
      </c>
      <c r="G69" s="208">
        <v>8708975</v>
      </c>
      <c r="H69" s="208">
        <v>11553465</v>
      </c>
      <c r="I69" s="208">
        <v>11913104.424613645</v>
      </c>
      <c r="J69" s="208">
        <v>11063360.513599999</v>
      </c>
      <c r="K69" s="208">
        <v>7755415.9054363053</v>
      </c>
      <c r="L69" s="391"/>
      <c r="M69" s="391"/>
      <c r="N69" s="391"/>
      <c r="O69" s="391"/>
      <c r="P69" s="391"/>
      <c r="Q69" s="391"/>
    </row>
    <row r="70" spans="1:17" ht="15">
      <c r="A70" s="205" t="s">
        <v>310</v>
      </c>
      <c r="B70" s="208">
        <v>11409208.843352167</v>
      </c>
      <c r="C70" s="208">
        <v>12095515.775883485</v>
      </c>
      <c r="D70" s="208">
        <v>13367456.898452088</v>
      </c>
      <c r="E70" s="208">
        <v>13543384.77472</v>
      </c>
      <c r="F70" s="208">
        <v>14627549.89536</v>
      </c>
      <c r="G70" s="208">
        <v>16296320</v>
      </c>
      <c r="H70" s="208">
        <v>17911958</v>
      </c>
      <c r="I70" s="208">
        <v>17337796.035026044</v>
      </c>
      <c r="J70" s="208">
        <v>15426082.070800001</v>
      </c>
      <c r="K70" s="208">
        <v>10771153.606647702</v>
      </c>
      <c r="L70" s="391"/>
      <c r="M70" s="391"/>
      <c r="N70" s="391"/>
      <c r="O70" s="391"/>
      <c r="P70" s="391"/>
      <c r="Q70" s="391"/>
    </row>
    <row r="71" spans="1:17" ht="15">
      <c r="A71" s="205" t="s">
        <v>311</v>
      </c>
      <c r="B71" s="208">
        <v>1521519.8981679007</v>
      </c>
      <c r="C71" s="208">
        <v>1790986.4947222113</v>
      </c>
      <c r="D71" s="208">
        <v>1734978.9298764425</v>
      </c>
      <c r="E71" s="208">
        <v>1644525.1435400001</v>
      </c>
      <c r="F71" s="208">
        <v>2044499.3359999999</v>
      </c>
      <c r="G71" s="208">
        <v>2820409</v>
      </c>
      <c r="H71" s="208">
        <v>2966129</v>
      </c>
      <c r="I71" s="208">
        <v>2894424.3969399999</v>
      </c>
      <c r="J71" s="208">
        <v>2463116.1072</v>
      </c>
      <c r="K71" s="208">
        <v>2272213.3008884275</v>
      </c>
      <c r="L71" s="391"/>
      <c r="M71" s="391"/>
      <c r="N71" s="391"/>
      <c r="O71" s="391"/>
      <c r="P71" s="391"/>
      <c r="Q71" s="391"/>
    </row>
    <row r="72" spans="1:17" ht="15">
      <c r="A72" s="205" t="s">
        <v>312</v>
      </c>
      <c r="B72" s="208">
        <v>9431368.2414579075</v>
      </c>
      <c r="C72" s="208">
        <v>11380129.476038987</v>
      </c>
      <c r="D72" s="208">
        <v>11202302.463171164</v>
      </c>
      <c r="E72" s="208">
        <v>12173083.610840002</v>
      </c>
      <c r="F72" s="208">
        <v>13035986.717759999</v>
      </c>
      <c r="G72" s="208">
        <v>15291868</v>
      </c>
      <c r="H72" s="208">
        <v>17669818</v>
      </c>
      <c r="I72" s="208">
        <v>15498043.449818473</v>
      </c>
      <c r="J72" s="208">
        <v>14830876.894399999</v>
      </c>
      <c r="K72" s="208">
        <v>11357658.945233593</v>
      </c>
      <c r="L72" s="391"/>
      <c r="M72" s="391"/>
      <c r="N72" s="391"/>
      <c r="O72" s="391"/>
      <c r="P72" s="391"/>
      <c r="Q72" s="391"/>
    </row>
    <row r="73" spans="1:17" ht="15">
      <c r="A73" s="205" t="s">
        <v>313</v>
      </c>
      <c r="B73" s="208">
        <v>114580.23345233868</v>
      </c>
      <c r="C73" s="208">
        <v>488981.38280839717</v>
      </c>
      <c r="D73" s="208">
        <v>589887.75891903555</v>
      </c>
      <c r="E73" s="208">
        <v>414056.74178000004</v>
      </c>
      <c r="F73" s="208">
        <v>465466.93167999998</v>
      </c>
      <c r="G73" s="208">
        <v>486813</v>
      </c>
      <c r="H73" s="208">
        <v>105507</v>
      </c>
      <c r="I73" s="208">
        <v>137411.74225000001</v>
      </c>
      <c r="J73" s="208">
        <v>51408</v>
      </c>
      <c r="K73" s="208">
        <v>81260.5</v>
      </c>
      <c r="L73" s="391"/>
      <c r="M73" s="391"/>
      <c r="N73" s="391"/>
      <c r="O73" s="391"/>
      <c r="P73" s="391"/>
      <c r="Q73" s="391"/>
    </row>
    <row r="74" spans="1:17" ht="15">
      <c r="A74" s="205" t="s">
        <v>314</v>
      </c>
      <c r="B74" s="208">
        <v>1929867.6567431935</v>
      </c>
      <c r="C74" s="208">
        <v>2087314.4489031448</v>
      </c>
      <c r="D74" s="208">
        <v>2339768.8466951731</v>
      </c>
      <c r="E74" s="208">
        <v>3449171.4610600001</v>
      </c>
      <c r="F74" s="208">
        <v>3695676.7881599995</v>
      </c>
      <c r="G74" s="208">
        <v>5477205</v>
      </c>
      <c r="H74" s="208">
        <v>6487307</v>
      </c>
      <c r="I74" s="208">
        <v>5614188.2772200005</v>
      </c>
      <c r="J74" s="208">
        <v>4742395.2239999995</v>
      </c>
      <c r="K74" s="208">
        <v>4028192.6453000004</v>
      </c>
      <c r="L74" s="391"/>
      <c r="M74" s="391"/>
      <c r="N74" s="391"/>
      <c r="O74" s="391"/>
      <c r="P74" s="391"/>
      <c r="Q74" s="391"/>
    </row>
    <row r="75" spans="1:17" ht="15">
      <c r="A75" s="205" t="s">
        <v>315</v>
      </c>
      <c r="B75" s="208">
        <v>5892959.7344155908</v>
      </c>
      <c r="C75" s="208">
        <v>5043318.7105122404</v>
      </c>
      <c r="D75" s="208">
        <v>7083829.589219776</v>
      </c>
      <c r="E75" s="208">
        <v>6106276.6426799996</v>
      </c>
      <c r="F75" s="208">
        <v>5141307.7097599991</v>
      </c>
      <c r="G75" s="208">
        <v>4226999</v>
      </c>
      <c r="H75" s="208">
        <v>5399259</v>
      </c>
      <c r="I75" s="208">
        <v>6718497.3242385183</v>
      </c>
      <c r="J75" s="208">
        <v>6167265.3360000001</v>
      </c>
      <c r="K75" s="208">
        <v>6292938.9713223455</v>
      </c>
      <c r="L75" s="391"/>
      <c r="M75" s="391"/>
      <c r="N75" s="391"/>
      <c r="O75" s="391"/>
      <c r="P75" s="391"/>
      <c r="Q75" s="391"/>
    </row>
    <row r="76" spans="1:17" ht="15">
      <c r="A76" s="205" t="s">
        <v>316</v>
      </c>
      <c r="B76" s="208">
        <v>4310321.7462664228</v>
      </c>
      <c r="C76" s="208">
        <v>4398577.190780038</v>
      </c>
      <c r="D76" s="208">
        <v>5657187.9169113589</v>
      </c>
      <c r="E76" s="208">
        <v>6066630.1240999997</v>
      </c>
      <c r="F76" s="208">
        <v>6336432.3414399996</v>
      </c>
      <c r="G76" s="208">
        <v>7168905</v>
      </c>
      <c r="H76" s="208">
        <v>9040125</v>
      </c>
      <c r="I76" s="208">
        <v>6852688.7618152322</v>
      </c>
      <c r="J76" s="208">
        <v>6603785.4487999994</v>
      </c>
      <c r="K76" s="208">
        <v>4631754.6105237324</v>
      </c>
      <c r="L76" s="391"/>
      <c r="M76" s="391"/>
      <c r="N76" s="391"/>
      <c r="O76" s="391"/>
      <c r="P76" s="391"/>
      <c r="Q76" s="391"/>
    </row>
    <row r="77" spans="1:17" ht="15">
      <c r="A77" s="205" t="s">
        <v>317</v>
      </c>
      <c r="B77" s="208">
        <v>5285281.432479511</v>
      </c>
      <c r="C77" s="208">
        <v>5159013.5264978996</v>
      </c>
      <c r="D77" s="208">
        <v>6323145.0950636603</v>
      </c>
      <c r="E77" s="208">
        <v>6287323.9515400007</v>
      </c>
      <c r="F77" s="208">
        <v>7264707.2099199994</v>
      </c>
      <c r="G77" s="208">
        <v>8552182</v>
      </c>
      <c r="H77" s="208">
        <v>7859622</v>
      </c>
      <c r="I77" s="208">
        <v>8196470.7418892337</v>
      </c>
      <c r="J77" s="208">
        <v>8127682.2239999995</v>
      </c>
      <c r="K77" s="208">
        <v>6713392.1478391252</v>
      </c>
      <c r="L77" s="391"/>
      <c r="M77" s="391"/>
      <c r="N77" s="391"/>
      <c r="O77" s="391"/>
      <c r="P77" s="391"/>
      <c r="Q77" s="391"/>
    </row>
    <row r="78" spans="1:17" ht="15">
      <c r="A78" s="205" t="s">
        <v>318</v>
      </c>
      <c r="B78" s="208">
        <v>14325726.961119816</v>
      </c>
      <c r="C78" s="208">
        <v>13516184.16526149</v>
      </c>
      <c r="D78" s="208">
        <v>13686427.053516259</v>
      </c>
      <c r="E78" s="208">
        <v>10491345.324599998</v>
      </c>
      <c r="F78" s="208">
        <v>11003674.13136</v>
      </c>
      <c r="G78" s="208">
        <v>13574741</v>
      </c>
      <c r="H78" s="208">
        <v>15271857</v>
      </c>
      <c r="I78" s="208">
        <v>15070537.92370435</v>
      </c>
      <c r="J78" s="208">
        <v>16110640.534799999</v>
      </c>
      <c r="K78" s="208">
        <v>10675675.003839714</v>
      </c>
      <c r="L78" s="391"/>
      <c r="M78" s="391"/>
      <c r="N78" s="391"/>
      <c r="O78" s="391"/>
      <c r="P78" s="391"/>
      <c r="Q78" s="391"/>
    </row>
    <row r="79" spans="1:17" ht="15">
      <c r="A79" s="205" t="s">
        <v>319</v>
      </c>
      <c r="B79" s="208">
        <v>927993.41310510365</v>
      </c>
      <c r="C79" s="208">
        <v>869382.4310984239</v>
      </c>
      <c r="D79" s="208">
        <v>949736.02802175866</v>
      </c>
      <c r="E79" s="208">
        <v>913443.64188000001</v>
      </c>
      <c r="F79" s="208">
        <v>2103074.92368</v>
      </c>
      <c r="G79" s="208">
        <v>1017700</v>
      </c>
      <c r="H79" s="208">
        <v>1363105</v>
      </c>
      <c r="I79" s="208">
        <v>1126222.0938600001</v>
      </c>
      <c r="J79" s="208">
        <v>963317.88</v>
      </c>
      <c r="K79" s="208">
        <v>521878.06790000002</v>
      </c>
      <c r="L79" s="391"/>
      <c r="M79" s="391"/>
      <c r="N79" s="391"/>
      <c r="O79" s="391"/>
      <c r="P79" s="391"/>
      <c r="Q79" s="391"/>
    </row>
    <row r="80" spans="1:17" ht="15">
      <c r="A80" s="205" t="s">
        <v>320</v>
      </c>
      <c r="B80" s="208">
        <v>4802513.511701487</v>
      </c>
      <c r="C80" s="208">
        <v>4102959.3104283637</v>
      </c>
      <c r="D80" s="208">
        <v>4833596.6362122968</v>
      </c>
      <c r="E80" s="208">
        <v>4411779.5142200002</v>
      </c>
      <c r="F80" s="208">
        <v>5212809.5318400003</v>
      </c>
      <c r="G80" s="208">
        <v>6004017</v>
      </c>
      <c r="H80" s="208">
        <v>6718109</v>
      </c>
      <c r="I80" s="208">
        <v>6735295.82519117</v>
      </c>
      <c r="J80" s="208">
        <v>7087969.8639999991</v>
      </c>
      <c r="K80" s="208">
        <v>4201533.0491293063</v>
      </c>
      <c r="L80" s="391"/>
      <c r="M80" s="391"/>
      <c r="N80" s="391"/>
      <c r="O80" s="391"/>
      <c r="P80" s="391"/>
      <c r="Q80" s="391"/>
    </row>
    <row r="81" spans="1:17" ht="15">
      <c r="A81" s="205" t="s">
        <v>321</v>
      </c>
      <c r="B81" s="208">
        <v>19463.666679419461</v>
      </c>
      <c r="C81" s="208">
        <v>19455.877442696172</v>
      </c>
      <c r="D81" s="208">
        <v>43553.030509609976</v>
      </c>
      <c r="E81" s="208">
        <v>55096.25740000001</v>
      </c>
      <c r="F81" s="208">
        <v>56406.394079999998</v>
      </c>
      <c r="G81" s="208">
        <v>56161</v>
      </c>
      <c r="H81" s="208">
        <v>68216</v>
      </c>
      <c r="I81" s="208">
        <v>83802.850000000006</v>
      </c>
      <c r="J81" s="208">
        <v>47712</v>
      </c>
      <c r="K81" s="208">
        <v>51718.75</v>
      </c>
      <c r="L81" s="391"/>
      <c r="M81" s="391"/>
      <c r="N81" s="391"/>
      <c r="O81" s="391"/>
      <c r="P81" s="391"/>
      <c r="Q81" s="391"/>
    </row>
    <row r="82" spans="1:17" ht="15">
      <c r="A82" s="205" t="s">
        <v>322</v>
      </c>
      <c r="B82" s="208">
        <v>46904.923492221176</v>
      </c>
      <c r="C82" s="208">
        <v>35251.343504267919</v>
      </c>
      <c r="D82" s="208">
        <v>74048.562939078285</v>
      </c>
      <c r="E82" s="208">
        <v>37294.849779999997</v>
      </c>
      <c r="F82" s="208">
        <v>40275</v>
      </c>
      <c r="G82" s="208">
        <v>41360</v>
      </c>
      <c r="H82" s="208">
        <v>20882</v>
      </c>
      <c r="I82" s="208">
        <v>11613.72387</v>
      </c>
      <c r="J82" s="208">
        <v>4536</v>
      </c>
      <c r="K82" s="208">
        <v>16384.5</v>
      </c>
      <c r="L82" s="391"/>
      <c r="M82" s="391"/>
      <c r="N82" s="391"/>
      <c r="O82" s="391"/>
      <c r="P82" s="391"/>
      <c r="Q82" s="391"/>
    </row>
    <row r="83" spans="1:17" ht="15">
      <c r="A83" s="205"/>
      <c r="B83" s="208"/>
      <c r="C83" s="208"/>
      <c r="D83" s="208"/>
      <c r="E83" s="208"/>
      <c r="F83" s="208"/>
      <c r="G83" s="208"/>
      <c r="H83" s="208"/>
      <c r="I83" s="208"/>
      <c r="J83" s="208"/>
      <c r="K83" s="237"/>
      <c r="L83" s="391"/>
      <c r="M83" s="391"/>
      <c r="N83" s="391"/>
      <c r="O83" s="391"/>
      <c r="P83" s="391"/>
      <c r="Q83" s="391"/>
    </row>
    <row r="84" spans="1:17" ht="69.75" customHeight="1">
      <c r="A84" s="814" t="s">
        <v>520</v>
      </c>
      <c r="B84" s="814"/>
      <c r="C84" s="814"/>
      <c r="D84" s="814"/>
      <c r="E84" s="814"/>
      <c r="F84" s="814"/>
      <c r="G84" s="814"/>
      <c r="H84" s="814"/>
      <c r="I84" s="814"/>
      <c r="J84" s="814"/>
      <c r="L84" s="391"/>
      <c r="M84" s="391"/>
      <c r="N84" s="391"/>
      <c r="O84" s="391"/>
      <c r="P84" s="391"/>
      <c r="Q84" s="391"/>
    </row>
    <row r="85" spans="1:17" ht="12.75">
      <c r="A85" s="566" t="s">
        <v>448</v>
      </c>
      <c r="B85" s="567"/>
      <c r="C85" s="567"/>
      <c r="D85" s="567"/>
      <c r="E85" s="208"/>
      <c r="F85" s="208"/>
      <c r="G85" s="208"/>
      <c r="H85" s="208"/>
      <c r="I85" s="208"/>
      <c r="J85" s="208"/>
    </row>
    <row r="86" spans="1:17" ht="18.75" customHeight="1">
      <c r="A86" s="373" t="s">
        <v>361</v>
      </c>
      <c r="B86" s="369"/>
      <c r="C86" s="369"/>
      <c r="D86" s="369"/>
      <c r="E86" s="237"/>
      <c r="F86" s="237"/>
      <c r="G86" s="237"/>
      <c r="H86" s="237"/>
      <c r="I86" s="237"/>
      <c r="J86" s="237"/>
      <c r="K86" s="374"/>
    </row>
    <row r="91" spans="1:17" ht="10.5" customHeight="1"/>
  </sheetData>
  <mergeCells count="2">
    <mergeCell ref="A2:I2"/>
    <mergeCell ref="A84:J84"/>
  </mergeCells>
  <printOptions horizontalCentered="1" verticalCentered="1"/>
  <pageMargins left="0" right="0" top="0" bottom="0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78"/>
  <sheetViews>
    <sheetView showGridLines="0" tabSelected="1" view="pageBreakPreview" zoomScaleNormal="100" zoomScaleSheetLayoutView="100" workbookViewId="0">
      <pane ySplit="5" topLeftCell="A6" activePane="bottomLeft" state="frozen"/>
      <selection activeCell="K42" sqref="K42"/>
      <selection pane="bottomLeft" activeCell="M22" sqref="M22"/>
    </sheetView>
  </sheetViews>
  <sheetFormatPr baseColWidth="10" defaultColWidth="11.5703125" defaultRowHeight="12" customHeight="1"/>
  <cols>
    <col min="1" max="1" width="51.7109375" style="391" customWidth="1"/>
    <col min="2" max="2" width="10.7109375" style="391" bestFit="1" customWidth="1"/>
    <col min="3" max="3" width="10.7109375" style="391" customWidth="1"/>
    <col min="4" max="4" width="6.7109375" style="391" bestFit="1" customWidth="1"/>
    <col min="5" max="6" width="10.7109375" style="391" bestFit="1" customWidth="1"/>
    <col min="7" max="7" width="6.7109375" style="391" bestFit="1" customWidth="1"/>
    <col min="8" max="8" width="7.7109375" style="391" bestFit="1" customWidth="1"/>
    <col min="9" max="16384" width="11.5703125" style="391"/>
  </cols>
  <sheetData>
    <row r="1" spans="1:8" ht="12" customHeight="1">
      <c r="A1" s="169" t="s">
        <v>218</v>
      </c>
      <c r="B1" s="137"/>
      <c r="C1" s="137"/>
      <c r="D1" s="138"/>
      <c r="E1" s="137"/>
      <c r="F1" s="137"/>
      <c r="G1" s="138"/>
      <c r="H1" s="138"/>
    </row>
    <row r="2" spans="1:8" ht="15.75">
      <c r="A2" s="136" t="s">
        <v>217</v>
      </c>
      <c r="B2" s="137"/>
      <c r="C2" s="137"/>
      <c r="D2" s="138"/>
      <c r="E2" s="137"/>
      <c r="F2" s="137"/>
      <c r="G2" s="138"/>
      <c r="H2" s="138"/>
    </row>
    <row r="3" spans="1:8" ht="12" customHeight="1" thickBot="1">
      <c r="A3" s="558"/>
      <c r="B3" s="263"/>
      <c r="C3" s="263"/>
      <c r="D3" s="264"/>
      <c r="E3" s="263"/>
      <c r="F3" s="263"/>
      <c r="G3" s="264"/>
      <c r="H3" s="264"/>
    </row>
    <row r="4" spans="1:8" ht="12" customHeight="1">
      <c r="A4" s="557"/>
      <c r="B4" s="762" t="s">
        <v>565</v>
      </c>
      <c r="C4" s="763"/>
      <c r="D4" s="764"/>
      <c r="E4" s="765" t="s">
        <v>566</v>
      </c>
      <c r="F4" s="765"/>
      <c r="G4" s="765"/>
      <c r="H4" s="766"/>
    </row>
    <row r="5" spans="1:8" ht="12" customHeight="1">
      <c r="A5" s="556" t="s">
        <v>46</v>
      </c>
      <c r="B5" s="265">
        <v>2018</v>
      </c>
      <c r="C5" s="266">
        <v>2019</v>
      </c>
      <c r="D5" s="267" t="s">
        <v>211</v>
      </c>
      <c r="E5" s="266">
        <v>2018</v>
      </c>
      <c r="F5" s="266">
        <v>2019</v>
      </c>
      <c r="G5" s="382" t="s">
        <v>211</v>
      </c>
      <c r="H5" s="268" t="s">
        <v>212</v>
      </c>
    </row>
    <row r="6" spans="1:8" ht="12.75" customHeight="1">
      <c r="A6" s="383" t="s">
        <v>457</v>
      </c>
      <c r="B6" s="269">
        <f>SUM(B7:B17)</f>
        <v>207160.52164300004</v>
      </c>
      <c r="C6" s="270">
        <f>SUM(C7:C17)</f>
        <v>215425.91308200001</v>
      </c>
      <c r="D6" s="336">
        <f t="shared" ref="D6:D69" si="0">(C6-B6)/B6</f>
        <v>3.9898487286316689E-2</v>
      </c>
      <c r="E6" s="270">
        <f>SUM(E7:E17)</f>
        <v>1576393.3342859999</v>
      </c>
      <c r="F6" s="270">
        <f>SUM(F7:F17)</f>
        <v>1610805.9273219996</v>
      </c>
      <c r="G6" s="384">
        <f t="shared" ref="G6:G69" si="1">(F6-E6)/E6</f>
        <v>2.1829953405370289E-2</v>
      </c>
      <c r="H6" s="551">
        <f>SUM(H7:H17)</f>
        <v>0.99999999999999978</v>
      </c>
    </row>
    <row r="7" spans="1:8" ht="12.75" customHeight="1">
      <c r="A7" s="271" t="s">
        <v>22</v>
      </c>
      <c r="B7" s="151">
        <v>43563.725542</v>
      </c>
      <c r="C7" s="549">
        <v>37284.422277999998</v>
      </c>
      <c r="D7" s="332">
        <f t="shared" si="0"/>
        <v>-0.14414063962335119</v>
      </c>
      <c r="E7" s="549">
        <v>324428.09473499999</v>
      </c>
      <c r="F7" s="549">
        <v>311229.23490699998</v>
      </c>
      <c r="G7" s="546">
        <f t="shared" si="1"/>
        <v>-4.0683467437618602E-2</v>
      </c>
      <c r="H7" s="340">
        <f t="shared" ref="H7:H17" si="2">(F7/$F$6)</f>
        <v>0.19321336582391738</v>
      </c>
    </row>
    <row r="8" spans="1:8" ht="12.75" customHeight="1">
      <c r="A8" s="271" t="s">
        <v>415</v>
      </c>
      <c r="B8" s="151">
        <v>40156.828690000002</v>
      </c>
      <c r="C8" s="549">
        <v>41896.813105000001</v>
      </c>
      <c r="D8" s="332">
        <f t="shared" si="0"/>
        <v>4.3329726767823581E-2</v>
      </c>
      <c r="E8" s="549">
        <v>295067.23771400005</v>
      </c>
      <c r="F8" s="549">
        <v>301614.22930499999</v>
      </c>
      <c r="G8" s="546">
        <f t="shared" si="1"/>
        <v>2.2188134615425334E-2</v>
      </c>
      <c r="H8" s="340">
        <f t="shared" si="2"/>
        <v>0.18724430062561312</v>
      </c>
    </row>
    <row r="9" spans="1:8" ht="12.75" customHeight="1">
      <c r="A9" s="271" t="s">
        <v>416</v>
      </c>
      <c r="B9" s="151">
        <v>29415.874205999997</v>
      </c>
      <c r="C9" s="549">
        <v>37488.796589999998</v>
      </c>
      <c r="D9" s="332">
        <f t="shared" si="0"/>
        <v>0.27444101533291693</v>
      </c>
      <c r="E9" s="549">
        <v>211876.21931400002</v>
      </c>
      <c r="F9" s="549">
        <v>268802.14746099996</v>
      </c>
      <c r="G9" s="546">
        <f t="shared" si="1"/>
        <v>0.26867540081332042</v>
      </c>
      <c r="H9" s="340">
        <f t="shared" si="2"/>
        <v>0.16687432228902302</v>
      </c>
    </row>
    <row r="10" spans="1:8" ht="12.75" customHeight="1">
      <c r="A10" s="550" t="s">
        <v>160</v>
      </c>
      <c r="B10" s="151">
        <v>28479.569769000002</v>
      </c>
      <c r="C10" s="549">
        <v>34077.945169999999</v>
      </c>
      <c r="D10" s="332">
        <f t="shared" si="0"/>
        <v>0.19657513952664504</v>
      </c>
      <c r="E10" s="549">
        <v>241956.100404</v>
      </c>
      <c r="F10" s="549">
        <v>250470.56896</v>
      </c>
      <c r="G10" s="546">
        <f t="shared" si="1"/>
        <v>3.5190137970413607E-2</v>
      </c>
      <c r="H10" s="340">
        <f t="shared" si="2"/>
        <v>0.15549394542917586</v>
      </c>
    </row>
    <row r="11" spans="1:8" ht="12.75" customHeight="1">
      <c r="A11" s="550" t="s">
        <v>417</v>
      </c>
      <c r="B11" s="151">
        <v>16491.047105000001</v>
      </c>
      <c r="C11" s="549">
        <v>17870.188559999999</v>
      </c>
      <c r="D11" s="332">
        <f t="shared" si="0"/>
        <v>8.3629708060311614E-2</v>
      </c>
      <c r="E11" s="549">
        <v>137159.53352600001</v>
      </c>
      <c r="F11" s="549">
        <v>135988.58697500001</v>
      </c>
      <c r="G11" s="546">
        <f t="shared" si="1"/>
        <v>-8.5371138330536528E-3</v>
      </c>
      <c r="H11" s="340">
        <f t="shared" si="2"/>
        <v>8.4422700878115126E-2</v>
      </c>
    </row>
    <row r="12" spans="1:8" ht="12.75" customHeight="1">
      <c r="A12" s="550" t="s">
        <v>412</v>
      </c>
      <c r="B12" s="151">
        <v>17084.5818</v>
      </c>
      <c r="C12" s="549">
        <v>17584.675299999999</v>
      </c>
      <c r="D12" s="332">
        <f t="shared" si="0"/>
        <v>2.9271626654624877E-2</v>
      </c>
      <c r="E12" s="549">
        <v>133630.3898</v>
      </c>
      <c r="F12" s="549">
        <v>119132.60320899999</v>
      </c>
      <c r="G12" s="546">
        <f t="shared" si="1"/>
        <v>-0.10849168825069169</v>
      </c>
      <c r="H12" s="340">
        <f t="shared" si="2"/>
        <v>7.3958383929627433E-2</v>
      </c>
    </row>
    <row r="13" spans="1:8" ht="12.75" customHeight="1">
      <c r="A13" s="550" t="s">
        <v>413</v>
      </c>
      <c r="B13" s="151">
        <v>11503.554346000001</v>
      </c>
      <c r="C13" s="549">
        <v>10840.752839000001</v>
      </c>
      <c r="D13" s="332">
        <f t="shared" si="0"/>
        <v>-5.7617105727889091E-2</v>
      </c>
      <c r="E13" s="549">
        <v>79987.267454999994</v>
      </c>
      <c r="F13" s="549">
        <v>77602.981117000003</v>
      </c>
      <c r="G13" s="546">
        <f t="shared" si="1"/>
        <v>-2.9808323422741818E-2</v>
      </c>
      <c r="H13" s="340">
        <f t="shared" si="2"/>
        <v>4.8176493394220789E-2</v>
      </c>
    </row>
    <row r="14" spans="1:8" ht="12.75" customHeight="1">
      <c r="A14" s="550" t="s">
        <v>23</v>
      </c>
      <c r="B14" s="151">
        <v>3858.2706999999996</v>
      </c>
      <c r="C14" s="549">
        <v>3499.254414</v>
      </c>
      <c r="D14" s="332">
        <f t="shared" si="0"/>
        <v>-9.3051087887638273E-2</v>
      </c>
      <c r="E14" s="549">
        <v>30667.248582</v>
      </c>
      <c r="F14" s="549">
        <v>26773.615476999999</v>
      </c>
      <c r="G14" s="546">
        <f t="shared" si="1"/>
        <v>-0.12696388769892292</v>
      </c>
      <c r="H14" s="340">
        <f t="shared" si="2"/>
        <v>1.6621254629669589E-2</v>
      </c>
    </row>
    <row r="15" spans="1:8" ht="12.75" customHeight="1">
      <c r="A15" s="550" t="s">
        <v>435</v>
      </c>
      <c r="B15" s="151">
        <v>4401.2338319999999</v>
      </c>
      <c r="C15" s="549">
        <v>2979.3403659999999</v>
      </c>
      <c r="D15" s="332">
        <f t="shared" si="0"/>
        <v>-0.32306701263219773</v>
      </c>
      <c r="E15" s="549">
        <v>27115.625945</v>
      </c>
      <c r="F15" s="549">
        <v>25348.860442000001</v>
      </c>
      <c r="G15" s="546">
        <f t="shared" si="1"/>
        <v>-6.515672942913503E-2</v>
      </c>
      <c r="H15" s="340">
        <f t="shared" si="2"/>
        <v>1.5736756372720234E-2</v>
      </c>
    </row>
    <row r="16" spans="1:8" ht="12.75" customHeight="1">
      <c r="A16" s="550" t="s">
        <v>25</v>
      </c>
      <c r="B16" s="152">
        <v>2978.7980040000002</v>
      </c>
      <c r="C16" s="555">
        <v>2447.3987400000001</v>
      </c>
      <c r="D16" s="332">
        <f t="shared" si="0"/>
        <v>-0.17839385661143342</v>
      </c>
      <c r="E16" s="555">
        <v>21419.443307000001</v>
      </c>
      <c r="F16" s="555">
        <v>21659.644258</v>
      </c>
      <c r="G16" s="546">
        <f t="shared" si="1"/>
        <v>1.1214154707816323E-2</v>
      </c>
      <c r="H16" s="340">
        <f t="shared" si="2"/>
        <v>1.3446464214351158E-2</v>
      </c>
    </row>
    <row r="17" spans="1:8" ht="12.75" customHeight="1">
      <c r="A17" s="550" t="s">
        <v>26</v>
      </c>
      <c r="B17" s="151">
        <v>9227.0376490000344</v>
      </c>
      <c r="C17" s="549">
        <v>9456.3257200000226</v>
      </c>
      <c r="D17" s="332">
        <f t="shared" si="0"/>
        <v>2.4849586586962378E-2</v>
      </c>
      <c r="E17" s="549">
        <v>73086.173503999831</v>
      </c>
      <c r="F17" s="549">
        <v>72183.455210999586</v>
      </c>
      <c r="G17" s="546">
        <f t="shared" si="1"/>
        <v>-1.2351423664981473E-2</v>
      </c>
      <c r="H17" s="340">
        <f t="shared" si="2"/>
        <v>4.4812012413566277E-2</v>
      </c>
    </row>
    <row r="18" spans="1:8" ht="12.75" customHeight="1">
      <c r="A18" s="383" t="s">
        <v>458</v>
      </c>
      <c r="B18" s="269">
        <f>SUM(B19:B29)</f>
        <v>12417386.090271262</v>
      </c>
      <c r="C18" s="270">
        <f>SUM(C19:C29)</f>
        <v>11148753.728074258</v>
      </c>
      <c r="D18" s="336">
        <f t="shared" si="0"/>
        <v>-0.10216581436498529</v>
      </c>
      <c r="E18" s="270">
        <f>SUM(E19:E29)</f>
        <v>93092196.99455452</v>
      </c>
      <c r="F18" s="270">
        <f>SUM(F19:F29)</f>
        <v>86598542.517231315</v>
      </c>
      <c r="G18" s="384">
        <f t="shared" si="1"/>
        <v>-6.9755088900770645E-2</v>
      </c>
      <c r="H18" s="551">
        <f>SUM(H19:H29)</f>
        <v>1</v>
      </c>
    </row>
    <row r="19" spans="1:8" ht="12.75" customHeight="1">
      <c r="A19" s="550" t="s">
        <v>24</v>
      </c>
      <c r="B19" s="151">
        <v>1637299.6544999999</v>
      </c>
      <c r="C19" s="816">
        <v>1533332.9752</v>
      </c>
      <c r="D19" s="332">
        <f t="shared" si="0"/>
        <v>-6.3498870847651531E-2</v>
      </c>
      <c r="E19" s="549">
        <v>9991270.4893000014</v>
      </c>
      <c r="F19" s="549">
        <v>11799009.649599999</v>
      </c>
      <c r="G19" s="546">
        <f t="shared" si="1"/>
        <v>0.18093186069138739</v>
      </c>
      <c r="H19" s="340">
        <f t="shared" ref="H19:H29" si="3">(F19/$F$18)</f>
        <v>0.13624951767810919</v>
      </c>
    </row>
    <row r="20" spans="1:8" ht="12.75" customHeight="1">
      <c r="A20" s="550" t="s">
        <v>418</v>
      </c>
      <c r="B20" s="151">
        <v>700011.50699999998</v>
      </c>
      <c r="C20" s="816">
        <v>909545.84055999992</v>
      </c>
      <c r="D20" s="332">
        <f t="shared" si="0"/>
        <v>0.29932984167358828</v>
      </c>
      <c r="E20" s="549">
        <v>5653238.026699</v>
      </c>
      <c r="F20" s="549">
        <v>5933308.5449900003</v>
      </c>
      <c r="G20" s="546">
        <f t="shared" si="1"/>
        <v>4.9541610837592336E-2</v>
      </c>
      <c r="H20" s="340">
        <f t="shared" si="3"/>
        <v>6.8515108597923507E-2</v>
      </c>
    </row>
    <row r="21" spans="1:8" ht="12.75" customHeight="1">
      <c r="A21" s="550" t="s">
        <v>414</v>
      </c>
      <c r="B21" s="151">
        <v>528527.19672000001</v>
      </c>
      <c r="C21" s="816">
        <v>587761.66599000001</v>
      </c>
      <c r="D21" s="332">
        <f t="shared" si="0"/>
        <v>0.11207459074500736</v>
      </c>
      <c r="E21" s="549">
        <v>4578007.6150219999</v>
      </c>
      <c r="F21" s="549">
        <v>4627929.3417600002</v>
      </c>
      <c r="G21" s="546">
        <f t="shared" si="1"/>
        <v>1.0904684075707985E-2</v>
      </c>
      <c r="H21" s="340">
        <f t="shared" si="3"/>
        <v>5.3441192048228045E-2</v>
      </c>
    </row>
    <row r="22" spans="1:8" ht="12.75" customHeight="1">
      <c r="A22" s="550" t="s">
        <v>27</v>
      </c>
      <c r="B22" s="151">
        <v>923228.25245000003</v>
      </c>
      <c r="C22" s="816">
        <v>457620.84840000002</v>
      </c>
      <c r="D22" s="332">
        <f t="shared" si="0"/>
        <v>-0.50432534187986877</v>
      </c>
      <c r="E22" s="549">
        <v>7360776.5641900003</v>
      </c>
      <c r="F22" s="549">
        <v>4402964.0666699996</v>
      </c>
      <c r="G22" s="546">
        <f t="shared" si="1"/>
        <v>-0.40183429991744168</v>
      </c>
      <c r="H22" s="340">
        <f t="shared" si="3"/>
        <v>5.0843396882735079E-2</v>
      </c>
    </row>
    <row r="23" spans="1:8" ht="12.75" customHeight="1">
      <c r="A23" s="550" t="s">
        <v>29</v>
      </c>
      <c r="B23" s="151">
        <v>578169.91664594528</v>
      </c>
      <c r="C23" s="816">
        <v>509372.31613599998</v>
      </c>
      <c r="D23" s="332">
        <f t="shared" si="0"/>
        <v>-0.11899201001160872</v>
      </c>
      <c r="E23" s="549">
        <v>4566347.5516381273</v>
      </c>
      <c r="F23" s="549">
        <v>3570731.808402</v>
      </c>
      <c r="G23" s="546">
        <f t="shared" si="1"/>
        <v>-0.21803328195615795</v>
      </c>
      <c r="H23" s="340">
        <f t="shared" si="3"/>
        <v>4.1233162875593414E-2</v>
      </c>
    </row>
    <row r="24" spans="1:8" ht="12.75" customHeight="1">
      <c r="A24" s="550" t="s">
        <v>269</v>
      </c>
      <c r="B24" s="151">
        <v>777043.34187600005</v>
      </c>
      <c r="C24" s="816">
        <v>427941.81334300002</v>
      </c>
      <c r="D24" s="332">
        <f t="shared" si="0"/>
        <v>-0.44926905581633486</v>
      </c>
      <c r="E24" s="549">
        <v>6300993.0217479998</v>
      </c>
      <c r="F24" s="549">
        <v>3404292.5533119999</v>
      </c>
      <c r="G24" s="546">
        <f t="shared" si="1"/>
        <v>-0.45972126273398206</v>
      </c>
      <c r="H24" s="340">
        <f t="shared" si="3"/>
        <v>3.9311199176760001E-2</v>
      </c>
    </row>
    <row r="25" spans="1:8" ht="12.75" customHeight="1">
      <c r="A25" s="550" t="s">
        <v>25</v>
      </c>
      <c r="B25" s="151">
        <v>465944.74517000001</v>
      </c>
      <c r="C25" s="816">
        <v>389307.67249999999</v>
      </c>
      <c r="D25" s="332">
        <f t="shared" si="0"/>
        <v>-0.16447673992339795</v>
      </c>
      <c r="E25" s="549">
        <v>3999596.6237889999</v>
      </c>
      <c r="F25" s="549">
        <v>3329769.4577000001</v>
      </c>
      <c r="G25" s="546">
        <f t="shared" si="1"/>
        <v>-0.16747368024689499</v>
      </c>
      <c r="H25" s="340">
        <f t="shared" si="3"/>
        <v>3.8450640864278345E-2</v>
      </c>
    </row>
    <row r="26" spans="1:8" ht="12.75" customHeight="1">
      <c r="A26" s="550" t="s">
        <v>359</v>
      </c>
      <c r="B26" s="151">
        <v>220944.00351800001</v>
      </c>
      <c r="C26" s="816">
        <v>369951.67800000001</v>
      </c>
      <c r="D26" s="332">
        <f t="shared" si="0"/>
        <v>0.67441375239613843</v>
      </c>
      <c r="E26" s="549">
        <v>1726639.7283890001</v>
      </c>
      <c r="F26" s="549">
        <v>3318398.28</v>
      </c>
      <c r="G26" s="546">
        <f t="shared" si="1"/>
        <v>0.92188226961286945</v>
      </c>
      <c r="H26" s="340">
        <f t="shared" si="3"/>
        <v>3.8319331752491186E-2</v>
      </c>
    </row>
    <row r="27" spans="1:8" ht="12.75" customHeight="1">
      <c r="A27" s="550" t="s">
        <v>480</v>
      </c>
      <c r="B27" s="151">
        <v>483594.98460000003</v>
      </c>
      <c r="C27" s="816">
        <v>450876.30362000002</v>
      </c>
      <c r="D27" s="332">
        <f t="shared" si="0"/>
        <v>-6.7657196666468494E-2</v>
      </c>
      <c r="E27" s="549">
        <v>2927191.9142999998</v>
      </c>
      <c r="F27" s="549">
        <v>3302620.4052639999</v>
      </c>
      <c r="G27" s="546">
        <f t="shared" si="1"/>
        <v>0.12825550970195917</v>
      </c>
      <c r="H27" s="340">
        <f t="shared" si="3"/>
        <v>3.8137136137214402E-2</v>
      </c>
    </row>
    <row r="28" spans="1:8" ht="12.75" customHeight="1">
      <c r="A28" s="550" t="s">
        <v>432</v>
      </c>
      <c r="B28" s="151">
        <v>462907.62900000002</v>
      </c>
      <c r="C28" s="816">
        <v>564486.68799999997</v>
      </c>
      <c r="D28" s="332">
        <f t="shared" si="0"/>
        <v>0.21943699484805843</v>
      </c>
      <c r="E28" s="549">
        <v>3569710.716</v>
      </c>
      <c r="F28" s="549">
        <v>2836890.2921040002</v>
      </c>
      <c r="G28" s="546">
        <f t="shared" si="1"/>
        <v>-0.20528846234272832</v>
      </c>
      <c r="H28" s="340">
        <f t="shared" si="3"/>
        <v>3.2759099745120049E-2</v>
      </c>
    </row>
    <row r="29" spans="1:8" ht="12.75" customHeight="1">
      <c r="A29" s="550" t="s">
        <v>26</v>
      </c>
      <c r="B29" s="151">
        <v>5639714.8587913169</v>
      </c>
      <c r="C29" s="816">
        <v>4948555.9263252579</v>
      </c>
      <c r="D29" s="332">
        <f t="shared" si="0"/>
        <v>-0.12255210587263372</v>
      </c>
      <c r="E29" s="549">
        <v>42418424.743479393</v>
      </c>
      <c r="F29" s="549">
        <v>40072628.117429316</v>
      </c>
      <c r="G29" s="546">
        <f t="shared" si="1"/>
        <v>-5.5301361147567736E-2</v>
      </c>
      <c r="H29" s="340">
        <f t="shared" si="3"/>
        <v>0.46274021424154677</v>
      </c>
    </row>
    <row r="30" spans="1:8" ht="12.75" customHeight="1">
      <c r="A30" s="383" t="s">
        <v>459</v>
      </c>
      <c r="B30" s="269">
        <f>SUM(B31:B41)</f>
        <v>136514.511887</v>
      </c>
      <c r="C30" s="270">
        <f>SUM(C31:C41)</f>
        <v>122225.08016100002</v>
      </c>
      <c r="D30" s="336">
        <f t="shared" si="0"/>
        <v>-0.10467335324634255</v>
      </c>
      <c r="E30" s="270">
        <f>SUM(E31:E41)</f>
        <v>1004394.906352</v>
      </c>
      <c r="F30" s="270">
        <f>SUM(F31:F41)</f>
        <v>907735.99451699993</v>
      </c>
      <c r="G30" s="384">
        <f t="shared" si="1"/>
        <v>-9.6235963786464068E-2</v>
      </c>
      <c r="H30" s="551">
        <f>SUM(H31:H41)</f>
        <v>1</v>
      </c>
    </row>
    <row r="31" spans="1:8" ht="12.75" customHeight="1">
      <c r="A31" s="550" t="s">
        <v>415</v>
      </c>
      <c r="B31" s="151">
        <v>47837.534258</v>
      </c>
      <c r="C31" s="549">
        <v>32247.588190999999</v>
      </c>
      <c r="D31" s="332">
        <f t="shared" si="0"/>
        <v>-0.32589359608125812</v>
      </c>
      <c r="E31" s="549">
        <v>340300.28235299996</v>
      </c>
      <c r="F31" s="549">
        <v>241790.27674299999</v>
      </c>
      <c r="G31" s="546">
        <f t="shared" si="1"/>
        <v>-0.28947964700133177</v>
      </c>
      <c r="H31" s="340">
        <f t="shared" ref="H31:H41" si="4">(F31/$F$30)</f>
        <v>0.26636629835490322</v>
      </c>
    </row>
    <row r="32" spans="1:8" ht="12.75" customHeight="1">
      <c r="A32" s="550" t="s">
        <v>31</v>
      </c>
      <c r="B32" s="151">
        <v>14050.910227</v>
      </c>
      <c r="C32" s="549">
        <v>12715.039766</v>
      </c>
      <c r="D32" s="332">
        <f t="shared" si="0"/>
        <v>-9.5073588786654797E-2</v>
      </c>
      <c r="E32" s="549">
        <v>100031.42111699999</v>
      </c>
      <c r="F32" s="549">
        <v>94057.487404</v>
      </c>
      <c r="G32" s="546">
        <f t="shared" si="1"/>
        <v>-5.972057225911731E-2</v>
      </c>
      <c r="H32" s="340">
        <f t="shared" si="4"/>
        <v>0.10361766854254506</v>
      </c>
    </row>
    <row r="33" spans="1:8" ht="12.75" customHeight="1">
      <c r="A33" s="550" t="s">
        <v>435</v>
      </c>
      <c r="B33" s="151">
        <v>12149.288173000001</v>
      </c>
      <c r="C33" s="549">
        <v>10670.56731</v>
      </c>
      <c r="D33" s="332">
        <f t="shared" si="0"/>
        <v>-0.12171255154571436</v>
      </c>
      <c r="E33" s="549">
        <v>83843.642961000005</v>
      </c>
      <c r="F33" s="549">
        <v>87438.280092999994</v>
      </c>
      <c r="G33" s="546">
        <f t="shared" si="1"/>
        <v>4.2873102897879087E-2</v>
      </c>
      <c r="H33" s="340">
        <f t="shared" si="4"/>
        <v>9.632567246551163E-2</v>
      </c>
    </row>
    <row r="34" spans="1:8" ht="12.75" customHeight="1">
      <c r="A34" s="550" t="s">
        <v>419</v>
      </c>
      <c r="B34" s="151">
        <v>8085.8711660000008</v>
      </c>
      <c r="C34" s="549">
        <v>7268.4721179999997</v>
      </c>
      <c r="D34" s="332">
        <f t="shared" si="0"/>
        <v>-0.10108979369310929</v>
      </c>
      <c r="E34" s="549">
        <v>55146.633538999995</v>
      </c>
      <c r="F34" s="549">
        <v>54408.988721999995</v>
      </c>
      <c r="G34" s="546">
        <f t="shared" si="1"/>
        <v>-1.3376062502135039E-2</v>
      </c>
      <c r="H34" s="340">
        <f t="shared" si="4"/>
        <v>5.9939221371243127E-2</v>
      </c>
    </row>
    <row r="35" spans="1:8" ht="12.75" customHeight="1">
      <c r="A35" s="550" t="s">
        <v>437</v>
      </c>
      <c r="B35" s="151">
        <v>4507.2909339999997</v>
      </c>
      <c r="C35" s="549">
        <v>4409.8132999999998</v>
      </c>
      <c r="D35" s="332">
        <f t="shared" si="0"/>
        <v>-2.1626656771741432E-2</v>
      </c>
      <c r="E35" s="549">
        <v>39969.729832999998</v>
      </c>
      <c r="F35" s="549">
        <v>39070.087650000001</v>
      </c>
      <c r="G35" s="546">
        <f t="shared" si="1"/>
        <v>-2.2508087664311144E-2</v>
      </c>
      <c r="H35" s="340">
        <f t="shared" si="4"/>
        <v>4.3041245346659332E-2</v>
      </c>
    </row>
    <row r="36" spans="1:8" ht="12.75" customHeight="1">
      <c r="A36" s="550" t="s">
        <v>33</v>
      </c>
      <c r="B36" s="151">
        <v>4042.7107019999999</v>
      </c>
      <c r="C36" s="549">
        <v>4367.8429020000003</v>
      </c>
      <c r="D36" s="332">
        <f t="shared" si="0"/>
        <v>8.042430536499974E-2</v>
      </c>
      <c r="E36" s="549">
        <v>28442.537058000002</v>
      </c>
      <c r="F36" s="549">
        <v>32265.295227999999</v>
      </c>
      <c r="G36" s="546">
        <f t="shared" si="1"/>
        <v>0.13440285450642575</v>
      </c>
      <c r="H36" s="340">
        <f t="shared" si="4"/>
        <v>3.5544800936497117E-2</v>
      </c>
    </row>
    <row r="37" spans="1:8" ht="12.75" customHeight="1">
      <c r="A37" s="550" t="s">
        <v>23</v>
      </c>
      <c r="B37" s="151">
        <v>3925.8087</v>
      </c>
      <c r="C37" s="549">
        <v>4885.7160260000001</v>
      </c>
      <c r="D37" s="332">
        <f t="shared" si="0"/>
        <v>0.24451199723511743</v>
      </c>
      <c r="E37" s="549">
        <v>34058.246205000003</v>
      </c>
      <c r="F37" s="549">
        <v>31616.33641</v>
      </c>
      <c r="G37" s="546">
        <f t="shared" si="1"/>
        <v>-7.1698048698746936E-2</v>
      </c>
      <c r="H37" s="340">
        <f t="shared" si="4"/>
        <v>3.4829880715287524E-2</v>
      </c>
    </row>
    <row r="38" spans="1:8" ht="12.75" customHeight="1">
      <c r="A38" s="550" t="s">
        <v>420</v>
      </c>
      <c r="B38" s="151">
        <v>3349.30789</v>
      </c>
      <c r="C38" s="549">
        <v>3503.2751600000001</v>
      </c>
      <c r="D38" s="332">
        <f t="shared" si="0"/>
        <v>4.5969876480958606E-2</v>
      </c>
      <c r="E38" s="549">
        <v>32057.900659999999</v>
      </c>
      <c r="F38" s="549">
        <v>27808.47623</v>
      </c>
      <c r="G38" s="546">
        <f t="shared" si="1"/>
        <v>-0.13255466959825557</v>
      </c>
      <c r="H38" s="340">
        <f t="shared" si="4"/>
        <v>3.0634982415560924E-2</v>
      </c>
    </row>
    <row r="39" spans="1:8" ht="12.75" customHeight="1">
      <c r="A39" s="550" t="s">
        <v>424</v>
      </c>
      <c r="B39" s="151">
        <v>2893.7037999999998</v>
      </c>
      <c r="C39" s="549">
        <v>3238.6491999999998</v>
      </c>
      <c r="D39" s="332">
        <f t="shared" si="0"/>
        <v>0.11920549712102534</v>
      </c>
      <c r="E39" s="549">
        <v>20828.166000000001</v>
      </c>
      <c r="F39" s="549">
        <v>25391.608824999999</v>
      </c>
      <c r="G39" s="546">
        <f t="shared" si="1"/>
        <v>0.21909959931181641</v>
      </c>
      <c r="H39" s="340">
        <f t="shared" si="4"/>
        <v>2.7972460030639964E-2</v>
      </c>
    </row>
    <row r="40" spans="1:8" ht="12.75" customHeight="1">
      <c r="A40" s="550" t="s">
        <v>32</v>
      </c>
      <c r="B40" s="151">
        <v>3648.7955000000002</v>
      </c>
      <c r="C40" s="549">
        <v>4019.6377670000002</v>
      </c>
      <c r="D40" s="332">
        <f t="shared" si="0"/>
        <v>0.10163416036881211</v>
      </c>
      <c r="E40" s="549">
        <v>26034.327537000001</v>
      </c>
      <c r="F40" s="549">
        <v>23986.706088999999</v>
      </c>
      <c r="G40" s="546">
        <f t="shared" si="1"/>
        <v>-7.8650829182736554E-2</v>
      </c>
      <c r="H40" s="340">
        <f t="shared" si="4"/>
        <v>2.6424760320056671E-2</v>
      </c>
    </row>
    <row r="41" spans="1:8" ht="12.75" customHeight="1">
      <c r="A41" s="550" t="s">
        <v>26</v>
      </c>
      <c r="B41" s="151">
        <v>32023.290537000023</v>
      </c>
      <c r="C41" s="549">
        <v>34898.478421000036</v>
      </c>
      <c r="D41" s="332">
        <f t="shared" si="0"/>
        <v>8.9784273751568208E-2</v>
      </c>
      <c r="E41" s="549">
        <v>243682.01908900018</v>
      </c>
      <c r="F41" s="549">
        <v>249902.45112300001</v>
      </c>
      <c r="G41" s="546">
        <f t="shared" si="1"/>
        <v>2.5526840499987526E-2</v>
      </c>
      <c r="H41" s="340">
        <f t="shared" si="4"/>
        <v>0.27530300950109549</v>
      </c>
    </row>
    <row r="42" spans="1:8" ht="12.75" customHeight="1">
      <c r="A42" s="383" t="s">
        <v>460</v>
      </c>
      <c r="B42" s="269">
        <f>SUM(B43:B53)</f>
        <v>26533.801216</v>
      </c>
      <c r="C42" s="270">
        <f>SUM(C43:C53)</f>
        <v>26441.905713000004</v>
      </c>
      <c r="D42" s="336">
        <f t="shared" si="0"/>
        <v>-3.463337282582139E-3</v>
      </c>
      <c r="E42" s="270">
        <f>SUM(E43:E53)</f>
        <v>188664.56811099994</v>
      </c>
      <c r="F42" s="270">
        <f>SUM(F43:F53)</f>
        <v>200104.822032</v>
      </c>
      <c r="G42" s="384">
        <f t="shared" si="1"/>
        <v>6.0638062756273516E-2</v>
      </c>
      <c r="H42" s="551">
        <f>SUM(H43:H53)</f>
        <v>1</v>
      </c>
    </row>
    <row r="43" spans="1:8" ht="12.75" customHeight="1">
      <c r="A43" s="550" t="s">
        <v>125</v>
      </c>
      <c r="B43" s="151">
        <v>2476.0775940000003</v>
      </c>
      <c r="C43" s="549">
        <v>2623.6629240000002</v>
      </c>
      <c r="D43" s="332">
        <f t="shared" si="0"/>
        <v>5.9604485076569E-2</v>
      </c>
      <c r="E43" s="549">
        <v>17519.04624</v>
      </c>
      <c r="F43" s="549">
        <v>18335.266177999998</v>
      </c>
      <c r="G43" s="546">
        <f t="shared" si="1"/>
        <v>4.6590432311114122E-2</v>
      </c>
      <c r="H43" s="340">
        <f t="shared" ref="H43:H53" si="5">(F43/$F$42)</f>
        <v>9.1628307563062589E-2</v>
      </c>
    </row>
    <row r="44" spans="1:8" ht="12.75" customHeight="1">
      <c r="A44" s="550" t="s">
        <v>23</v>
      </c>
      <c r="B44" s="151">
        <v>3412.8067999999998</v>
      </c>
      <c r="C44" s="549">
        <v>2450.2514980000001</v>
      </c>
      <c r="D44" s="332">
        <f t="shared" si="0"/>
        <v>-0.28204213083494789</v>
      </c>
      <c r="E44" s="549">
        <v>16319.676434999999</v>
      </c>
      <c r="F44" s="549">
        <v>17926.334315</v>
      </c>
      <c r="G44" s="546">
        <f t="shared" si="1"/>
        <v>9.8449125900209725E-2</v>
      </c>
      <c r="H44" s="340">
        <f t="shared" si="5"/>
        <v>8.9584719313427083E-2</v>
      </c>
    </row>
    <row r="45" spans="1:8" ht="12.75" customHeight="1">
      <c r="A45" s="550" t="s">
        <v>419</v>
      </c>
      <c r="B45" s="151">
        <v>2073.1044280000001</v>
      </c>
      <c r="C45" s="549">
        <v>2204.4430980000002</v>
      </c>
      <c r="D45" s="332">
        <f t="shared" si="0"/>
        <v>6.3353619926762361E-2</v>
      </c>
      <c r="E45" s="549">
        <v>16597.065850999999</v>
      </c>
      <c r="F45" s="549">
        <v>14765.766395000001</v>
      </c>
      <c r="G45" s="546">
        <f t="shared" si="1"/>
        <v>-0.11033874736899113</v>
      </c>
      <c r="H45" s="340">
        <f t="shared" si="5"/>
        <v>7.3790157803587136E-2</v>
      </c>
    </row>
    <row r="46" spans="1:8" ht="12.75" customHeight="1">
      <c r="A46" s="550" t="s">
        <v>31</v>
      </c>
      <c r="B46" s="151">
        <v>2035.755764</v>
      </c>
      <c r="C46" s="549">
        <v>1856.0115959999998</v>
      </c>
      <c r="D46" s="332">
        <f t="shared" si="0"/>
        <v>-8.8293581763868298E-2</v>
      </c>
      <c r="E46" s="549">
        <v>13304.496634000001</v>
      </c>
      <c r="F46" s="549">
        <v>14750.705141999999</v>
      </c>
      <c r="G46" s="546">
        <f t="shared" si="1"/>
        <v>0.10870073087201007</v>
      </c>
      <c r="H46" s="340">
        <f t="shared" si="5"/>
        <v>7.3714890986690582E-2</v>
      </c>
    </row>
    <row r="47" spans="1:8" ht="12.75" customHeight="1">
      <c r="A47" s="550" t="s">
        <v>437</v>
      </c>
      <c r="B47" s="151">
        <v>1430.8127950000001</v>
      </c>
      <c r="C47" s="549">
        <v>1341.5771</v>
      </c>
      <c r="D47" s="332">
        <f t="shared" si="0"/>
        <v>-6.2367135177876343E-2</v>
      </c>
      <c r="E47" s="549">
        <v>12417.641567000001</v>
      </c>
      <c r="F47" s="549">
        <v>12731.662237</v>
      </c>
      <c r="G47" s="546">
        <f t="shared" si="1"/>
        <v>2.5288269781800817E-2</v>
      </c>
      <c r="H47" s="340">
        <f t="shared" si="5"/>
        <v>6.3624964694573932E-2</v>
      </c>
    </row>
    <row r="48" spans="1:8" ht="12.75" customHeight="1">
      <c r="A48" s="550" t="s">
        <v>420</v>
      </c>
      <c r="B48" s="151">
        <v>1592.4482</v>
      </c>
      <c r="C48" s="549">
        <v>1522.8235400000001</v>
      </c>
      <c r="D48" s="332">
        <f t="shared" si="0"/>
        <v>-4.3721773807147979E-2</v>
      </c>
      <c r="E48" s="549">
        <v>13038.46876</v>
      </c>
      <c r="F48" s="549">
        <v>11527.16763</v>
      </c>
      <c r="G48" s="546">
        <f t="shared" si="1"/>
        <v>-0.11591093692201322</v>
      </c>
      <c r="H48" s="340">
        <f t="shared" si="5"/>
        <v>5.7605646445424583E-2</v>
      </c>
    </row>
    <row r="49" spans="1:8" ht="12.75" customHeight="1">
      <c r="A49" s="550" t="s">
        <v>436</v>
      </c>
      <c r="B49" s="151">
        <v>1419.9061119999999</v>
      </c>
      <c r="C49" s="549">
        <v>1499.501164</v>
      </c>
      <c r="D49" s="332">
        <f t="shared" si="0"/>
        <v>5.6056559886123042E-2</v>
      </c>
      <c r="E49" s="549">
        <v>10679.021605</v>
      </c>
      <c r="F49" s="549">
        <v>11359.06538</v>
      </c>
      <c r="G49" s="546">
        <f t="shared" si="1"/>
        <v>6.3680344525344754E-2</v>
      </c>
      <c r="H49" s="340">
        <f t="shared" si="5"/>
        <v>5.6765575485149988E-2</v>
      </c>
    </row>
    <row r="50" spans="1:8" ht="12.75" customHeight="1">
      <c r="A50" s="550" t="s">
        <v>32</v>
      </c>
      <c r="B50" s="151">
        <v>1264.8925039999999</v>
      </c>
      <c r="C50" s="549">
        <v>1850.7657690000001</v>
      </c>
      <c r="D50" s="332">
        <f t="shared" si="0"/>
        <v>0.46318028065411021</v>
      </c>
      <c r="E50" s="549">
        <v>8592.5398019999993</v>
      </c>
      <c r="F50" s="549">
        <v>10448.453754</v>
      </c>
      <c r="G50" s="546">
        <f t="shared" si="1"/>
        <v>0.2159913127860075</v>
      </c>
      <c r="H50" s="340">
        <f t="shared" si="5"/>
        <v>5.2214902409143962E-2</v>
      </c>
    </row>
    <row r="51" spans="1:8" ht="12.75" customHeight="1">
      <c r="A51" s="550" t="s">
        <v>435</v>
      </c>
      <c r="B51" s="151">
        <v>1210.5501770000001</v>
      </c>
      <c r="C51" s="549">
        <v>1304.538466</v>
      </c>
      <c r="D51" s="332">
        <f t="shared" si="0"/>
        <v>7.7640969193794845E-2</v>
      </c>
      <c r="E51" s="549">
        <v>8803.5808159999997</v>
      </c>
      <c r="F51" s="549">
        <v>9143.9775580000005</v>
      </c>
      <c r="G51" s="546">
        <f t="shared" si="1"/>
        <v>3.8665714453526616E-2</v>
      </c>
      <c r="H51" s="340">
        <f t="shared" si="5"/>
        <v>4.5695938084579148E-2</v>
      </c>
    </row>
    <row r="52" spans="1:8" ht="12.75" customHeight="1">
      <c r="A52" s="550" t="s">
        <v>273</v>
      </c>
      <c r="B52" s="151">
        <v>1136.2913739999999</v>
      </c>
      <c r="C52" s="549">
        <v>1002.600187</v>
      </c>
      <c r="D52" s="332">
        <f t="shared" si="0"/>
        <v>-0.11765572639117818</v>
      </c>
      <c r="E52" s="549">
        <v>8907.6090100000001</v>
      </c>
      <c r="F52" s="549">
        <v>8740.2416510000003</v>
      </c>
      <c r="G52" s="546">
        <f t="shared" si="1"/>
        <v>-1.8789257455295499E-2</v>
      </c>
      <c r="H52" s="340">
        <f t="shared" si="5"/>
        <v>4.3678316005809667E-2</v>
      </c>
    </row>
    <row r="53" spans="1:8" ht="12.75" customHeight="1" thickBot="1">
      <c r="A53" s="550" t="s">
        <v>26</v>
      </c>
      <c r="B53" s="151">
        <v>8481.1554679999972</v>
      </c>
      <c r="C53" s="549">
        <v>8785.7303710000051</v>
      </c>
      <c r="D53" s="332">
        <f t="shared" si="0"/>
        <v>3.5911958476553187E-2</v>
      </c>
      <c r="E53" s="549">
        <v>62485.421390999938</v>
      </c>
      <c r="F53" s="549">
        <v>70376.181792000003</v>
      </c>
      <c r="G53" s="546">
        <f t="shared" si="1"/>
        <v>0.12628162258239339</v>
      </c>
      <c r="H53" s="340">
        <f t="shared" si="5"/>
        <v>0.35169658120855135</v>
      </c>
    </row>
    <row r="54" spans="1:8" ht="12.75" customHeight="1">
      <c r="A54" s="554" t="s">
        <v>461</v>
      </c>
      <c r="B54" s="269">
        <f>SUM(B55:B65)</f>
        <v>364227.7352639999</v>
      </c>
      <c r="C54" s="270">
        <f>SUM(C55:C65)</f>
        <v>343593.25792300003</v>
      </c>
      <c r="D54" s="336">
        <f t="shared" si="0"/>
        <v>-5.6652680021864819E-2</v>
      </c>
      <c r="E54" s="270">
        <f>SUM(E55:E65)</f>
        <v>2807798.329721</v>
      </c>
      <c r="F54" s="270">
        <f>SUM(F55:F65)</f>
        <v>2510028.4987519998</v>
      </c>
      <c r="G54" s="384">
        <f t="shared" si="1"/>
        <v>-0.10605100366969321</v>
      </c>
      <c r="H54" s="551">
        <f>SUM(H55:H65)</f>
        <v>1</v>
      </c>
    </row>
    <row r="55" spans="1:8" ht="12.75" customHeight="1">
      <c r="A55" s="550" t="s">
        <v>415</v>
      </c>
      <c r="B55" s="151">
        <v>49402.521068000002</v>
      </c>
      <c r="C55" s="549">
        <v>43064.365872000002</v>
      </c>
      <c r="D55" s="332">
        <f t="shared" si="0"/>
        <v>-0.1282961893235339</v>
      </c>
      <c r="E55" s="549">
        <v>367275.91002700001</v>
      </c>
      <c r="F55" s="549">
        <v>322290.94147000002</v>
      </c>
      <c r="G55" s="546">
        <f t="shared" si="1"/>
        <v>-0.12248276385372771</v>
      </c>
      <c r="H55" s="340">
        <f t="shared" ref="H55:H65" si="6">(F55/$F$54)</f>
        <v>0.12840130764660437</v>
      </c>
    </row>
    <row r="56" spans="1:8" ht="12.75" customHeight="1">
      <c r="A56" s="550" t="s">
        <v>125</v>
      </c>
      <c r="B56" s="151">
        <v>54268.735497999995</v>
      </c>
      <c r="C56" s="549">
        <v>45029.091146999999</v>
      </c>
      <c r="D56" s="332">
        <f t="shared" si="0"/>
        <v>-0.1702572257527635</v>
      </c>
      <c r="E56" s="549">
        <v>471854.22427300003</v>
      </c>
      <c r="F56" s="549">
        <v>296928.95154900011</v>
      </c>
      <c r="G56" s="546">
        <f t="shared" si="1"/>
        <v>-0.37071888673564923</v>
      </c>
      <c r="H56" s="340">
        <f t="shared" si="6"/>
        <v>0.11829704391668654</v>
      </c>
    </row>
    <row r="57" spans="1:8" ht="12.75" customHeight="1">
      <c r="A57" s="550" t="s">
        <v>414</v>
      </c>
      <c r="B57" s="151">
        <v>44605.681241000006</v>
      </c>
      <c r="C57" s="549">
        <v>36714.850967999999</v>
      </c>
      <c r="D57" s="332">
        <f t="shared" si="0"/>
        <v>-0.17690191144860326</v>
      </c>
      <c r="E57" s="549">
        <v>342029.29369600001</v>
      </c>
      <c r="F57" s="549">
        <v>291833.33292200003</v>
      </c>
      <c r="G57" s="546">
        <f t="shared" si="1"/>
        <v>-0.14675924460030254</v>
      </c>
      <c r="H57" s="340">
        <f t="shared" si="6"/>
        <v>0.11626694002362969</v>
      </c>
    </row>
    <row r="58" spans="1:8" ht="12.75" customHeight="1">
      <c r="A58" s="550" t="s">
        <v>31</v>
      </c>
      <c r="B58" s="151">
        <v>20218.979656</v>
      </c>
      <c r="C58" s="549">
        <v>15949.714135</v>
      </c>
      <c r="D58" s="332">
        <f t="shared" si="0"/>
        <v>-0.21115138318728616</v>
      </c>
      <c r="E58" s="549">
        <v>163552.82915500001</v>
      </c>
      <c r="F58" s="549">
        <v>138476.18304800001</v>
      </c>
      <c r="G58" s="546">
        <f t="shared" si="1"/>
        <v>-0.1533244410173713</v>
      </c>
      <c r="H58" s="340">
        <f t="shared" si="6"/>
        <v>5.5169167647638719E-2</v>
      </c>
    </row>
    <row r="59" spans="1:8" ht="12.75" customHeight="1">
      <c r="A59" s="550" t="s">
        <v>412</v>
      </c>
      <c r="B59" s="151">
        <v>13303.972012</v>
      </c>
      <c r="C59" s="549">
        <v>24327.830955000001</v>
      </c>
      <c r="D59" s="332">
        <f t="shared" si="0"/>
        <v>0.82861411111333005</v>
      </c>
      <c r="E59" s="549">
        <v>104848.574674</v>
      </c>
      <c r="F59" s="549">
        <v>123222.842149</v>
      </c>
      <c r="G59" s="546">
        <f t="shared" si="1"/>
        <v>0.1752457535272188</v>
      </c>
      <c r="H59" s="340">
        <f t="shared" si="6"/>
        <v>4.9092208399333745E-2</v>
      </c>
    </row>
    <row r="60" spans="1:8" ht="12.75" customHeight="1">
      <c r="A60" s="550" t="s">
        <v>416</v>
      </c>
      <c r="B60" s="151">
        <v>11831.999830000001</v>
      </c>
      <c r="C60" s="549">
        <v>15535.234885</v>
      </c>
      <c r="D60" s="332">
        <f t="shared" si="0"/>
        <v>0.31298471164700808</v>
      </c>
      <c r="E60" s="549">
        <v>89542.277226000006</v>
      </c>
      <c r="F60" s="549">
        <v>114542.765848</v>
      </c>
      <c r="G60" s="546">
        <f t="shared" si="1"/>
        <v>0.27920318084942231</v>
      </c>
      <c r="H60" s="340">
        <f t="shared" si="6"/>
        <v>4.5634049934074973E-2</v>
      </c>
    </row>
    <row r="61" spans="1:8" ht="12.75" customHeight="1">
      <c r="A61" s="550" t="s">
        <v>419</v>
      </c>
      <c r="B61" s="151">
        <v>14336.567969</v>
      </c>
      <c r="C61" s="549">
        <v>13807.008376000002</v>
      </c>
      <c r="D61" s="332">
        <f t="shared" si="0"/>
        <v>-3.6937682306188366E-2</v>
      </c>
      <c r="E61" s="549">
        <v>107057.087474</v>
      </c>
      <c r="F61" s="549">
        <v>88997.683439999993</v>
      </c>
      <c r="G61" s="546">
        <f t="shared" si="1"/>
        <v>-0.16868947642897472</v>
      </c>
      <c r="H61" s="340">
        <f t="shared" si="6"/>
        <v>3.5456841818429605E-2</v>
      </c>
    </row>
    <row r="62" spans="1:8" ht="12.75" customHeight="1">
      <c r="A62" s="550" t="s">
        <v>23</v>
      </c>
      <c r="B62" s="151">
        <v>16422.730919999998</v>
      </c>
      <c r="C62" s="549">
        <v>11865.310083999999</v>
      </c>
      <c r="D62" s="332">
        <f t="shared" si="0"/>
        <v>-0.27750688105410426</v>
      </c>
      <c r="E62" s="549">
        <v>81670.370039999994</v>
      </c>
      <c r="F62" s="549">
        <v>87118.450406000004</v>
      </c>
      <c r="G62" s="546">
        <f t="shared" si="1"/>
        <v>6.670816311144033E-2</v>
      </c>
      <c r="H62" s="340">
        <f t="shared" si="6"/>
        <v>3.4708151899197869E-2</v>
      </c>
    </row>
    <row r="63" spans="1:8" ht="12.75" customHeight="1">
      <c r="A63" s="550" t="s">
        <v>274</v>
      </c>
      <c r="B63" s="151">
        <v>9933.8042060000007</v>
      </c>
      <c r="C63" s="549">
        <v>10496.774696</v>
      </c>
      <c r="D63" s="332">
        <f t="shared" si="0"/>
        <v>5.6672195095204964E-2</v>
      </c>
      <c r="E63" s="549">
        <v>70573.300266000006</v>
      </c>
      <c r="F63" s="549">
        <v>78629.997115000006</v>
      </c>
      <c r="G63" s="546">
        <f t="shared" si="1"/>
        <v>0.11416069276388174</v>
      </c>
      <c r="H63" s="340">
        <f t="shared" si="6"/>
        <v>3.1326336395819922E-2</v>
      </c>
    </row>
    <row r="64" spans="1:8" ht="12.75" customHeight="1">
      <c r="A64" s="550" t="s">
        <v>435</v>
      </c>
      <c r="B64" s="151">
        <v>12635.763730999999</v>
      </c>
      <c r="C64" s="549">
        <v>9751.6728149999999</v>
      </c>
      <c r="D64" s="332">
        <f t="shared" si="0"/>
        <v>-0.22824824659583526</v>
      </c>
      <c r="E64" s="549">
        <v>76665.119691</v>
      </c>
      <c r="F64" s="549">
        <v>76153.698336999994</v>
      </c>
      <c r="G64" s="546">
        <f t="shared" si="1"/>
        <v>-6.6708479170357726E-3</v>
      </c>
      <c r="H64" s="340">
        <f t="shared" si="6"/>
        <v>3.0339774379001688E-2</v>
      </c>
    </row>
    <row r="65" spans="1:8" ht="12.75" customHeight="1">
      <c r="A65" s="550" t="s">
        <v>26</v>
      </c>
      <c r="B65" s="151">
        <v>117266.9791329999</v>
      </c>
      <c r="C65" s="549">
        <v>117051.40398999999</v>
      </c>
      <c r="D65" s="332">
        <f t="shared" si="0"/>
        <v>-1.8383277593891957E-3</v>
      </c>
      <c r="E65" s="549">
        <v>932729.343199</v>
      </c>
      <c r="F65" s="549">
        <v>891833.65246799961</v>
      </c>
      <c r="G65" s="546">
        <f t="shared" si="1"/>
        <v>-4.3845185132419702E-2</v>
      </c>
      <c r="H65" s="340">
        <f t="shared" si="6"/>
        <v>0.35530817793958286</v>
      </c>
    </row>
    <row r="66" spans="1:8" ht="12.75" customHeight="1">
      <c r="A66" s="552" t="s">
        <v>463</v>
      </c>
      <c r="B66" s="269">
        <f>SUM(B67:B68)</f>
        <v>981567.84538000007</v>
      </c>
      <c r="C66" s="270">
        <f>SUM(C67:C68)</f>
        <v>892833.80686399993</v>
      </c>
      <c r="D66" s="336">
        <f t="shared" si="0"/>
        <v>-9.0400311026537367E-2</v>
      </c>
      <c r="E66" s="270">
        <f>SUM(E67:E68)</f>
        <v>6699634.1188849993</v>
      </c>
      <c r="F66" s="270">
        <f>SUM(F67:F68)</f>
        <v>6200676.3493419997</v>
      </c>
      <c r="G66" s="384">
        <f t="shared" si="1"/>
        <v>-7.4475375921877904E-2</v>
      </c>
      <c r="H66" s="551">
        <f>SUM(H67:H68)</f>
        <v>1</v>
      </c>
    </row>
    <row r="67" spans="1:8" ht="12.75" customHeight="1">
      <c r="A67" s="550" t="s">
        <v>422</v>
      </c>
      <c r="B67" s="151">
        <v>949422.38320000004</v>
      </c>
      <c r="C67" s="549">
        <v>850181.64659999998</v>
      </c>
      <c r="D67" s="332">
        <f t="shared" si="0"/>
        <v>-0.10452748782424119</v>
      </c>
      <c r="E67" s="549">
        <v>6430342.4288999997</v>
      </c>
      <c r="F67" s="549">
        <v>5882075.8006999996</v>
      </c>
      <c r="G67" s="546">
        <f t="shared" si="1"/>
        <v>-8.5262431085460694E-2</v>
      </c>
      <c r="H67" s="340">
        <f>(F67/$F$66)</f>
        <v>0.94861841987998463</v>
      </c>
    </row>
    <row r="68" spans="1:8" ht="12.75" customHeight="1">
      <c r="A68" s="272" t="s">
        <v>433</v>
      </c>
      <c r="B68" s="548">
        <v>32145.462179999999</v>
      </c>
      <c r="C68" s="547">
        <v>42652.160263999998</v>
      </c>
      <c r="D68" s="332">
        <f t="shared" si="0"/>
        <v>0.3268485618644168</v>
      </c>
      <c r="E68" s="547">
        <v>269291.689985</v>
      </c>
      <c r="F68" s="547">
        <v>318600.54864200001</v>
      </c>
      <c r="G68" s="546">
        <f t="shared" si="1"/>
        <v>0.18310575666017243</v>
      </c>
      <c r="H68" s="340">
        <f>(F68/$F$66)</f>
        <v>5.1381580120015313E-2</v>
      </c>
    </row>
    <row r="69" spans="1:8" ht="12.75" customHeight="1">
      <c r="A69" s="552" t="s">
        <v>464</v>
      </c>
      <c r="B69" s="269">
        <f>SUM(B70)</f>
        <v>1632.3595</v>
      </c>
      <c r="C69" s="270">
        <f>SUM(C70)</f>
        <v>1759.5539999999999</v>
      </c>
      <c r="D69" s="336">
        <f t="shared" si="0"/>
        <v>7.7920641868411855E-2</v>
      </c>
      <c r="E69" s="270">
        <f>SUM(E70)</f>
        <v>12135.690607999999</v>
      </c>
      <c r="F69" s="270">
        <f>SUM(F70)</f>
        <v>13427.166999999999</v>
      </c>
      <c r="G69" s="384">
        <f t="shared" si="1"/>
        <v>0.10641968666774045</v>
      </c>
      <c r="H69" s="551">
        <f>SUM(H70)</f>
        <v>1</v>
      </c>
    </row>
    <row r="70" spans="1:8" ht="12.75" customHeight="1">
      <c r="A70" s="550" t="s">
        <v>161</v>
      </c>
      <c r="B70" s="151">
        <v>1632.3595</v>
      </c>
      <c r="C70" s="549">
        <v>1759.5539999999999</v>
      </c>
      <c r="D70" s="332">
        <f t="shared" ref="D70:D77" si="7">(C70-B70)/B70</f>
        <v>7.7920641868411855E-2</v>
      </c>
      <c r="E70" s="420">
        <v>12135.690607999999</v>
      </c>
      <c r="F70" s="549">
        <v>13427.166999999999</v>
      </c>
      <c r="G70" s="546">
        <f t="shared" ref="G70:G77" si="8">(F70-E70)/E70</f>
        <v>0.10641968666774045</v>
      </c>
      <c r="H70" s="553">
        <f>(F70/$F$69)</f>
        <v>1</v>
      </c>
    </row>
    <row r="71" spans="1:8" ht="12.75" customHeight="1">
      <c r="A71" s="552" t="s">
        <v>465</v>
      </c>
      <c r="B71" s="269">
        <f>SUM(B72:B77)</f>
        <v>2585.272692</v>
      </c>
      <c r="C71" s="270">
        <f>SUM(C72:C77)</f>
        <v>2866.1795159999997</v>
      </c>
      <c r="D71" s="336">
        <f t="shared" si="7"/>
        <v>0.1086565548265961</v>
      </c>
      <c r="E71" s="270">
        <f>SUM(E72:E77)</f>
        <v>17611.786037999998</v>
      </c>
      <c r="F71" s="270">
        <f>SUM(F72:F77)</f>
        <v>18474.251854999999</v>
      </c>
      <c r="G71" s="384">
        <f t="shared" si="8"/>
        <v>4.8970945657590005E-2</v>
      </c>
      <c r="H71" s="551">
        <f>SUM(H72:H77)</f>
        <v>1.0000000000000002</v>
      </c>
    </row>
    <row r="72" spans="1:8" ht="12.75" customHeight="1">
      <c r="A72" s="550" t="s">
        <v>22</v>
      </c>
      <c r="B72" s="151">
        <v>1129.322502</v>
      </c>
      <c r="C72" s="549">
        <v>999.29193299999997</v>
      </c>
      <c r="D72" s="332">
        <f t="shared" si="7"/>
        <v>-0.11514033304899118</v>
      </c>
      <c r="E72" s="549">
        <v>8021.3065829999996</v>
      </c>
      <c r="F72" s="549">
        <v>8797.9964400000008</v>
      </c>
      <c r="G72" s="546">
        <f t="shared" si="8"/>
        <v>9.682834697355705E-2</v>
      </c>
      <c r="H72" s="340">
        <f t="shared" ref="H72:H77" si="9">(F72/$F$71)</f>
        <v>0.47623018832120395</v>
      </c>
    </row>
    <row r="73" spans="1:8" ht="12.75" customHeight="1">
      <c r="A73" s="550" t="s">
        <v>416</v>
      </c>
      <c r="B73" s="151">
        <v>719.75498199999993</v>
      </c>
      <c r="C73" s="549">
        <v>933.20927000000006</v>
      </c>
      <c r="D73" s="332">
        <f t="shared" si="7"/>
        <v>0.29656521085393495</v>
      </c>
      <c r="E73" s="549">
        <v>4680.2635879999998</v>
      </c>
      <c r="F73" s="549">
        <v>5692.6522330000007</v>
      </c>
      <c r="G73" s="546">
        <f t="shared" si="8"/>
        <v>0.21631017697287885</v>
      </c>
      <c r="H73" s="340">
        <f t="shared" si="9"/>
        <v>0.30813979790252249</v>
      </c>
    </row>
    <row r="74" spans="1:8" ht="12.75" customHeight="1">
      <c r="A74" s="272" t="s">
        <v>415</v>
      </c>
      <c r="B74" s="548">
        <v>430.66607699999997</v>
      </c>
      <c r="C74" s="547">
        <v>629.47569499999997</v>
      </c>
      <c r="D74" s="332">
        <f t="shared" si="7"/>
        <v>0.46163287200352215</v>
      </c>
      <c r="E74" s="547">
        <v>2617.7860350000001</v>
      </c>
      <c r="F74" s="547">
        <v>1566.3060989999999</v>
      </c>
      <c r="G74" s="546">
        <f t="shared" si="8"/>
        <v>-0.40166763896729252</v>
      </c>
      <c r="H74" s="340">
        <f t="shared" si="9"/>
        <v>8.4783195081108736E-2</v>
      </c>
    </row>
    <row r="75" spans="1:8" ht="12.75" customHeight="1">
      <c r="A75" s="272" t="s">
        <v>160</v>
      </c>
      <c r="B75" s="548">
        <v>179.124921</v>
      </c>
      <c r="C75" s="547">
        <v>149.910481</v>
      </c>
      <c r="D75" s="332">
        <f t="shared" si="7"/>
        <v>-0.16309534059752634</v>
      </c>
      <c r="E75" s="547">
        <v>1332.563656</v>
      </c>
      <c r="F75" s="547">
        <v>1413.2185019999999</v>
      </c>
      <c r="G75" s="546">
        <f t="shared" si="8"/>
        <v>6.0526073660228885E-2</v>
      </c>
      <c r="H75" s="340">
        <f t="shared" si="9"/>
        <v>7.6496656703178845E-2</v>
      </c>
    </row>
    <row r="76" spans="1:8" ht="12.75" customHeight="1">
      <c r="A76" s="272" t="s">
        <v>413</v>
      </c>
      <c r="B76" s="548">
        <v>87.556830000000005</v>
      </c>
      <c r="C76" s="547">
        <v>114.868297</v>
      </c>
      <c r="D76" s="332">
        <f t="shared" si="7"/>
        <v>0.3119284583509932</v>
      </c>
      <c r="E76" s="547">
        <v>429.861966</v>
      </c>
      <c r="F76" s="547">
        <v>847.57102799999996</v>
      </c>
      <c r="G76" s="546">
        <f t="shared" si="8"/>
        <v>0.97172835709777583</v>
      </c>
      <c r="H76" s="340">
        <f t="shared" si="9"/>
        <v>4.5878503478916657E-2</v>
      </c>
    </row>
    <row r="77" spans="1:8" ht="12.75" customHeight="1" thickBot="1">
      <c r="A77" s="272" t="s">
        <v>412</v>
      </c>
      <c r="B77" s="548">
        <v>38.847380000000001</v>
      </c>
      <c r="C77" s="667">
        <v>39.423839999999998</v>
      </c>
      <c r="D77" s="332">
        <f t="shared" si="7"/>
        <v>1.4839095969921197E-2</v>
      </c>
      <c r="E77" s="667">
        <v>530.00420999999994</v>
      </c>
      <c r="F77" s="667">
        <v>156.507553</v>
      </c>
      <c r="G77" s="546">
        <f t="shared" si="8"/>
        <v>-0.70470507583326547</v>
      </c>
      <c r="H77" s="340">
        <f t="shared" si="9"/>
        <v>8.4716585130694601E-3</v>
      </c>
    </row>
    <row r="78" spans="1:8" ht="44.25" customHeight="1" thickBot="1">
      <c r="A78" s="767" t="s">
        <v>564</v>
      </c>
      <c r="B78" s="768"/>
      <c r="C78" s="768"/>
      <c r="D78" s="768"/>
      <c r="E78" s="768"/>
      <c r="F78" s="768"/>
      <c r="G78" s="768"/>
      <c r="H78" s="769"/>
    </row>
  </sheetData>
  <mergeCells count="3">
    <mergeCell ref="B4:D4"/>
    <mergeCell ref="E4:H4"/>
    <mergeCell ref="A78:H78"/>
  </mergeCells>
  <printOptions horizontalCentered="1" verticalCentered="1"/>
  <pageMargins left="0" right="0" top="0" bottom="0" header="0.31496062992125984" footer="0.31496062992125984"/>
  <pageSetup paperSize="9" scale="8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8" tint="-0.249977111117893"/>
  </sheetPr>
  <dimension ref="A1:N45"/>
  <sheetViews>
    <sheetView showGridLines="0" topLeftCell="A4" zoomScaleNormal="100" zoomScaleSheetLayoutView="100" workbookViewId="0">
      <selection activeCell="Q39" sqref="Q39"/>
    </sheetView>
  </sheetViews>
  <sheetFormatPr baseColWidth="10" defaultColWidth="11.42578125" defaultRowHeight="15"/>
  <cols>
    <col min="1" max="1" width="11.42578125" style="391"/>
    <col min="2" max="14" width="10.5703125" style="391" customWidth="1"/>
    <col min="15" max="16384" width="11.42578125" style="391"/>
  </cols>
  <sheetData>
    <row r="1" spans="1:14">
      <c r="A1" s="169" t="s">
        <v>329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5.75">
      <c r="A2" s="202" t="s">
        <v>330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15.75">
      <c r="A3" s="202" t="s">
        <v>328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ht="15.75" thickBot="1">
      <c r="A4" s="176" t="s">
        <v>258</v>
      </c>
      <c r="B4" s="192" t="s">
        <v>117</v>
      </c>
      <c r="C4" s="192" t="s">
        <v>118</v>
      </c>
      <c r="D4" s="192" t="s">
        <v>124</v>
      </c>
      <c r="E4" s="192" t="s">
        <v>126</v>
      </c>
      <c r="F4" s="192" t="s">
        <v>127</v>
      </c>
      <c r="G4" s="192" t="s">
        <v>152</v>
      </c>
      <c r="H4" s="192" t="s">
        <v>153</v>
      </c>
      <c r="I4" s="192" t="s">
        <v>155</v>
      </c>
      <c r="J4" s="192" t="s">
        <v>156</v>
      </c>
      <c r="K4" s="192" t="s">
        <v>157</v>
      </c>
      <c r="L4" s="192" t="s">
        <v>158</v>
      </c>
      <c r="M4" s="192" t="s">
        <v>159</v>
      </c>
      <c r="N4" s="192" t="s">
        <v>55</v>
      </c>
    </row>
    <row r="5" spans="1:14" ht="15.75" thickBot="1">
      <c r="A5" s="195" t="s">
        <v>385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7"/>
    </row>
    <row r="6" spans="1:14">
      <c r="A6" s="198">
        <v>2008</v>
      </c>
      <c r="B6" s="362">
        <v>709</v>
      </c>
      <c r="C6" s="362">
        <v>1674</v>
      </c>
      <c r="D6" s="362">
        <v>642</v>
      </c>
      <c r="E6" s="362">
        <v>807</v>
      </c>
      <c r="F6" s="362">
        <v>1007</v>
      </c>
      <c r="G6" s="362">
        <v>649</v>
      </c>
      <c r="H6" s="362">
        <v>856</v>
      </c>
      <c r="I6" s="362">
        <v>1094</v>
      </c>
      <c r="J6" s="362">
        <v>812</v>
      </c>
      <c r="K6" s="362">
        <v>686</v>
      </c>
      <c r="L6" s="362">
        <v>511</v>
      </c>
      <c r="M6" s="362">
        <v>346</v>
      </c>
      <c r="N6" s="362">
        <v>9793</v>
      </c>
    </row>
    <row r="7" spans="1:14">
      <c r="A7" s="198">
        <v>2009</v>
      </c>
      <c r="B7" s="362">
        <v>353</v>
      </c>
      <c r="C7" s="362">
        <v>717</v>
      </c>
      <c r="D7" s="362">
        <v>601</v>
      </c>
      <c r="E7" s="362">
        <v>338</v>
      </c>
      <c r="F7" s="362">
        <v>507</v>
      </c>
      <c r="G7" s="362">
        <v>281</v>
      </c>
      <c r="H7" s="362">
        <v>304</v>
      </c>
      <c r="I7" s="362">
        <v>586</v>
      </c>
      <c r="J7" s="362">
        <v>415</v>
      </c>
      <c r="K7" s="362">
        <v>439</v>
      </c>
      <c r="L7" s="362">
        <v>404</v>
      </c>
      <c r="M7" s="362">
        <v>290</v>
      </c>
      <c r="N7" s="362">
        <v>5235</v>
      </c>
    </row>
    <row r="8" spans="1:14">
      <c r="A8" s="198">
        <v>2010</v>
      </c>
      <c r="B8" s="362">
        <v>514</v>
      </c>
      <c r="C8" s="362">
        <v>1556</v>
      </c>
      <c r="D8" s="362">
        <v>512</v>
      </c>
      <c r="E8" s="362">
        <v>467</v>
      </c>
      <c r="F8" s="362">
        <v>697</v>
      </c>
      <c r="G8" s="362">
        <v>476</v>
      </c>
      <c r="H8" s="362">
        <v>686</v>
      </c>
      <c r="I8" s="362">
        <v>686</v>
      </c>
      <c r="J8" s="362">
        <v>526</v>
      </c>
      <c r="K8" s="362">
        <v>859</v>
      </c>
      <c r="L8" s="362">
        <v>949</v>
      </c>
      <c r="M8" s="362">
        <v>1710</v>
      </c>
      <c r="N8" s="362">
        <v>9638</v>
      </c>
    </row>
    <row r="9" spans="1:14">
      <c r="A9" s="198">
        <v>2011</v>
      </c>
      <c r="B9" s="362">
        <v>1388</v>
      </c>
      <c r="C9" s="362">
        <v>1930</v>
      </c>
      <c r="D9" s="362">
        <v>961</v>
      </c>
      <c r="E9" s="362">
        <v>782</v>
      </c>
      <c r="F9" s="362">
        <v>898</v>
      </c>
      <c r="G9" s="362">
        <v>494</v>
      </c>
      <c r="H9" s="362">
        <v>545</v>
      </c>
      <c r="I9" s="362">
        <v>600</v>
      </c>
      <c r="J9" s="362">
        <v>691</v>
      </c>
      <c r="K9" s="362">
        <v>451</v>
      </c>
      <c r="L9" s="362">
        <v>739</v>
      </c>
      <c r="M9" s="362">
        <v>463</v>
      </c>
      <c r="N9" s="362">
        <v>9942</v>
      </c>
    </row>
    <row r="10" spans="1:14">
      <c r="A10" s="198">
        <v>2012</v>
      </c>
      <c r="B10" s="362">
        <v>1391</v>
      </c>
      <c r="C10" s="362">
        <v>462</v>
      </c>
      <c r="D10" s="362">
        <v>474</v>
      </c>
      <c r="E10" s="362">
        <v>345</v>
      </c>
      <c r="F10" s="362">
        <v>1279</v>
      </c>
      <c r="G10" s="362">
        <v>523</v>
      </c>
      <c r="H10" s="362">
        <v>450</v>
      </c>
      <c r="I10" s="362">
        <v>611</v>
      </c>
      <c r="J10" s="362">
        <v>384</v>
      </c>
      <c r="K10" s="362">
        <v>371</v>
      </c>
      <c r="L10" s="362">
        <v>739</v>
      </c>
      <c r="M10" s="362">
        <v>218</v>
      </c>
      <c r="N10" s="362">
        <v>7247</v>
      </c>
    </row>
    <row r="11" spans="1:14">
      <c r="A11" s="198">
        <v>2013</v>
      </c>
      <c r="B11" s="362">
        <v>1121</v>
      </c>
      <c r="C11" s="362">
        <v>319</v>
      </c>
      <c r="D11" s="362">
        <v>318</v>
      </c>
      <c r="E11" s="362">
        <v>418</v>
      </c>
      <c r="F11" s="362">
        <v>1035</v>
      </c>
      <c r="G11" s="362">
        <v>376</v>
      </c>
      <c r="H11" s="362">
        <v>360</v>
      </c>
      <c r="I11" s="362">
        <v>451</v>
      </c>
      <c r="J11" s="362">
        <v>310</v>
      </c>
      <c r="K11" s="362">
        <v>271</v>
      </c>
      <c r="L11" s="362">
        <v>650</v>
      </c>
      <c r="M11" s="362">
        <v>168</v>
      </c>
      <c r="N11" s="362">
        <v>5797</v>
      </c>
    </row>
    <row r="12" spans="1:14">
      <c r="A12" s="198">
        <v>2014</v>
      </c>
      <c r="B12" s="362">
        <v>2039</v>
      </c>
      <c r="C12" s="362">
        <v>358</v>
      </c>
      <c r="D12" s="362">
        <v>236</v>
      </c>
      <c r="E12" s="362">
        <v>250</v>
      </c>
      <c r="F12" s="362">
        <v>670</v>
      </c>
      <c r="G12" s="362">
        <v>477</v>
      </c>
      <c r="H12" s="362">
        <v>206</v>
      </c>
      <c r="I12" s="362">
        <v>389</v>
      </c>
      <c r="J12" s="362">
        <v>403</v>
      </c>
      <c r="K12" s="362">
        <v>288</v>
      </c>
      <c r="L12" s="362">
        <v>402</v>
      </c>
      <c r="M12" s="362">
        <v>372</v>
      </c>
      <c r="N12" s="362">
        <v>6090</v>
      </c>
    </row>
    <row r="13" spans="1:14">
      <c r="A13" s="198">
        <v>2015</v>
      </c>
      <c r="B13" s="362">
        <v>2176</v>
      </c>
      <c r="C13" s="362">
        <v>325</v>
      </c>
      <c r="D13" s="362">
        <v>232</v>
      </c>
      <c r="E13" s="362">
        <v>246</v>
      </c>
      <c r="F13" s="362">
        <v>771</v>
      </c>
      <c r="G13" s="362">
        <v>353</v>
      </c>
      <c r="H13" s="362">
        <v>214</v>
      </c>
      <c r="I13" s="362">
        <v>571</v>
      </c>
      <c r="J13" s="362">
        <v>192</v>
      </c>
      <c r="K13" s="362">
        <v>184</v>
      </c>
      <c r="L13" s="362">
        <v>392</v>
      </c>
      <c r="M13" s="362">
        <v>140</v>
      </c>
      <c r="N13" s="362">
        <v>5796</v>
      </c>
    </row>
    <row r="14" spans="1:14">
      <c r="A14" s="198">
        <v>2016</v>
      </c>
      <c r="B14" s="362">
        <v>1917</v>
      </c>
      <c r="C14" s="362">
        <v>223</v>
      </c>
      <c r="D14" s="362">
        <v>205</v>
      </c>
      <c r="E14" s="362">
        <v>271</v>
      </c>
      <c r="F14" s="363">
        <v>0</v>
      </c>
      <c r="G14" s="363">
        <v>0</v>
      </c>
      <c r="H14" s="362">
        <v>879</v>
      </c>
      <c r="I14" s="362">
        <v>292</v>
      </c>
      <c r="J14" s="362">
        <v>330</v>
      </c>
      <c r="K14" s="362">
        <v>307</v>
      </c>
      <c r="L14" s="362">
        <v>582</v>
      </c>
      <c r="M14" s="362">
        <v>300</v>
      </c>
      <c r="N14" s="362">
        <v>5306</v>
      </c>
    </row>
    <row r="15" spans="1:14">
      <c r="A15" s="198">
        <v>2017</v>
      </c>
      <c r="B15" s="362">
        <v>2287</v>
      </c>
      <c r="C15" s="362">
        <v>70</v>
      </c>
      <c r="D15" s="362">
        <v>83</v>
      </c>
      <c r="E15" s="362">
        <v>55</v>
      </c>
      <c r="F15" s="362">
        <v>130</v>
      </c>
      <c r="G15" s="362">
        <v>34</v>
      </c>
      <c r="H15" s="362">
        <v>53</v>
      </c>
      <c r="I15" s="362">
        <v>98</v>
      </c>
      <c r="J15" s="362">
        <v>62</v>
      </c>
      <c r="K15" s="362">
        <v>1661</v>
      </c>
      <c r="L15" s="362">
        <v>895</v>
      </c>
      <c r="M15" s="362">
        <v>403</v>
      </c>
      <c r="N15" s="362">
        <v>5831</v>
      </c>
    </row>
    <row r="16" spans="1:14">
      <c r="A16" s="198">
        <v>2018</v>
      </c>
      <c r="B16" s="362">
        <v>699</v>
      </c>
      <c r="C16" s="362">
        <v>372</v>
      </c>
      <c r="D16" s="441">
        <v>349</v>
      </c>
      <c r="E16" s="362">
        <v>596</v>
      </c>
      <c r="F16" s="362">
        <v>1556</v>
      </c>
      <c r="G16" s="362">
        <v>403</v>
      </c>
      <c r="H16" s="362">
        <v>525</v>
      </c>
      <c r="I16" s="362">
        <v>876</v>
      </c>
      <c r="J16" s="362">
        <v>445</v>
      </c>
      <c r="K16" s="362">
        <v>328</v>
      </c>
      <c r="L16" s="362">
        <v>558</v>
      </c>
      <c r="M16" s="362">
        <v>237</v>
      </c>
      <c r="N16" s="362">
        <f>SUM(B16:M16)</f>
        <v>6944</v>
      </c>
    </row>
    <row r="17" spans="1:14" ht="15.75" thickBot="1">
      <c r="A17" s="198">
        <v>2019</v>
      </c>
      <c r="B17" s="362">
        <v>362</v>
      </c>
      <c r="C17" s="362">
        <v>586</v>
      </c>
      <c r="D17" s="362">
        <v>328</v>
      </c>
      <c r="E17" s="362">
        <v>388</v>
      </c>
      <c r="F17" s="362">
        <v>1488</v>
      </c>
      <c r="G17" s="362">
        <v>278</v>
      </c>
      <c r="H17" s="362">
        <v>403</v>
      </c>
      <c r="I17" s="362">
        <v>456</v>
      </c>
      <c r="J17" s="362" t="s">
        <v>374</v>
      </c>
      <c r="K17" s="362" t="s">
        <v>374</v>
      </c>
      <c r="L17" s="362" t="s">
        <v>374</v>
      </c>
      <c r="M17" s="362" t="s">
        <v>374</v>
      </c>
      <c r="N17" s="362">
        <f>SUM(B17:M17)</f>
        <v>4289</v>
      </c>
    </row>
    <row r="18" spans="1:14" ht="15.75" thickBot="1">
      <c r="A18" s="199" t="s">
        <v>362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1"/>
    </row>
    <row r="19" spans="1:14">
      <c r="A19" s="198">
        <v>2008</v>
      </c>
      <c r="B19" s="362">
        <v>2</v>
      </c>
      <c r="C19" s="362">
        <v>182</v>
      </c>
      <c r="D19" s="362">
        <v>355</v>
      </c>
      <c r="E19" s="362">
        <v>252</v>
      </c>
      <c r="F19" s="362">
        <v>746</v>
      </c>
      <c r="G19" s="362">
        <v>431</v>
      </c>
      <c r="H19" s="362">
        <v>128</v>
      </c>
      <c r="I19" s="362">
        <v>580</v>
      </c>
      <c r="J19" s="362">
        <v>700</v>
      </c>
      <c r="K19" s="362">
        <v>829</v>
      </c>
      <c r="L19" s="362">
        <v>510</v>
      </c>
      <c r="M19" s="362">
        <v>748</v>
      </c>
      <c r="N19" s="362">
        <v>5463</v>
      </c>
    </row>
    <row r="20" spans="1:14">
      <c r="A20" s="198">
        <v>2009</v>
      </c>
      <c r="B20" s="362">
        <v>137</v>
      </c>
      <c r="C20" s="362">
        <v>418</v>
      </c>
      <c r="D20" s="362">
        <v>429</v>
      </c>
      <c r="E20" s="362">
        <v>93</v>
      </c>
      <c r="F20" s="362">
        <v>208</v>
      </c>
      <c r="G20" s="362">
        <v>423</v>
      </c>
      <c r="H20" s="362">
        <v>487</v>
      </c>
      <c r="I20" s="362">
        <v>121</v>
      </c>
      <c r="J20" s="362">
        <v>281</v>
      </c>
      <c r="K20" s="362">
        <v>332</v>
      </c>
      <c r="L20" s="362">
        <v>443</v>
      </c>
      <c r="M20" s="362">
        <v>490</v>
      </c>
      <c r="N20" s="362">
        <v>3862</v>
      </c>
    </row>
    <row r="21" spans="1:14">
      <c r="A21" s="198">
        <v>2010</v>
      </c>
      <c r="B21" s="362">
        <v>215</v>
      </c>
      <c r="C21" s="362">
        <v>261</v>
      </c>
      <c r="D21" s="362">
        <v>195</v>
      </c>
      <c r="E21" s="362">
        <v>236</v>
      </c>
      <c r="F21" s="362">
        <v>251</v>
      </c>
      <c r="G21" s="362">
        <v>244</v>
      </c>
      <c r="H21" s="362">
        <v>352</v>
      </c>
      <c r="I21" s="362">
        <v>216</v>
      </c>
      <c r="J21" s="362">
        <v>450</v>
      </c>
      <c r="K21" s="362">
        <v>301</v>
      </c>
      <c r="L21" s="362">
        <v>582</v>
      </c>
      <c r="M21" s="362">
        <v>688</v>
      </c>
      <c r="N21" s="362">
        <v>3991</v>
      </c>
    </row>
    <row r="22" spans="1:14" ht="12.75" hidden="1" customHeight="1">
      <c r="A22" s="198">
        <v>2011</v>
      </c>
      <c r="B22" s="362">
        <v>242</v>
      </c>
      <c r="C22" s="362">
        <v>292</v>
      </c>
      <c r="D22" s="362">
        <v>623</v>
      </c>
      <c r="E22" s="362">
        <v>481</v>
      </c>
      <c r="F22" s="362">
        <v>550</v>
      </c>
      <c r="G22" s="362">
        <v>332</v>
      </c>
      <c r="H22" s="362">
        <v>491</v>
      </c>
      <c r="I22" s="362">
        <v>455</v>
      </c>
      <c r="J22" s="362">
        <v>300</v>
      </c>
      <c r="K22" s="362">
        <v>179</v>
      </c>
      <c r="L22" s="362">
        <v>135</v>
      </c>
      <c r="M22" s="362">
        <v>175</v>
      </c>
      <c r="N22" s="362">
        <v>4255</v>
      </c>
    </row>
    <row r="23" spans="1:14" hidden="1">
      <c r="A23" s="198">
        <v>2012</v>
      </c>
      <c r="B23" s="363">
        <v>0</v>
      </c>
      <c r="C23" s="363">
        <v>0</v>
      </c>
      <c r="D23" s="363">
        <v>507</v>
      </c>
      <c r="E23" s="363">
        <v>1002</v>
      </c>
      <c r="F23" s="363">
        <v>517</v>
      </c>
      <c r="G23" s="363">
        <v>318</v>
      </c>
      <c r="H23" s="363">
        <v>347</v>
      </c>
      <c r="I23" s="363">
        <v>346</v>
      </c>
      <c r="J23" s="363">
        <v>196</v>
      </c>
      <c r="K23" s="363">
        <v>444</v>
      </c>
      <c r="L23" s="363">
        <v>336</v>
      </c>
      <c r="M23" s="363">
        <v>363</v>
      </c>
      <c r="N23" s="362">
        <v>4376</v>
      </c>
    </row>
    <row r="24" spans="1:14">
      <c r="A24" s="198">
        <v>2013</v>
      </c>
      <c r="B24" s="363">
        <v>125</v>
      </c>
      <c r="C24" s="363">
        <v>331</v>
      </c>
      <c r="D24" s="363">
        <v>330</v>
      </c>
      <c r="E24" s="363">
        <v>339</v>
      </c>
      <c r="F24" s="363">
        <v>326</v>
      </c>
      <c r="G24" s="363">
        <v>223</v>
      </c>
      <c r="H24" s="363">
        <v>420</v>
      </c>
      <c r="I24" s="363">
        <v>266</v>
      </c>
      <c r="J24" s="363">
        <v>390</v>
      </c>
      <c r="K24" s="363">
        <v>304</v>
      </c>
      <c r="L24" s="363">
        <v>317</v>
      </c>
      <c r="M24" s="363">
        <v>351</v>
      </c>
      <c r="N24" s="362">
        <v>3722</v>
      </c>
    </row>
    <row r="25" spans="1:14">
      <c r="A25" s="198">
        <v>2014</v>
      </c>
      <c r="B25" s="363">
        <v>220</v>
      </c>
      <c r="C25" s="363">
        <v>284</v>
      </c>
      <c r="D25" s="363">
        <v>253</v>
      </c>
      <c r="E25" s="363">
        <v>237</v>
      </c>
      <c r="F25" s="363">
        <v>357</v>
      </c>
      <c r="G25" s="363">
        <v>275</v>
      </c>
      <c r="H25" s="363">
        <v>278</v>
      </c>
      <c r="I25" s="363">
        <v>88</v>
      </c>
      <c r="J25" s="363">
        <v>244</v>
      </c>
      <c r="K25" s="363">
        <v>245</v>
      </c>
      <c r="L25" s="363">
        <v>145</v>
      </c>
      <c r="M25" s="363">
        <v>342</v>
      </c>
      <c r="N25" s="362">
        <v>2968</v>
      </c>
    </row>
    <row r="26" spans="1:14">
      <c r="A26" s="198">
        <v>2015</v>
      </c>
      <c r="B26" s="363">
        <v>225</v>
      </c>
      <c r="C26" s="363">
        <v>112</v>
      </c>
      <c r="D26" s="363">
        <v>155</v>
      </c>
      <c r="E26" s="363">
        <v>388</v>
      </c>
      <c r="F26" s="363">
        <v>364</v>
      </c>
      <c r="G26" s="363">
        <v>208</v>
      </c>
      <c r="H26" s="363">
        <v>393</v>
      </c>
      <c r="I26" s="363">
        <v>166</v>
      </c>
      <c r="J26" s="363">
        <v>474</v>
      </c>
      <c r="K26" s="363">
        <v>0</v>
      </c>
      <c r="L26" s="363">
        <v>0</v>
      </c>
      <c r="M26" s="363">
        <v>0</v>
      </c>
      <c r="N26" s="362">
        <v>2485</v>
      </c>
    </row>
    <row r="27" spans="1:14">
      <c r="A27" s="198">
        <v>2016</v>
      </c>
      <c r="B27" s="363">
        <v>0</v>
      </c>
      <c r="C27" s="363">
        <v>0</v>
      </c>
      <c r="D27" s="363">
        <v>0</v>
      </c>
      <c r="E27" s="363">
        <v>74</v>
      </c>
      <c r="F27" s="363">
        <v>0</v>
      </c>
      <c r="G27" s="363">
        <v>0</v>
      </c>
      <c r="H27" s="363">
        <v>0</v>
      </c>
      <c r="I27" s="363">
        <v>0</v>
      </c>
      <c r="J27" s="363">
        <v>0</v>
      </c>
      <c r="K27" s="363">
        <v>908</v>
      </c>
      <c r="L27" s="363">
        <v>179</v>
      </c>
      <c r="M27" s="363">
        <v>285</v>
      </c>
      <c r="N27" s="362">
        <v>1446</v>
      </c>
    </row>
    <row r="28" spans="1:14">
      <c r="A28" s="198">
        <v>2017</v>
      </c>
      <c r="B28" s="363">
        <v>0</v>
      </c>
      <c r="C28" s="362">
        <v>61</v>
      </c>
      <c r="D28" s="362">
        <v>247</v>
      </c>
      <c r="E28" s="362">
        <v>81</v>
      </c>
      <c r="F28" s="362">
        <v>110</v>
      </c>
      <c r="G28" s="362">
        <v>213</v>
      </c>
      <c r="H28" s="362">
        <v>108</v>
      </c>
      <c r="I28" s="362">
        <v>148</v>
      </c>
      <c r="J28" s="362">
        <v>325</v>
      </c>
      <c r="K28" s="362">
        <v>217</v>
      </c>
      <c r="L28" s="362">
        <v>130</v>
      </c>
      <c r="M28" s="362">
        <v>490</v>
      </c>
      <c r="N28" s="362">
        <v>2130</v>
      </c>
    </row>
    <row r="29" spans="1:14">
      <c r="A29" s="198">
        <v>2018</v>
      </c>
      <c r="B29" s="363">
        <v>134</v>
      </c>
      <c r="C29" s="362">
        <v>202</v>
      </c>
      <c r="D29" s="441">
        <v>178</v>
      </c>
      <c r="E29" s="362">
        <v>150</v>
      </c>
      <c r="F29" s="362">
        <v>119</v>
      </c>
      <c r="G29" s="362">
        <v>129</v>
      </c>
      <c r="H29" s="362">
        <v>22</v>
      </c>
      <c r="I29" s="362">
        <v>261</v>
      </c>
      <c r="J29" s="362">
        <v>177</v>
      </c>
      <c r="K29" s="362">
        <v>204</v>
      </c>
      <c r="L29" s="362">
        <v>519</v>
      </c>
      <c r="M29" s="362">
        <v>241</v>
      </c>
      <c r="N29" s="362">
        <f>SUM(B29:M29)</f>
        <v>2336</v>
      </c>
    </row>
    <row r="30" spans="1:14" ht="15.75" thickBot="1">
      <c r="A30" s="198">
        <v>2019</v>
      </c>
      <c r="B30" s="363">
        <v>199</v>
      </c>
      <c r="C30" s="362">
        <v>314</v>
      </c>
      <c r="D30" s="362">
        <v>164</v>
      </c>
      <c r="E30" s="362">
        <v>319</v>
      </c>
      <c r="F30" s="362">
        <v>249</v>
      </c>
      <c r="G30" s="362">
        <v>206</v>
      </c>
      <c r="H30" s="362">
        <v>301</v>
      </c>
      <c r="I30" s="362">
        <v>316</v>
      </c>
      <c r="J30" s="362" t="s">
        <v>374</v>
      </c>
      <c r="K30" s="362" t="s">
        <v>374</v>
      </c>
      <c r="L30" s="362" t="s">
        <v>374</v>
      </c>
      <c r="M30" s="362" t="s">
        <v>374</v>
      </c>
      <c r="N30" s="362">
        <f>SUM(B30:M30)</f>
        <v>2068</v>
      </c>
    </row>
    <row r="31" spans="1:14" ht="15.75" thickBot="1">
      <c r="A31" s="199" t="s">
        <v>431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1"/>
    </row>
    <row r="32" spans="1:14">
      <c r="A32" s="198">
        <v>2008</v>
      </c>
      <c r="B32" s="362">
        <v>800</v>
      </c>
      <c r="C32" s="362">
        <v>92518</v>
      </c>
      <c r="D32" s="362">
        <v>192433</v>
      </c>
      <c r="E32" s="362">
        <v>141524</v>
      </c>
      <c r="F32" s="362">
        <v>400303</v>
      </c>
      <c r="G32" s="362">
        <v>229588</v>
      </c>
      <c r="H32" s="362">
        <v>70032</v>
      </c>
      <c r="I32" s="362">
        <v>304691</v>
      </c>
      <c r="J32" s="362">
        <v>431052</v>
      </c>
      <c r="K32" s="362">
        <v>498837</v>
      </c>
      <c r="L32" s="362">
        <v>298851</v>
      </c>
      <c r="M32" s="362">
        <v>480402</v>
      </c>
      <c r="N32" s="362">
        <v>3141031</v>
      </c>
    </row>
    <row r="33" spans="1:14">
      <c r="A33" s="198">
        <v>2009</v>
      </c>
      <c r="B33" s="362">
        <v>79054</v>
      </c>
      <c r="C33" s="362">
        <v>233271</v>
      </c>
      <c r="D33" s="362">
        <v>245697</v>
      </c>
      <c r="E33" s="362">
        <v>49862</v>
      </c>
      <c r="F33" s="362">
        <v>128089</v>
      </c>
      <c r="G33" s="362">
        <v>262520</v>
      </c>
      <c r="H33" s="362">
        <v>287412</v>
      </c>
      <c r="I33" s="362">
        <v>58346</v>
      </c>
      <c r="J33" s="362">
        <v>184683</v>
      </c>
      <c r="K33" s="362">
        <v>187909</v>
      </c>
      <c r="L33" s="362">
        <v>239235</v>
      </c>
      <c r="M33" s="362">
        <v>252290</v>
      </c>
      <c r="N33" s="362">
        <v>2208368</v>
      </c>
    </row>
    <row r="34" spans="1:14">
      <c r="A34" s="198">
        <v>2010</v>
      </c>
      <c r="B34" s="362">
        <v>105549</v>
      </c>
      <c r="C34" s="362">
        <v>186481</v>
      </c>
      <c r="D34" s="362">
        <v>113138</v>
      </c>
      <c r="E34" s="362">
        <v>126981</v>
      </c>
      <c r="F34" s="362">
        <v>144408</v>
      </c>
      <c r="G34" s="362">
        <v>153551</v>
      </c>
      <c r="H34" s="362">
        <v>236173</v>
      </c>
      <c r="I34" s="362">
        <v>117965</v>
      </c>
      <c r="J34" s="362">
        <v>274273</v>
      </c>
      <c r="K34" s="362">
        <v>201597</v>
      </c>
      <c r="L34" s="362">
        <v>391211</v>
      </c>
      <c r="M34" s="362">
        <v>445154</v>
      </c>
      <c r="N34" s="362">
        <v>2496481</v>
      </c>
    </row>
    <row r="35" spans="1:14">
      <c r="A35" s="198">
        <v>2011</v>
      </c>
      <c r="B35" s="363">
        <v>161710</v>
      </c>
      <c r="C35" s="363">
        <v>170715</v>
      </c>
      <c r="D35" s="363">
        <v>432702</v>
      </c>
      <c r="E35" s="363">
        <v>390251</v>
      </c>
      <c r="F35" s="363">
        <v>437382</v>
      </c>
      <c r="G35" s="363">
        <v>220084</v>
      </c>
      <c r="H35" s="363">
        <v>342824</v>
      </c>
      <c r="I35" s="363">
        <v>299026</v>
      </c>
      <c r="J35" s="362">
        <v>171908</v>
      </c>
      <c r="K35" s="362">
        <v>171167</v>
      </c>
      <c r="L35" s="362">
        <v>101514</v>
      </c>
      <c r="M35" s="362">
        <v>113158</v>
      </c>
      <c r="N35" s="362">
        <v>3012441</v>
      </c>
    </row>
    <row r="36" spans="1:14">
      <c r="A36" s="198">
        <v>2012</v>
      </c>
      <c r="B36" s="363">
        <v>0</v>
      </c>
      <c r="C36" s="363">
        <v>0</v>
      </c>
      <c r="D36" s="363">
        <v>344770</v>
      </c>
      <c r="E36" s="363">
        <v>600417</v>
      </c>
      <c r="F36" s="363">
        <v>306692</v>
      </c>
      <c r="G36" s="363">
        <v>200734</v>
      </c>
      <c r="H36" s="363">
        <v>230042</v>
      </c>
      <c r="I36" s="363">
        <v>200873</v>
      </c>
      <c r="J36" s="362">
        <v>133315</v>
      </c>
      <c r="K36" s="362">
        <v>287218</v>
      </c>
      <c r="L36" s="362">
        <v>214813</v>
      </c>
      <c r="M36" s="362">
        <v>220432</v>
      </c>
      <c r="N36" s="362">
        <v>2739306</v>
      </c>
    </row>
    <row r="37" spans="1:14">
      <c r="A37" s="198">
        <v>2013</v>
      </c>
      <c r="B37" s="363">
        <v>58586</v>
      </c>
      <c r="C37" s="363">
        <v>147664</v>
      </c>
      <c r="D37" s="363">
        <v>152719</v>
      </c>
      <c r="E37" s="363">
        <v>169137</v>
      </c>
      <c r="F37" s="363">
        <v>158259</v>
      </c>
      <c r="G37" s="363">
        <v>117696</v>
      </c>
      <c r="H37" s="363">
        <v>226659</v>
      </c>
      <c r="I37" s="364">
        <v>141609</v>
      </c>
      <c r="J37" s="364">
        <v>204049</v>
      </c>
      <c r="K37" s="364">
        <v>160318</v>
      </c>
      <c r="L37" s="364">
        <v>150143</v>
      </c>
      <c r="M37" s="364">
        <v>173860</v>
      </c>
      <c r="N37" s="362">
        <v>1860699</v>
      </c>
    </row>
    <row r="38" spans="1:14">
      <c r="A38" s="198">
        <v>2014</v>
      </c>
      <c r="B38" s="363">
        <v>98436.3</v>
      </c>
      <c r="C38" s="363">
        <v>133326</v>
      </c>
      <c r="D38" s="363">
        <v>132626.29999999999</v>
      </c>
      <c r="E38" s="363">
        <v>139241</v>
      </c>
      <c r="F38" s="363">
        <v>190666</v>
      </c>
      <c r="G38" s="363">
        <v>126401</v>
      </c>
      <c r="H38" s="363">
        <v>133390</v>
      </c>
      <c r="I38" s="364">
        <v>41694</v>
      </c>
      <c r="J38" s="364">
        <v>127290.4</v>
      </c>
      <c r="K38" s="364">
        <v>127743</v>
      </c>
      <c r="L38" s="364">
        <v>68142</v>
      </c>
      <c r="M38" s="364">
        <v>180040</v>
      </c>
      <c r="N38" s="362">
        <v>1498996</v>
      </c>
    </row>
    <row r="39" spans="1:14">
      <c r="A39" s="198">
        <v>2015</v>
      </c>
      <c r="B39" s="363">
        <v>110934</v>
      </c>
      <c r="C39" s="363">
        <v>53376</v>
      </c>
      <c r="D39" s="363">
        <v>106585</v>
      </c>
      <c r="E39" s="363">
        <v>228911</v>
      </c>
      <c r="F39" s="363">
        <v>208849</v>
      </c>
      <c r="G39" s="363">
        <v>117497</v>
      </c>
      <c r="H39" s="363">
        <v>210342</v>
      </c>
      <c r="I39" s="364">
        <v>97422</v>
      </c>
      <c r="J39" s="364">
        <v>253813</v>
      </c>
      <c r="K39" s="364">
        <v>0</v>
      </c>
      <c r="L39" s="364">
        <v>0</v>
      </c>
      <c r="M39" s="364">
        <v>0</v>
      </c>
      <c r="N39" s="362">
        <v>1387729</v>
      </c>
    </row>
    <row r="40" spans="1:14">
      <c r="A40" s="198">
        <v>2016</v>
      </c>
      <c r="B40" s="363">
        <v>0</v>
      </c>
      <c r="C40" s="363">
        <v>0</v>
      </c>
      <c r="D40" s="363">
        <v>0</v>
      </c>
      <c r="E40" s="363">
        <v>35313</v>
      </c>
      <c r="F40" s="363">
        <v>0</v>
      </c>
      <c r="G40" s="363">
        <v>0</v>
      </c>
      <c r="H40" s="363">
        <v>0</v>
      </c>
      <c r="I40" s="364">
        <v>0</v>
      </c>
      <c r="J40" s="364">
        <v>0</v>
      </c>
      <c r="K40" s="364">
        <v>427494</v>
      </c>
      <c r="L40" s="364">
        <v>84556</v>
      </c>
      <c r="M40" s="364">
        <v>138372</v>
      </c>
      <c r="N40" s="362">
        <v>685735</v>
      </c>
    </row>
    <row r="41" spans="1:14">
      <c r="A41" s="198">
        <v>2017</v>
      </c>
      <c r="B41" s="363">
        <v>0</v>
      </c>
      <c r="C41" s="363">
        <v>32699</v>
      </c>
      <c r="D41" s="363">
        <v>119341</v>
      </c>
      <c r="E41" s="363">
        <v>39632</v>
      </c>
      <c r="F41" s="363">
        <v>52597</v>
      </c>
      <c r="G41" s="363">
        <v>103011</v>
      </c>
      <c r="H41" s="363">
        <v>58147</v>
      </c>
      <c r="I41" s="363">
        <v>71465</v>
      </c>
      <c r="J41" s="362">
        <v>169386</v>
      </c>
      <c r="K41" s="362">
        <v>116649</v>
      </c>
      <c r="L41" s="362">
        <v>66266</v>
      </c>
      <c r="M41" s="362">
        <v>248824</v>
      </c>
      <c r="N41" s="362">
        <v>1078017</v>
      </c>
    </row>
    <row r="42" spans="1:14">
      <c r="A42" s="198">
        <v>2018</v>
      </c>
      <c r="B42" s="363">
        <v>77038</v>
      </c>
      <c r="C42" s="362">
        <v>101004</v>
      </c>
      <c r="D42" s="441">
        <v>87582</v>
      </c>
      <c r="E42" s="362">
        <v>65306</v>
      </c>
      <c r="F42" s="362">
        <v>56653</v>
      </c>
      <c r="G42" s="362">
        <v>60122</v>
      </c>
      <c r="H42" s="362">
        <v>8299</v>
      </c>
      <c r="I42" s="362">
        <v>140270</v>
      </c>
      <c r="J42" s="362">
        <v>96582</v>
      </c>
      <c r="K42" s="362">
        <v>92298</v>
      </c>
      <c r="L42" s="362">
        <v>298059</v>
      </c>
      <c r="M42" s="362">
        <v>134143</v>
      </c>
      <c r="N42" s="362">
        <f>SUM(B42:M42)</f>
        <v>1217356</v>
      </c>
    </row>
    <row r="43" spans="1:14">
      <c r="A43" s="198">
        <v>2019</v>
      </c>
      <c r="B43" s="363">
        <v>113674.3042</v>
      </c>
      <c r="C43" s="362">
        <v>163856.00839999999</v>
      </c>
      <c r="D43" s="362">
        <v>82299.246799999994</v>
      </c>
      <c r="E43" s="362">
        <v>168504.20209999999</v>
      </c>
      <c r="F43" s="362">
        <v>123100</v>
      </c>
      <c r="G43" s="362">
        <v>109500</v>
      </c>
      <c r="H43" s="362">
        <v>156221.7782</v>
      </c>
      <c r="I43" s="362">
        <v>147464.70670000001</v>
      </c>
      <c r="J43" s="362" t="s">
        <v>374</v>
      </c>
      <c r="K43" s="362" t="s">
        <v>374</v>
      </c>
      <c r="L43" s="362" t="s">
        <v>374</v>
      </c>
      <c r="M43" s="362" t="s">
        <v>374</v>
      </c>
      <c r="N43" s="362">
        <f>SUM(B43:M43)</f>
        <v>1064620.2464000001</v>
      </c>
    </row>
    <row r="44" spans="1:14">
      <c r="A44" s="815" t="s">
        <v>584</v>
      </c>
      <c r="B44" s="815"/>
      <c r="C44" s="815"/>
      <c r="D44" s="815"/>
      <c r="E44" s="815"/>
      <c r="F44" s="815"/>
      <c r="G44" s="815"/>
      <c r="H44" s="815"/>
      <c r="I44" s="815"/>
      <c r="J44" s="334"/>
      <c r="K44" s="334"/>
      <c r="L44" s="334"/>
      <c r="M44" s="334"/>
      <c r="N44" s="334"/>
    </row>
    <row r="45" spans="1:14">
      <c r="A45" s="375" t="s">
        <v>450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</row>
  </sheetData>
  <mergeCells count="1">
    <mergeCell ref="A44:I44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N45"/>
  <sheetViews>
    <sheetView showGridLines="0" zoomScaleNormal="100" zoomScaleSheetLayoutView="100" workbookViewId="0">
      <selection activeCell="K48" sqref="K48"/>
    </sheetView>
  </sheetViews>
  <sheetFormatPr baseColWidth="10" defaultColWidth="11.5703125" defaultRowHeight="12.75"/>
  <cols>
    <col min="1" max="1" width="14.85546875" style="175" customWidth="1"/>
    <col min="2" max="2" width="73.28515625" style="154" customWidth="1"/>
    <col min="3" max="3" width="20.5703125" style="162" customWidth="1"/>
    <col min="4" max="4" width="15.7109375" style="162" customWidth="1"/>
    <col min="5" max="5" width="15.7109375" style="190" customWidth="1"/>
    <col min="6" max="6" width="25" style="154" customWidth="1"/>
    <col min="7" max="16384" width="11.5703125" style="154"/>
  </cols>
  <sheetData>
    <row r="1" spans="1:14" s="194" customFormat="1">
      <c r="A1" s="169" t="s">
        <v>329</v>
      </c>
      <c r="B1" s="193"/>
      <c r="C1" s="193"/>
      <c r="D1" s="193"/>
      <c r="E1" s="352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5.75">
      <c r="A2" s="617" t="s">
        <v>583</v>
      </c>
      <c r="B2" s="327"/>
    </row>
    <row r="3" spans="1:14">
      <c r="A3" s="307" t="s">
        <v>331</v>
      </c>
      <c r="B3" s="307" t="s">
        <v>332</v>
      </c>
      <c r="C3" s="308" t="s">
        <v>348</v>
      </c>
      <c r="D3" s="308" t="s">
        <v>333</v>
      </c>
    </row>
    <row r="4" spans="1:14">
      <c r="A4" s="309">
        <v>709</v>
      </c>
      <c r="B4" s="309" t="s">
        <v>279</v>
      </c>
      <c r="C4" s="310">
        <v>1355267.9894999999</v>
      </c>
      <c r="D4" s="311">
        <f t="shared" ref="D4:D10" si="0">C4/128521500.6</f>
        <v>1.0545068203942212E-2</v>
      </c>
    </row>
    <row r="5" spans="1:14">
      <c r="A5" s="309">
        <v>358</v>
      </c>
      <c r="B5" s="309" t="s">
        <v>278</v>
      </c>
      <c r="C5" s="310">
        <v>297407.8187</v>
      </c>
      <c r="D5" s="311">
        <f t="shared" si="0"/>
        <v>2.3140705431508165E-3</v>
      </c>
    </row>
    <row r="6" spans="1:14">
      <c r="A6" s="312">
        <v>71</v>
      </c>
      <c r="B6" s="312" t="s">
        <v>334</v>
      </c>
      <c r="C6" s="313">
        <v>42924.060799999992</v>
      </c>
      <c r="D6" s="328">
        <f t="shared" si="0"/>
        <v>3.3398350159008332E-4</v>
      </c>
    </row>
    <row r="7" spans="1:14">
      <c r="A7" s="312">
        <v>55</v>
      </c>
      <c r="B7" s="312" t="s">
        <v>335</v>
      </c>
      <c r="C7" s="313">
        <v>77589.168099999981</v>
      </c>
      <c r="D7" s="328">
        <f t="shared" si="0"/>
        <v>6.0370574369095079E-4</v>
      </c>
    </row>
    <row r="8" spans="1:14">
      <c r="A8" s="312">
        <v>35</v>
      </c>
      <c r="B8" s="312" t="s">
        <v>440</v>
      </c>
      <c r="C8" s="313">
        <v>51020.474000000002</v>
      </c>
      <c r="D8" s="328">
        <f t="shared" si="0"/>
        <v>3.9698006762924461E-4</v>
      </c>
      <c r="F8" s="323"/>
    </row>
    <row r="9" spans="1:14">
      <c r="A9" s="312">
        <v>83</v>
      </c>
      <c r="B9" s="312" t="s">
        <v>336</v>
      </c>
      <c r="C9" s="313">
        <v>33662.237199999996</v>
      </c>
      <c r="D9" s="328">
        <f t="shared" si="0"/>
        <v>2.6191911114364935E-4</v>
      </c>
      <c r="F9" s="323"/>
    </row>
    <row r="10" spans="1:14">
      <c r="A10" s="314">
        <f>SUM(A4:A5)</f>
        <v>1067</v>
      </c>
      <c r="B10" s="315" t="s">
        <v>337</v>
      </c>
      <c r="C10" s="314">
        <f>SUM(C4:C5)</f>
        <v>1652675.8081999999</v>
      </c>
      <c r="D10" s="316">
        <f t="shared" si="0"/>
        <v>1.2859138747093029E-2</v>
      </c>
      <c r="F10" s="565">
        <v>128521500.59999999</v>
      </c>
    </row>
    <row r="11" spans="1:14">
      <c r="A11" s="417"/>
      <c r="B11" s="418"/>
      <c r="C11" s="417"/>
      <c r="D11" s="419"/>
      <c r="F11" s="323"/>
    </row>
    <row r="12" spans="1:14" ht="15">
      <c r="A12"/>
      <c r="B12"/>
      <c r="C12"/>
      <c r="D12"/>
      <c r="E12"/>
      <c r="F12" s="323"/>
    </row>
    <row r="13" spans="1:14" ht="15">
      <c r="A13"/>
      <c r="B13"/>
      <c r="C13"/>
      <c r="D13"/>
      <c r="E13"/>
      <c r="F13" s="345">
        <v>128521560</v>
      </c>
    </row>
    <row r="14" spans="1:14" ht="15">
      <c r="A14"/>
      <c r="B14"/>
      <c r="C14"/>
      <c r="D14"/>
      <c r="E14"/>
      <c r="F14" s="345">
        <v>128521560</v>
      </c>
    </row>
    <row r="15" spans="1:14" ht="15">
      <c r="A15"/>
      <c r="B15"/>
      <c r="C15"/>
      <c r="D15"/>
      <c r="E15"/>
      <c r="F15" s="345">
        <v>128521560</v>
      </c>
    </row>
    <row r="16" spans="1:14" ht="15">
      <c r="A16"/>
      <c r="B16"/>
      <c r="C16"/>
      <c r="D16"/>
      <c r="E16"/>
      <c r="F16" s="345">
        <v>128521560</v>
      </c>
    </row>
    <row r="17" spans="1:7" ht="15">
      <c r="A17"/>
      <c r="B17"/>
      <c r="C17"/>
      <c r="D17"/>
      <c r="E17"/>
      <c r="F17" s="345">
        <v>128521560</v>
      </c>
    </row>
    <row r="18" spans="1:7" ht="15">
      <c r="A18"/>
      <c r="B18"/>
      <c r="C18"/>
      <c r="D18"/>
      <c r="E18"/>
      <c r="F18" s="345">
        <v>128521560</v>
      </c>
    </row>
    <row r="19" spans="1:7" ht="15">
      <c r="A19"/>
      <c r="B19"/>
      <c r="C19"/>
      <c r="D19"/>
      <c r="E19"/>
      <c r="F19" s="345">
        <v>128521560</v>
      </c>
    </row>
    <row r="20" spans="1:7" ht="15">
      <c r="A20"/>
      <c r="B20"/>
      <c r="C20"/>
      <c r="D20"/>
      <c r="E20"/>
      <c r="F20" s="345">
        <v>128521560</v>
      </c>
    </row>
    <row r="21" spans="1:7" ht="15">
      <c r="A21"/>
      <c r="B21"/>
      <c r="C21"/>
      <c r="D21"/>
      <c r="E21"/>
      <c r="F21" s="345">
        <v>128521560</v>
      </c>
    </row>
    <row r="22" spans="1:7" ht="15">
      <c r="A22"/>
      <c r="B22"/>
      <c r="C22"/>
      <c r="D22"/>
      <c r="E22"/>
      <c r="F22" s="345">
        <v>128521560</v>
      </c>
    </row>
    <row r="23" spans="1:7" ht="15">
      <c r="A23"/>
      <c r="B23"/>
      <c r="C23"/>
      <c r="D23"/>
      <c r="E23"/>
      <c r="F23" s="345">
        <v>128521560</v>
      </c>
    </row>
    <row r="24" spans="1:7" ht="15">
      <c r="A24"/>
      <c r="B24"/>
      <c r="C24"/>
      <c r="D24"/>
      <c r="E24"/>
      <c r="F24" s="345">
        <v>128521560</v>
      </c>
    </row>
    <row r="25" spans="1:7" ht="15">
      <c r="A25"/>
      <c r="B25"/>
      <c r="C25"/>
      <c r="D25"/>
      <c r="E25"/>
      <c r="F25" s="345">
        <v>128521560</v>
      </c>
    </row>
    <row r="26" spans="1:7" ht="15">
      <c r="A26"/>
      <c r="B26"/>
      <c r="C26"/>
      <c r="D26"/>
      <c r="E26"/>
      <c r="F26" s="345">
        <v>128521560</v>
      </c>
    </row>
    <row r="27" spans="1:7" ht="15">
      <c r="A27"/>
      <c r="B27"/>
      <c r="C27"/>
      <c r="D27"/>
      <c r="E27"/>
      <c r="F27" s="345">
        <v>128521560</v>
      </c>
    </row>
    <row r="28" spans="1:7" ht="15">
      <c r="A28"/>
      <c r="B28"/>
      <c r="C28"/>
      <c r="D28"/>
      <c r="E28"/>
      <c r="F28" s="344"/>
    </row>
    <row r="29" spans="1:7" ht="15" hidden="1">
      <c r="A29"/>
      <c r="B29"/>
      <c r="C29"/>
      <c r="D29"/>
      <c r="E29"/>
      <c r="F29" s="344"/>
      <c r="G29" s="351"/>
    </row>
    <row r="30" spans="1:7" ht="15" hidden="1">
      <c r="A30"/>
      <c r="B30"/>
      <c r="C30"/>
      <c r="D30"/>
      <c r="E30"/>
      <c r="F30" s="323"/>
    </row>
    <row r="31" spans="1:7" ht="15" hidden="1">
      <c r="A31"/>
      <c r="B31"/>
      <c r="C31"/>
      <c r="D31"/>
      <c r="E31"/>
      <c r="F31" s="323"/>
    </row>
    <row r="32" spans="1:7" ht="15" hidden="1">
      <c r="A32"/>
      <c r="B32"/>
      <c r="C32"/>
      <c r="D32"/>
      <c r="E32"/>
      <c r="F32" s="323"/>
    </row>
    <row r="33" spans="1:6" ht="15" hidden="1">
      <c r="A33"/>
      <c r="B33"/>
      <c r="C33"/>
      <c r="D33"/>
      <c r="E33"/>
      <c r="F33" s="323"/>
    </row>
    <row r="34" spans="1:6" ht="15" hidden="1">
      <c r="A34"/>
      <c r="B34"/>
      <c r="C34"/>
      <c r="D34"/>
      <c r="E34"/>
      <c r="F34" s="323"/>
    </row>
    <row r="35" spans="1:6" ht="15" hidden="1">
      <c r="A35"/>
      <c r="B35"/>
      <c r="C35"/>
      <c r="D35"/>
      <c r="E35"/>
      <c r="F35" s="323"/>
    </row>
    <row r="36" spans="1:6" ht="15" hidden="1">
      <c r="A36"/>
      <c r="B36"/>
      <c r="C36"/>
      <c r="D36"/>
      <c r="E36"/>
      <c r="F36" s="323"/>
    </row>
    <row r="37" spans="1:6" ht="15" hidden="1">
      <c r="A37"/>
      <c r="B37"/>
      <c r="C37"/>
      <c r="D37"/>
      <c r="E37"/>
      <c r="F37" s="323"/>
    </row>
    <row r="38" spans="1:6" ht="15" hidden="1">
      <c r="A38"/>
      <c r="B38"/>
      <c r="C38"/>
      <c r="D38"/>
      <c r="E38"/>
    </row>
    <row r="39" spans="1:6" ht="15" hidden="1">
      <c r="A39"/>
      <c r="B39"/>
      <c r="C39"/>
      <c r="D39"/>
      <c r="E39"/>
    </row>
    <row r="40" spans="1:6" ht="15">
      <c r="A40"/>
      <c r="B40"/>
      <c r="C40"/>
      <c r="D40"/>
      <c r="E40"/>
    </row>
    <row r="41" spans="1:6" ht="15">
      <c r="A41"/>
      <c r="B41"/>
      <c r="C41"/>
      <c r="D41"/>
      <c r="E41"/>
      <c r="F41" s="344"/>
    </row>
    <row r="42" spans="1:6" ht="15">
      <c r="A42"/>
      <c r="B42"/>
      <c r="C42"/>
      <c r="D42"/>
      <c r="E42"/>
    </row>
    <row r="43" spans="1:6" ht="15">
      <c r="A43"/>
      <c r="B43"/>
      <c r="C43"/>
      <c r="D43"/>
      <c r="E43"/>
    </row>
    <row r="44" spans="1:6" ht="15">
      <c r="A44"/>
      <c r="B44"/>
      <c r="C44"/>
      <c r="D44"/>
      <c r="E44"/>
    </row>
    <row r="45" spans="1:6" ht="15">
      <c r="A45"/>
      <c r="B45"/>
      <c r="C45"/>
      <c r="D45"/>
      <c r="E45"/>
    </row>
  </sheetData>
  <printOptions horizontalCentered="1" verticalCentered="1"/>
  <pageMargins left="0" right="0" top="0" bottom="0" header="0.31496062992125984" footer="0.31496062992125984"/>
  <pageSetup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25"/>
  <sheetViews>
    <sheetView workbookViewId="0">
      <selection activeCell="E30" sqref="E30"/>
    </sheetView>
  </sheetViews>
  <sheetFormatPr baseColWidth="10" defaultColWidth="11.42578125" defaultRowHeight="15"/>
  <cols>
    <col min="1" max="1" width="16.85546875" style="146" customWidth="1"/>
    <col min="2" max="6" width="19.42578125" style="142" customWidth="1"/>
    <col min="7" max="16384" width="11.42578125" style="143"/>
  </cols>
  <sheetData>
    <row r="1" spans="1:7">
      <c r="A1" s="161" t="s">
        <v>346</v>
      </c>
      <c r="B1" s="175"/>
      <c r="C1" s="175"/>
      <c r="D1" s="175"/>
      <c r="E1" s="175"/>
      <c r="F1" s="175"/>
    </row>
    <row r="2" spans="1:7" ht="15.75">
      <c r="A2" s="136" t="s">
        <v>347</v>
      </c>
      <c r="B2" s="175"/>
      <c r="C2" s="175"/>
      <c r="D2" s="175"/>
      <c r="E2" s="175"/>
      <c r="F2" s="175"/>
    </row>
    <row r="3" spans="1:7">
      <c r="A3" s="161"/>
      <c r="B3" s="175"/>
      <c r="C3" s="175"/>
      <c r="D3" s="175"/>
      <c r="E3" s="175"/>
      <c r="F3" s="175"/>
    </row>
    <row r="4" spans="1:7">
      <c r="A4" s="160" t="s">
        <v>248</v>
      </c>
      <c r="B4" s="188" t="s">
        <v>338</v>
      </c>
      <c r="C4" s="188" t="s">
        <v>339</v>
      </c>
      <c r="D4" s="188" t="s">
        <v>340</v>
      </c>
      <c r="E4" s="188" t="s">
        <v>341</v>
      </c>
      <c r="F4" s="188" t="s">
        <v>342</v>
      </c>
    </row>
    <row r="5" spans="1:7">
      <c r="A5" s="160"/>
      <c r="B5" s="188" t="s">
        <v>343</v>
      </c>
      <c r="C5" s="188"/>
      <c r="D5" s="188" t="s">
        <v>344</v>
      </c>
      <c r="E5" s="188" t="s">
        <v>343</v>
      </c>
      <c r="F5" s="188" t="s">
        <v>345</v>
      </c>
    </row>
    <row r="6" spans="1:7">
      <c r="A6" s="161">
        <v>2011</v>
      </c>
      <c r="B6" s="668">
        <v>58.66</v>
      </c>
      <c r="C6" s="668">
        <v>146.12</v>
      </c>
      <c r="D6" s="668">
        <v>70.680000000000007</v>
      </c>
      <c r="E6" s="668">
        <v>135.63</v>
      </c>
      <c r="F6" s="668">
        <v>411.09</v>
      </c>
      <c r="G6" s="257"/>
    </row>
    <row r="7" spans="1:7">
      <c r="A7" s="161">
        <v>2012</v>
      </c>
      <c r="B7" s="668">
        <v>441.66</v>
      </c>
      <c r="C7" s="668">
        <v>12.71</v>
      </c>
      <c r="D7" s="668">
        <v>571.66999999999996</v>
      </c>
      <c r="E7" s="668">
        <v>941.67</v>
      </c>
      <c r="F7" s="668">
        <v>1967.71</v>
      </c>
      <c r="G7" s="257"/>
    </row>
    <row r="8" spans="1:7">
      <c r="A8" s="161">
        <v>2013</v>
      </c>
      <c r="B8" s="668">
        <v>336.98</v>
      </c>
      <c r="C8" s="668">
        <v>11.91</v>
      </c>
      <c r="D8" s="668">
        <v>505.37</v>
      </c>
      <c r="E8" s="668">
        <v>809.47</v>
      </c>
      <c r="F8" s="668">
        <v>1663.73</v>
      </c>
      <c r="G8" s="257"/>
    </row>
    <row r="9" spans="1:7">
      <c r="A9" s="161">
        <v>2014</v>
      </c>
      <c r="B9" s="668">
        <v>372.45</v>
      </c>
      <c r="C9" s="668">
        <v>120.64</v>
      </c>
      <c r="D9" s="668">
        <v>528.97</v>
      </c>
      <c r="E9" s="668">
        <v>535.11</v>
      </c>
      <c r="F9" s="668">
        <v>1557.17</v>
      </c>
      <c r="G9" s="257"/>
    </row>
    <row r="10" spans="1:7">
      <c r="A10" s="161">
        <v>2015</v>
      </c>
      <c r="B10" s="668">
        <v>208.18</v>
      </c>
      <c r="C10" s="668">
        <v>198.71</v>
      </c>
      <c r="D10" s="668">
        <v>352.16</v>
      </c>
      <c r="E10" s="668">
        <v>344.16</v>
      </c>
      <c r="F10" s="668">
        <v>1103.2</v>
      </c>
      <c r="G10" s="257"/>
    </row>
    <row r="11" spans="1:7">
      <c r="A11" s="161">
        <v>2016</v>
      </c>
      <c r="B11" s="668">
        <v>236.43</v>
      </c>
      <c r="C11" s="668">
        <v>205.76</v>
      </c>
      <c r="D11" s="668">
        <v>519.58000000000004</v>
      </c>
      <c r="E11" s="668">
        <v>101.5</v>
      </c>
      <c r="F11" s="668">
        <v>1063.27</v>
      </c>
      <c r="G11" s="257"/>
    </row>
    <row r="12" spans="1:7">
      <c r="A12" s="161">
        <v>2017</v>
      </c>
      <c r="B12" s="669">
        <v>638.01203592000002</v>
      </c>
      <c r="C12" s="669">
        <v>260.90940907000004</v>
      </c>
      <c r="D12" s="669">
        <v>808.82568502999993</v>
      </c>
      <c r="E12" s="669">
        <v>66.167433000000003</v>
      </c>
      <c r="F12" s="669">
        <v>1773.9145630200001</v>
      </c>
      <c r="G12" s="257"/>
    </row>
    <row r="13" spans="1:7">
      <c r="A13" s="161">
        <v>2018</v>
      </c>
      <c r="B13" s="669">
        <v>770.44</v>
      </c>
      <c r="C13" s="669">
        <v>267.08999999999997</v>
      </c>
      <c r="D13" s="669">
        <v>980.07</v>
      </c>
      <c r="E13" s="669">
        <v>88.32</v>
      </c>
      <c r="F13" s="669">
        <f>SUM(B13:E13)</f>
        <v>2105.92</v>
      </c>
      <c r="G13" s="257"/>
    </row>
    <row r="14" spans="1:7">
      <c r="A14" s="167" t="s">
        <v>492</v>
      </c>
      <c r="B14" s="670">
        <f>SUM(B15:B22)</f>
        <v>310.92604288999996</v>
      </c>
      <c r="C14" s="670">
        <f t="shared" ref="C14:E14" si="0">SUM(C15:C22)</f>
        <v>378.14578512999998</v>
      </c>
      <c r="D14" s="670">
        <f t="shared" si="0"/>
        <v>439.35664612000005</v>
      </c>
      <c r="E14" s="670">
        <f t="shared" si="0"/>
        <v>30.12490996</v>
      </c>
      <c r="F14" s="670">
        <f>SUM(F15:F22)</f>
        <v>1158.5533840999999</v>
      </c>
    </row>
    <row r="15" spans="1:7">
      <c r="A15" s="161" t="s">
        <v>137</v>
      </c>
      <c r="B15" s="671">
        <v>6.3909899999999992E-3</v>
      </c>
      <c r="C15" s="671">
        <v>11.426939990000001</v>
      </c>
      <c r="D15" s="671">
        <v>2.0681000000000001E-2</v>
      </c>
      <c r="E15" s="671" t="s">
        <v>54</v>
      </c>
      <c r="F15" s="669">
        <f t="shared" ref="F15:F22" si="1">SUM(B15:E15)</f>
        <v>11.454011980000001</v>
      </c>
      <c r="G15" s="258"/>
    </row>
    <row r="16" spans="1:7">
      <c r="A16" s="161" t="s">
        <v>138</v>
      </c>
      <c r="B16" s="671">
        <v>59.328727999999998</v>
      </c>
      <c r="C16" s="671">
        <v>26.161915019999999</v>
      </c>
      <c r="D16" s="671">
        <v>88.49270405</v>
      </c>
      <c r="E16" s="671">
        <v>1.9999999999999999E-6</v>
      </c>
      <c r="F16" s="669">
        <f t="shared" si="1"/>
        <v>173.98334906999997</v>
      </c>
      <c r="G16" s="258"/>
    </row>
    <row r="17" spans="1:13">
      <c r="A17" s="161" t="s">
        <v>139</v>
      </c>
      <c r="B17" s="671">
        <v>78.104379980000004</v>
      </c>
      <c r="C17" s="671">
        <v>20.050967</v>
      </c>
      <c r="D17" s="671">
        <v>116.78598893</v>
      </c>
      <c r="E17" s="671">
        <v>22.118126960000001</v>
      </c>
      <c r="F17" s="669">
        <f t="shared" si="1"/>
        <v>237.05946287000003</v>
      </c>
      <c r="G17" s="258"/>
      <c r="H17" s="635"/>
      <c r="I17" s="635"/>
      <c r="J17" s="635"/>
      <c r="K17" s="635"/>
      <c r="L17" s="635"/>
      <c r="M17" s="635"/>
    </row>
    <row r="18" spans="1:13">
      <c r="A18" s="161" t="s">
        <v>140</v>
      </c>
      <c r="B18" s="671" t="s">
        <v>54</v>
      </c>
      <c r="C18" s="671">
        <v>22.847695100000003</v>
      </c>
      <c r="D18" s="671">
        <v>0.33974900000000002</v>
      </c>
      <c r="E18" s="671">
        <v>2.8E-5</v>
      </c>
      <c r="F18" s="669">
        <f t="shared" si="1"/>
        <v>23.187472100000004</v>
      </c>
      <c r="G18" s="258"/>
    </row>
    <row r="19" spans="1:13">
      <c r="A19" s="161" t="s">
        <v>141</v>
      </c>
      <c r="B19" s="671">
        <v>73.117730980000005</v>
      </c>
      <c r="C19" s="671">
        <v>221.78845898999998</v>
      </c>
      <c r="D19" s="671">
        <v>88.141457060000008</v>
      </c>
      <c r="E19" s="671" t="s">
        <v>54</v>
      </c>
      <c r="F19" s="669">
        <f t="shared" si="1"/>
        <v>383.04764703000001</v>
      </c>
      <c r="G19" s="258"/>
    </row>
    <row r="20" spans="1:13">
      <c r="A20" s="161" t="s">
        <v>142</v>
      </c>
      <c r="B20" s="671">
        <v>66.28986098</v>
      </c>
      <c r="C20" s="671">
        <v>32.631771030000003</v>
      </c>
      <c r="D20" s="671">
        <v>103.81700495</v>
      </c>
      <c r="E20" s="671">
        <v>8.0067529999999998</v>
      </c>
      <c r="F20" s="669">
        <f t="shared" si="1"/>
        <v>210.74538996000001</v>
      </c>
      <c r="G20" s="258"/>
    </row>
    <row r="21" spans="1:13">
      <c r="A21" s="161" t="s">
        <v>143</v>
      </c>
      <c r="B21" s="671" t="s">
        <v>54</v>
      </c>
      <c r="C21" s="671">
        <v>43.166266999999998</v>
      </c>
      <c r="D21" s="671" t="s">
        <v>54</v>
      </c>
      <c r="E21" s="671" t="s">
        <v>54</v>
      </c>
      <c r="F21" s="669">
        <f t="shared" si="1"/>
        <v>43.166266999999998</v>
      </c>
      <c r="G21" s="258"/>
    </row>
    <row r="22" spans="1:13">
      <c r="A22" s="161" t="s">
        <v>144</v>
      </c>
      <c r="B22" s="671">
        <v>34.078951959999998</v>
      </c>
      <c r="C22" s="671">
        <v>7.1771000000000001E-2</v>
      </c>
      <c r="D22" s="671">
        <v>41.759061129999999</v>
      </c>
      <c r="E22" s="671" t="s">
        <v>54</v>
      </c>
      <c r="F22" s="669">
        <f t="shared" si="1"/>
        <v>75.909784089999988</v>
      </c>
      <c r="G22" s="258"/>
    </row>
    <row r="23" spans="1:13">
      <c r="A23" s="164" t="s">
        <v>342</v>
      </c>
      <c r="B23" s="672">
        <f>SUM(B6:B14)</f>
        <v>3373.7380788099999</v>
      </c>
      <c r="C23" s="672">
        <f>SUM(C6:C14)</f>
        <v>1601.9951942</v>
      </c>
      <c r="D23" s="672">
        <f>SUM(D6:D14)</f>
        <v>4776.6823311499993</v>
      </c>
      <c r="E23" s="672">
        <f>SUM(E6:E14)</f>
        <v>3052.1523429600002</v>
      </c>
      <c r="F23" s="672">
        <f>SUM(F6:F14)</f>
        <v>12804.55794712</v>
      </c>
    </row>
    <row r="24" spans="1:13">
      <c r="B24" s="255"/>
      <c r="C24" s="255"/>
      <c r="D24" s="255"/>
      <c r="E24" s="255"/>
      <c r="F24" s="255"/>
    </row>
    <row r="25" spans="1:13" ht="28.5" customHeight="1">
      <c r="A25" s="795" t="s">
        <v>514</v>
      </c>
      <c r="B25" s="795"/>
      <c r="C25" s="795"/>
      <c r="D25" s="795"/>
      <c r="E25" s="795"/>
      <c r="F25" s="795"/>
    </row>
  </sheetData>
  <mergeCells count="1">
    <mergeCell ref="A25:F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7" tint="0.39997558519241921"/>
  </sheetPr>
  <dimension ref="A1:M25"/>
  <sheetViews>
    <sheetView view="pageBreakPreview" zoomScaleNormal="100" zoomScaleSheetLayoutView="100" workbookViewId="0">
      <selection activeCell="D21" sqref="D21"/>
    </sheetView>
  </sheetViews>
  <sheetFormatPr baseColWidth="10" defaultColWidth="11.42578125" defaultRowHeight="15"/>
  <cols>
    <col min="1" max="1" width="16.85546875" style="146" customWidth="1"/>
    <col min="2" max="6" width="19.42578125" style="142" customWidth="1"/>
    <col min="7" max="16384" width="11.42578125" style="143"/>
  </cols>
  <sheetData>
    <row r="1" spans="1:13">
      <c r="A1" s="161" t="s">
        <v>346</v>
      </c>
      <c r="B1" s="175"/>
      <c r="C1" s="175"/>
      <c r="D1" s="175"/>
      <c r="E1" s="175"/>
      <c r="F1" s="175"/>
    </row>
    <row r="2" spans="1:13" ht="15.75">
      <c r="A2" s="136" t="s">
        <v>347</v>
      </c>
      <c r="B2" s="175"/>
      <c r="C2" s="175"/>
      <c r="D2" s="175"/>
      <c r="E2" s="175"/>
      <c r="F2" s="175"/>
    </row>
    <row r="3" spans="1:13">
      <c r="A3" s="161"/>
      <c r="B3" s="175"/>
      <c r="C3" s="175"/>
      <c r="D3" s="175"/>
      <c r="E3" s="175"/>
      <c r="F3" s="175"/>
    </row>
    <row r="4" spans="1:13">
      <c r="A4" s="160" t="s">
        <v>248</v>
      </c>
      <c r="B4" s="188" t="s">
        <v>338</v>
      </c>
      <c r="C4" s="188" t="s">
        <v>339</v>
      </c>
      <c r="D4" s="188" t="s">
        <v>340</v>
      </c>
      <c r="E4" s="188" t="s">
        <v>341</v>
      </c>
      <c r="F4" s="188" t="s">
        <v>342</v>
      </c>
    </row>
    <row r="5" spans="1:13">
      <c r="A5" s="160"/>
      <c r="B5" s="188" t="s">
        <v>343</v>
      </c>
      <c r="C5" s="188"/>
      <c r="D5" s="188" t="s">
        <v>344</v>
      </c>
      <c r="E5" s="188" t="s">
        <v>343</v>
      </c>
      <c r="F5" s="188" t="s">
        <v>345</v>
      </c>
    </row>
    <row r="6" spans="1:13">
      <c r="A6" s="161">
        <v>2011</v>
      </c>
      <c r="B6" s="175">
        <v>58.66</v>
      </c>
      <c r="C6" s="175">
        <v>146.12</v>
      </c>
      <c r="D6" s="175">
        <v>70.680000000000007</v>
      </c>
      <c r="E6" s="175">
        <v>135.63</v>
      </c>
      <c r="F6" s="175">
        <v>411.09</v>
      </c>
      <c r="G6" s="257"/>
    </row>
    <row r="7" spans="1:13">
      <c r="A7" s="161">
        <v>2012</v>
      </c>
      <c r="B7" s="175">
        <v>441.66</v>
      </c>
      <c r="C7" s="175">
        <v>12.71</v>
      </c>
      <c r="D7" s="175">
        <v>571.66999999999996</v>
      </c>
      <c r="E7" s="175">
        <v>941.67</v>
      </c>
      <c r="F7" s="187">
        <v>1967.71</v>
      </c>
      <c r="G7" s="257"/>
    </row>
    <row r="8" spans="1:13">
      <c r="A8" s="161">
        <v>2013</v>
      </c>
      <c r="B8" s="175">
        <v>336.98</v>
      </c>
      <c r="C8" s="175">
        <v>11.91</v>
      </c>
      <c r="D8" s="175">
        <v>505.37</v>
      </c>
      <c r="E8" s="175">
        <v>809.47</v>
      </c>
      <c r="F8" s="187">
        <v>1663.73</v>
      </c>
      <c r="G8" s="257"/>
    </row>
    <row r="9" spans="1:13">
      <c r="A9" s="161">
        <v>2014</v>
      </c>
      <c r="B9" s="175">
        <v>372.45</v>
      </c>
      <c r="C9" s="175">
        <v>120.64</v>
      </c>
      <c r="D9" s="175">
        <v>528.97</v>
      </c>
      <c r="E9" s="175">
        <v>535.11</v>
      </c>
      <c r="F9" s="187">
        <v>1557.17</v>
      </c>
      <c r="G9" s="257"/>
    </row>
    <row r="10" spans="1:13">
      <c r="A10" s="161">
        <v>2015</v>
      </c>
      <c r="B10" s="175">
        <v>208.18</v>
      </c>
      <c r="C10" s="175">
        <v>198.71</v>
      </c>
      <c r="D10" s="175">
        <v>352.16</v>
      </c>
      <c r="E10" s="175">
        <v>344.16</v>
      </c>
      <c r="F10" s="187">
        <v>1103.2</v>
      </c>
      <c r="G10" s="257"/>
    </row>
    <row r="11" spans="1:13">
      <c r="A11" s="161">
        <v>2016</v>
      </c>
      <c r="B11" s="175">
        <v>236.43</v>
      </c>
      <c r="C11" s="175">
        <v>205.76</v>
      </c>
      <c r="D11" s="175">
        <v>519.58000000000004</v>
      </c>
      <c r="E11" s="175">
        <v>101.5</v>
      </c>
      <c r="F11" s="187">
        <v>1063.27</v>
      </c>
      <c r="G11" s="257"/>
    </row>
    <row r="12" spans="1:13">
      <c r="A12" s="161">
        <v>2017</v>
      </c>
      <c r="B12" s="256">
        <v>638.01203592000002</v>
      </c>
      <c r="C12" s="256">
        <v>260.90940907000004</v>
      </c>
      <c r="D12" s="256">
        <v>808.82568502999993</v>
      </c>
      <c r="E12" s="256">
        <v>66.167433000000003</v>
      </c>
      <c r="F12" s="256">
        <v>1773.9145630200001</v>
      </c>
      <c r="G12" s="257"/>
    </row>
    <row r="13" spans="1:13">
      <c r="A13" s="161">
        <v>2018</v>
      </c>
      <c r="B13" s="256">
        <v>770.44</v>
      </c>
      <c r="C13" s="256">
        <v>267.08999999999997</v>
      </c>
      <c r="D13" s="256">
        <v>980.07</v>
      </c>
      <c r="E13" s="256">
        <v>88.32</v>
      </c>
      <c r="F13" s="256">
        <f>SUM(B13:E13)</f>
        <v>2105.92</v>
      </c>
      <c r="G13" s="257"/>
    </row>
    <row r="14" spans="1:13">
      <c r="A14" s="401" t="s">
        <v>444</v>
      </c>
      <c r="B14" s="189">
        <f>SUM(B15:B16)</f>
        <v>59.335118989999998</v>
      </c>
      <c r="C14" s="189">
        <f t="shared" ref="C14:F14" si="0">SUM(C15:C16)</f>
        <v>37.588855010000003</v>
      </c>
      <c r="D14" s="189">
        <f t="shared" si="0"/>
        <v>88.513385049999997</v>
      </c>
      <c r="E14" s="189">
        <f t="shared" si="0"/>
        <v>1.9999999999999999E-6</v>
      </c>
      <c r="F14" s="189">
        <f t="shared" si="0"/>
        <v>185.43736104999996</v>
      </c>
    </row>
    <row r="15" spans="1:13">
      <c r="A15" s="161" t="s">
        <v>137</v>
      </c>
      <c r="B15" s="256">
        <v>6.39099E-3</v>
      </c>
      <c r="C15" s="256">
        <v>11.426939990000001</v>
      </c>
      <c r="D15" s="256">
        <v>2.0681000000000001E-2</v>
      </c>
      <c r="E15" s="256">
        <v>0</v>
      </c>
      <c r="F15" s="398">
        <f>SUM(B15:E15)</f>
        <v>11.454011980000001</v>
      </c>
      <c r="G15" s="258"/>
      <c r="H15" s="392"/>
      <c r="I15" s="392"/>
      <c r="J15" s="392"/>
      <c r="K15" s="393"/>
      <c r="L15" s="393"/>
      <c r="M15" s="393"/>
    </row>
    <row r="16" spans="1:13">
      <c r="A16" s="397" t="s">
        <v>138</v>
      </c>
      <c r="B16" s="399">
        <v>59.328727999999998</v>
      </c>
      <c r="C16" s="399">
        <v>26.161915019999999</v>
      </c>
      <c r="D16" s="399">
        <v>88.49270405</v>
      </c>
      <c r="E16" s="399">
        <v>1.9999999999999999E-6</v>
      </c>
      <c r="F16" s="400">
        <f>SUM(B16:E16)</f>
        <v>173.98334906999997</v>
      </c>
      <c r="G16" s="258"/>
      <c r="H16" s="393"/>
      <c r="I16" s="393"/>
      <c r="J16" s="392"/>
      <c r="K16" s="393"/>
      <c r="L16" s="393"/>
      <c r="M16" s="393"/>
    </row>
    <row r="17" spans="1:13">
      <c r="A17" s="397"/>
      <c r="B17" s="399"/>
      <c r="C17" s="399"/>
      <c r="D17" s="399"/>
      <c r="E17" s="399"/>
      <c r="F17" s="400"/>
      <c r="G17" s="258"/>
      <c r="H17" s="393"/>
      <c r="I17" s="393"/>
      <c r="J17" s="392"/>
      <c r="K17" s="393"/>
      <c r="L17" s="393"/>
      <c r="M17" s="393"/>
    </row>
    <row r="18" spans="1:13">
      <c r="A18" s="396" t="s">
        <v>342</v>
      </c>
      <c r="B18" s="394">
        <f>SUM(B6:B14)</f>
        <v>3122.1471549100002</v>
      </c>
      <c r="C18" s="394">
        <f>SUM(C6:C14)</f>
        <v>1261.4382640800002</v>
      </c>
      <c r="D18" s="394">
        <f>SUM(D6:D14)</f>
        <v>4425.8390700799991</v>
      </c>
      <c r="E18" s="394">
        <f>SUM(E6:E14)</f>
        <v>3022.0274350000004</v>
      </c>
      <c r="F18" s="394">
        <f>SUM(F6:F14)</f>
        <v>11831.441924070001</v>
      </c>
      <c r="H18" s="393"/>
      <c r="I18" s="393"/>
    </row>
    <row r="19" spans="1:13">
      <c r="B19" s="255"/>
      <c r="C19" s="255"/>
      <c r="D19" s="255"/>
      <c r="E19" s="255"/>
      <c r="F19" s="255"/>
      <c r="H19" s="393"/>
      <c r="I19" s="393"/>
    </row>
    <row r="20" spans="1:13" ht="32.25" customHeight="1">
      <c r="A20" s="795" t="s">
        <v>473</v>
      </c>
      <c r="B20" s="795"/>
      <c r="C20" s="795"/>
      <c r="D20" s="795"/>
      <c r="E20" s="795"/>
      <c r="F20" s="795"/>
    </row>
    <row r="24" spans="1:13">
      <c r="B24" s="395"/>
      <c r="C24" s="395"/>
      <c r="D24" s="395"/>
      <c r="E24" s="395"/>
    </row>
    <row r="25" spans="1:13">
      <c r="B25" s="395"/>
      <c r="C25" s="395"/>
      <c r="D25" s="395"/>
      <c r="E25" s="395"/>
    </row>
  </sheetData>
  <mergeCells count="1">
    <mergeCell ref="A20:F20"/>
  </mergeCells>
  <printOptions horizontalCentered="1" verticalCentered="1"/>
  <pageMargins left="0" right="0" top="0" bottom="0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/>
  </sheetPr>
  <dimension ref="B2:I94"/>
  <sheetViews>
    <sheetView topLeftCell="A64" zoomScale="130" zoomScaleNormal="130" workbookViewId="0">
      <selection activeCell="P11" sqref="P11"/>
    </sheetView>
  </sheetViews>
  <sheetFormatPr baseColWidth="10" defaultRowHeight="15"/>
  <sheetData>
    <row r="2" spans="2:8">
      <c r="B2" s="770" t="s">
        <v>172</v>
      </c>
      <c r="C2" s="770"/>
      <c r="D2" s="770"/>
      <c r="E2" s="770"/>
      <c r="F2" s="770"/>
      <c r="G2" s="770"/>
    </row>
    <row r="3" spans="2:8">
      <c r="B3" s="770" t="s">
        <v>171</v>
      </c>
      <c r="C3" s="770"/>
      <c r="D3" s="770"/>
      <c r="E3" s="770"/>
      <c r="F3" s="770"/>
      <c r="G3" s="770"/>
    </row>
    <row r="5" spans="2:8" ht="33.75">
      <c r="B5" s="83"/>
      <c r="C5" s="84" t="s">
        <v>128</v>
      </c>
      <c r="D5" s="83" t="s">
        <v>129</v>
      </c>
      <c r="E5" s="83" t="s">
        <v>130</v>
      </c>
      <c r="F5" s="85" t="s">
        <v>131</v>
      </c>
      <c r="G5" s="85" t="s">
        <v>132</v>
      </c>
      <c r="H5" s="85" t="s">
        <v>55</v>
      </c>
    </row>
    <row r="8" spans="2:8">
      <c r="B8" s="57">
        <v>2011</v>
      </c>
      <c r="C8" s="58" t="s">
        <v>133</v>
      </c>
      <c r="D8" s="59" t="s">
        <v>134</v>
      </c>
      <c r="E8" s="59">
        <v>74.252005180000012</v>
      </c>
      <c r="F8" s="59" t="s">
        <v>54</v>
      </c>
      <c r="G8" s="60" t="s">
        <v>54</v>
      </c>
      <c r="H8" s="60">
        <f>SUM(D8:G8)</f>
        <v>74.252005180000012</v>
      </c>
    </row>
    <row r="9" spans="2:8">
      <c r="B9" s="61"/>
      <c r="C9" s="62" t="s">
        <v>135</v>
      </c>
      <c r="D9" s="63">
        <v>5.07822101</v>
      </c>
      <c r="E9" s="63">
        <v>70.916692009999991</v>
      </c>
      <c r="F9" s="63">
        <v>5.4546779699999997</v>
      </c>
      <c r="G9" s="64" t="s">
        <v>54</v>
      </c>
      <c r="H9" s="64">
        <f t="shared" ref="H9:H61" si="0">SUM(D9:G9)</f>
        <v>81.44959098999999</v>
      </c>
    </row>
    <row r="10" spans="2:8">
      <c r="B10" s="65"/>
      <c r="C10" s="66" t="s">
        <v>136</v>
      </c>
      <c r="D10" s="67">
        <v>53.582341989999996</v>
      </c>
      <c r="E10" s="67">
        <v>0.95393199000000006</v>
      </c>
      <c r="F10" s="67">
        <v>65.223550990000007</v>
      </c>
      <c r="G10" s="68">
        <v>135.62538000999999</v>
      </c>
      <c r="H10" s="68">
        <f t="shared" si="0"/>
        <v>255.38520498</v>
      </c>
    </row>
    <row r="11" spans="2:8">
      <c r="B11" s="118"/>
      <c r="C11" s="116" t="s">
        <v>55</v>
      </c>
      <c r="D11" s="119">
        <f>SUM(D8:D10)</f>
        <v>58.660562999999996</v>
      </c>
      <c r="E11" s="119">
        <f>SUM(E8:E10)</f>
        <v>146.12262917999999</v>
      </c>
      <c r="F11" s="119">
        <f>SUM(F8:F10)</f>
        <v>70.678228960000013</v>
      </c>
      <c r="G11" s="119">
        <f>SUM(G8:G10)</f>
        <v>135.62538000999999</v>
      </c>
      <c r="H11" s="119">
        <f t="shared" si="0"/>
        <v>411.08680114999993</v>
      </c>
    </row>
    <row r="12" spans="2:8">
      <c r="B12" s="57">
        <v>2012</v>
      </c>
      <c r="C12" s="58" t="s">
        <v>137</v>
      </c>
      <c r="D12" s="59">
        <v>62.824097009999996</v>
      </c>
      <c r="E12" s="59">
        <v>4.1418440200000006</v>
      </c>
      <c r="F12" s="59">
        <v>74.358613950000006</v>
      </c>
      <c r="G12" s="60">
        <v>81.362797069999985</v>
      </c>
      <c r="H12" s="60">
        <f t="shared" si="0"/>
        <v>222.68735205000002</v>
      </c>
    </row>
    <row r="13" spans="2:8">
      <c r="B13" s="61"/>
      <c r="C13" s="62" t="s">
        <v>138</v>
      </c>
      <c r="D13" s="63">
        <v>48.167363980000005</v>
      </c>
      <c r="E13" s="63">
        <v>0.10188</v>
      </c>
      <c r="F13" s="63">
        <v>60.340161020000004</v>
      </c>
      <c r="G13" s="64">
        <v>48.651877030000001</v>
      </c>
      <c r="H13" s="64">
        <f t="shared" si="0"/>
        <v>157.26128203000002</v>
      </c>
    </row>
    <row r="14" spans="2:8">
      <c r="B14" s="61"/>
      <c r="C14" s="62" t="s">
        <v>139</v>
      </c>
      <c r="D14" s="63">
        <v>9.1524989899999998</v>
      </c>
      <c r="E14" s="63">
        <v>0.37464199999999998</v>
      </c>
      <c r="F14" s="63">
        <v>9.9011580099999996</v>
      </c>
      <c r="G14" s="64">
        <v>63.045594969999996</v>
      </c>
      <c r="H14" s="64">
        <f t="shared" si="0"/>
        <v>82.473893969999992</v>
      </c>
    </row>
    <row r="15" spans="2:8">
      <c r="B15" s="61"/>
      <c r="C15" s="62" t="s">
        <v>140</v>
      </c>
      <c r="D15" s="63" t="s">
        <v>134</v>
      </c>
      <c r="E15" s="63">
        <v>0.65635500000000002</v>
      </c>
      <c r="F15" s="63" t="s">
        <v>54</v>
      </c>
      <c r="G15" s="64" t="s">
        <v>54</v>
      </c>
      <c r="H15" s="64">
        <f t="shared" si="0"/>
        <v>0.65635500000000002</v>
      </c>
    </row>
    <row r="16" spans="2:8">
      <c r="B16" s="61"/>
      <c r="C16" s="62" t="s">
        <v>141</v>
      </c>
      <c r="D16" s="63">
        <v>39.030414999999998</v>
      </c>
      <c r="E16" s="63">
        <v>1.0892379699999999</v>
      </c>
      <c r="F16" s="63">
        <v>49.080779019999994</v>
      </c>
      <c r="G16" s="64">
        <v>145.60501001</v>
      </c>
      <c r="H16" s="64">
        <f t="shared" si="0"/>
        <v>234.805442</v>
      </c>
    </row>
    <row r="17" spans="2:8">
      <c r="B17" s="61"/>
      <c r="C17" s="62" t="s">
        <v>142</v>
      </c>
      <c r="D17" s="63">
        <v>79.399479990000003</v>
      </c>
      <c r="E17" s="63">
        <v>0.66559897000000001</v>
      </c>
      <c r="F17" s="63">
        <v>102.48355596000002</v>
      </c>
      <c r="G17" s="64">
        <v>107.716645</v>
      </c>
      <c r="H17" s="64">
        <f t="shared" si="0"/>
        <v>290.26527992000001</v>
      </c>
    </row>
    <row r="18" spans="2:8">
      <c r="B18" s="61"/>
      <c r="C18" s="62" t="s">
        <v>143</v>
      </c>
      <c r="D18" s="63" t="s">
        <v>134</v>
      </c>
      <c r="E18" s="63">
        <v>0.35561801999999998</v>
      </c>
      <c r="F18" s="63">
        <v>0.39148200000000005</v>
      </c>
      <c r="G18" s="64" t="s">
        <v>54</v>
      </c>
      <c r="H18" s="64">
        <f t="shared" si="0"/>
        <v>0.74710001999999998</v>
      </c>
    </row>
    <row r="19" spans="2:8">
      <c r="B19" s="61"/>
      <c r="C19" s="62" t="s">
        <v>144</v>
      </c>
      <c r="D19" s="63">
        <v>18.247289000000002</v>
      </c>
      <c r="E19" s="63">
        <v>1.148998</v>
      </c>
      <c r="F19" s="63">
        <v>25.069594939999998</v>
      </c>
      <c r="G19" s="64" t="s">
        <v>54</v>
      </c>
      <c r="H19" s="64">
        <f t="shared" si="0"/>
        <v>44.465881940000003</v>
      </c>
    </row>
    <row r="20" spans="2:8">
      <c r="B20" s="61"/>
      <c r="C20" s="62" t="s">
        <v>145</v>
      </c>
      <c r="D20" s="63">
        <v>96.126011009999985</v>
      </c>
      <c r="E20" s="63">
        <v>1.207028</v>
      </c>
      <c r="F20" s="63">
        <v>124.00815412</v>
      </c>
      <c r="G20" s="64">
        <v>274.66685699999999</v>
      </c>
      <c r="H20" s="64">
        <f t="shared" si="0"/>
        <v>496.00805012999996</v>
      </c>
    </row>
    <row r="21" spans="2:8">
      <c r="B21" s="61"/>
      <c r="C21" s="62" t="s">
        <v>133</v>
      </c>
      <c r="D21" s="63" t="s">
        <v>134</v>
      </c>
      <c r="E21" s="63">
        <v>1.6384880000000002</v>
      </c>
      <c r="F21" s="63" t="s">
        <v>54</v>
      </c>
      <c r="G21" s="64" t="s">
        <v>54</v>
      </c>
      <c r="H21" s="64">
        <f t="shared" si="0"/>
        <v>1.6384880000000002</v>
      </c>
    </row>
    <row r="22" spans="2:8">
      <c r="B22" s="61"/>
      <c r="C22" s="62" t="s">
        <v>135</v>
      </c>
      <c r="D22" s="63">
        <v>37.156631010000005</v>
      </c>
      <c r="E22" s="63">
        <v>1.271609</v>
      </c>
      <c r="F22" s="63">
        <v>54.745559030000003</v>
      </c>
      <c r="G22" s="64" t="s">
        <v>54</v>
      </c>
      <c r="H22" s="64">
        <f t="shared" si="0"/>
        <v>93.173799040000006</v>
      </c>
    </row>
    <row r="23" spans="2:8">
      <c r="B23" s="65"/>
      <c r="C23" s="66" t="s">
        <v>146</v>
      </c>
      <c r="D23" s="67">
        <v>51.55153301</v>
      </c>
      <c r="E23" s="67">
        <v>5.9597000000000004E-2</v>
      </c>
      <c r="F23" s="67">
        <v>71.292634950000007</v>
      </c>
      <c r="G23" s="68">
        <v>220.61931699000002</v>
      </c>
      <c r="H23" s="68">
        <f t="shared" si="0"/>
        <v>343.52308195000001</v>
      </c>
    </row>
    <row r="24" spans="2:8">
      <c r="B24" s="118"/>
      <c r="C24" s="116" t="s">
        <v>55</v>
      </c>
      <c r="D24" s="119">
        <f>SUM(D12:D23)</f>
        <v>441.65531900000008</v>
      </c>
      <c r="E24" s="119">
        <f>SUM(E12:E23)</f>
        <v>12.710895980000002</v>
      </c>
      <c r="F24" s="119">
        <f>SUM(F12:F23)</f>
        <v>571.671693</v>
      </c>
      <c r="G24" s="119">
        <f>SUM(G12:G23)</f>
        <v>941.66809807000004</v>
      </c>
      <c r="H24" s="119">
        <f t="shared" si="0"/>
        <v>1967.70600605</v>
      </c>
    </row>
    <row r="25" spans="2:8">
      <c r="B25" s="57">
        <v>2013</v>
      </c>
      <c r="C25" s="58" t="s">
        <v>137</v>
      </c>
      <c r="D25" s="59">
        <v>7.6820100000000004E-3</v>
      </c>
      <c r="E25" s="59">
        <v>1.6654300100000001</v>
      </c>
      <c r="F25" s="59">
        <v>0.67418499999999992</v>
      </c>
      <c r="G25" s="60">
        <v>0</v>
      </c>
      <c r="H25" s="60">
        <f t="shared" si="0"/>
        <v>2.3472970200000001</v>
      </c>
    </row>
    <row r="26" spans="2:8">
      <c r="B26" s="61"/>
      <c r="C26" s="62" t="s">
        <v>138</v>
      </c>
      <c r="D26" s="63">
        <v>21.660934000000001</v>
      </c>
      <c r="E26" s="63">
        <v>2.360214</v>
      </c>
      <c r="F26" s="63">
        <v>33.753632039999999</v>
      </c>
      <c r="G26" s="64">
        <v>5.4566549999999996</v>
      </c>
      <c r="H26" s="64">
        <f t="shared" si="0"/>
        <v>63.231435039999994</v>
      </c>
    </row>
    <row r="27" spans="2:8">
      <c r="B27" s="61"/>
      <c r="C27" s="62" t="s">
        <v>139</v>
      </c>
      <c r="D27" s="63">
        <v>65.725545979999993</v>
      </c>
      <c r="E27" s="63">
        <v>1.359478</v>
      </c>
      <c r="F27" s="63">
        <v>90.361466989999997</v>
      </c>
      <c r="G27" s="64">
        <v>293.31292001999998</v>
      </c>
      <c r="H27" s="64">
        <f t="shared" si="0"/>
        <v>450.75941098999999</v>
      </c>
    </row>
    <row r="28" spans="2:8">
      <c r="B28" s="61"/>
      <c r="C28" s="62" t="s">
        <v>120</v>
      </c>
      <c r="D28" s="63">
        <v>1.3670899599999999</v>
      </c>
      <c r="E28" s="63">
        <v>0.489813</v>
      </c>
      <c r="F28" s="63">
        <v>0.87217999999999996</v>
      </c>
      <c r="G28" s="64">
        <v>1.9000000000000001E-5</v>
      </c>
      <c r="H28" s="64">
        <f t="shared" si="0"/>
        <v>2.7291019599999999</v>
      </c>
    </row>
    <row r="29" spans="2:8">
      <c r="B29" s="61"/>
      <c r="C29" s="62" t="s">
        <v>141</v>
      </c>
      <c r="D29" s="63">
        <v>23.826887970000001</v>
      </c>
      <c r="E29" s="63">
        <v>0.68775702000000005</v>
      </c>
      <c r="F29" s="63">
        <v>34.449959069999998</v>
      </c>
      <c r="G29" s="64">
        <v>132.62300809000001</v>
      </c>
      <c r="H29" s="64">
        <f t="shared" si="0"/>
        <v>191.58761215000001</v>
      </c>
    </row>
    <row r="30" spans="2:8">
      <c r="B30" s="61"/>
      <c r="C30" s="62" t="s">
        <v>142</v>
      </c>
      <c r="D30" s="63">
        <v>73.42502300999999</v>
      </c>
      <c r="E30" s="63">
        <v>0.47390100000000002</v>
      </c>
      <c r="F30" s="63">
        <v>112.57678302000001</v>
      </c>
      <c r="G30" s="64">
        <v>20.224245</v>
      </c>
      <c r="H30" s="64">
        <f t="shared" si="0"/>
        <v>206.69995202999999</v>
      </c>
    </row>
    <row r="31" spans="2:8">
      <c r="B31" s="61"/>
      <c r="C31" s="62" t="s">
        <v>143</v>
      </c>
      <c r="D31" s="63">
        <v>0</v>
      </c>
      <c r="E31" s="63">
        <v>0.63022696999999994</v>
      </c>
      <c r="F31" s="63">
        <v>0.32477</v>
      </c>
      <c r="G31" s="64">
        <v>0</v>
      </c>
      <c r="H31" s="64">
        <f t="shared" si="0"/>
        <v>0.95499696999999995</v>
      </c>
    </row>
    <row r="32" spans="2:8">
      <c r="B32" s="61"/>
      <c r="C32" s="62" t="s">
        <v>147</v>
      </c>
      <c r="D32" s="63">
        <v>25.174167000000001</v>
      </c>
      <c r="E32" s="63">
        <v>0.69820694999999999</v>
      </c>
      <c r="F32" s="63">
        <v>45.54200307</v>
      </c>
      <c r="G32" s="64">
        <v>72.417529980000012</v>
      </c>
      <c r="H32" s="64">
        <f t="shared" si="0"/>
        <v>143.831907</v>
      </c>
    </row>
    <row r="33" spans="2:8">
      <c r="B33" s="61"/>
      <c r="C33" s="62" t="s">
        <v>148</v>
      </c>
      <c r="D33" s="63">
        <v>41.106206010000008</v>
      </c>
      <c r="E33" s="63">
        <v>0.65959699999999999</v>
      </c>
      <c r="F33" s="63">
        <v>60.56780002</v>
      </c>
      <c r="G33" s="64">
        <v>96.463214010000016</v>
      </c>
      <c r="H33" s="64">
        <f t="shared" si="0"/>
        <v>198.79681704000001</v>
      </c>
    </row>
    <row r="34" spans="2:8">
      <c r="B34" s="61"/>
      <c r="C34" s="62" t="s">
        <v>149</v>
      </c>
      <c r="D34" s="63">
        <v>3.9786000000000002E-2</v>
      </c>
      <c r="E34" s="63">
        <v>0.80451007999999991</v>
      </c>
      <c r="F34" s="63">
        <v>1.1600559499999998</v>
      </c>
      <c r="G34" s="64">
        <v>0.2</v>
      </c>
      <c r="H34" s="64">
        <f t="shared" si="0"/>
        <v>2.2043520299999999</v>
      </c>
    </row>
    <row r="35" spans="2:8">
      <c r="B35" s="61"/>
      <c r="C35" s="62" t="s">
        <v>135</v>
      </c>
      <c r="D35" s="63">
        <v>13.09331203</v>
      </c>
      <c r="E35" s="63">
        <v>0.6853490000000001</v>
      </c>
      <c r="F35" s="63">
        <v>20.488748059999999</v>
      </c>
      <c r="G35" s="64">
        <v>178.25462704</v>
      </c>
      <c r="H35" s="64">
        <f t="shared" si="0"/>
        <v>212.52203613</v>
      </c>
    </row>
    <row r="36" spans="2:8">
      <c r="B36" s="65"/>
      <c r="C36" s="66" t="s">
        <v>136</v>
      </c>
      <c r="D36" s="67">
        <v>71.55782400999999</v>
      </c>
      <c r="E36" s="67">
        <v>1.3957080000000002</v>
      </c>
      <c r="F36" s="67">
        <v>104.59380802</v>
      </c>
      <c r="G36" s="68">
        <v>10.52248393</v>
      </c>
      <c r="H36" s="68">
        <f t="shared" si="0"/>
        <v>188.06982395999998</v>
      </c>
    </row>
    <row r="37" spans="2:8">
      <c r="B37" s="118"/>
      <c r="C37" s="116" t="s">
        <v>55</v>
      </c>
      <c r="D37" s="119">
        <f>SUM(D25:D36)</f>
        <v>336.98445797999995</v>
      </c>
      <c r="E37" s="119">
        <f>SUM(E25:E36)</f>
        <v>11.910191030000002</v>
      </c>
      <c r="F37" s="119">
        <f>SUM(F25:F36)</f>
        <v>505.36539124000001</v>
      </c>
      <c r="G37" s="119">
        <f>SUM(G25:G36)</f>
        <v>809.47470207000003</v>
      </c>
      <c r="H37" s="119">
        <f t="shared" si="0"/>
        <v>1663.7347423199999</v>
      </c>
    </row>
    <row r="38" spans="2:8">
      <c r="B38" s="57">
        <v>2014</v>
      </c>
      <c r="C38" s="58" t="s">
        <v>137</v>
      </c>
      <c r="D38" s="59" t="s">
        <v>54</v>
      </c>
      <c r="E38" s="59">
        <v>1.3267860900000001</v>
      </c>
      <c r="F38" s="59" t="s">
        <v>54</v>
      </c>
      <c r="G38" s="60" t="s">
        <v>54</v>
      </c>
      <c r="H38" s="60">
        <f t="shared" si="0"/>
        <v>1.3267860900000001</v>
      </c>
    </row>
    <row r="39" spans="2:8">
      <c r="B39" s="61"/>
      <c r="C39" s="62" t="s">
        <v>138</v>
      </c>
      <c r="D39" s="63">
        <v>10.899421019999998</v>
      </c>
      <c r="E39" s="63">
        <v>0.32034800000000002</v>
      </c>
      <c r="F39" s="63">
        <v>15.217180990000001</v>
      </c>
      <c r="G39" s="64">
        <v>55.58428601</v>
      </c>
      <c r="H39" s="64">
        <f t="shared" si="0"/>
        <v>82.021236020000003</v>
      </c>
    </row>
    <row r="40" spans="2:8">
      <c r="B40" s="61"/>
      <c r="C40" s="62" t="s">
        <v>139</v>
      </c>
      <c r="D40" s="63">
        <v>61.024490990000004</v>
      </c>
      <c r="E40" s="63">
        <v>0.82191999999999998</v>
      </c>
      <c r="F40" s="63">
        <v>98.17055302</v>
      </c>
      <c r="G40" s="64">
        <v>182.77540000999997</v>
      </c>
      <c r="H40" s="64">
        <f t="shared" si="0"/>
        <v>342.79236401999998</v>
      </c>
    </row>
    <row r="41" spans="2:8">
      <c r="B41" s="61"/>
      <c r="C41" s="62" t="s">
        <v>140</v>
      </c>
      <c r="D41" s="63">
        <v>3.6859999999999997E-2</v>
      </c>
      <c r="E41" s="63">
        <v>0.92506001000000004</v>
      </c>
      <c r="F41" s="63">
        <v>7.8101000000000004E-2</v>
      </c>
      <c r="G41" s="64">
        <v>3.8099999999999999E-4</v>
      </c>
      <c r="H41" s="64">
        <f t="shared" si="0"/>
        <v>1.04040201</v>
      </c>
    </row>
    <row r="42" spans="2:8">
      <c r="B42" s="61"/>
      <c r="C42" s="62" t="s">
        <v>141</v>
      </c>
      <c r="D42" s="63">
        <v>38.302218000000018</v>
      </c>
      <c r="E42" s="63">
        <v>42.345388</v>
      </c>
      <c r="F42" s="63">
        <v>54.057368050000008</v>
      </c>
      <c r="G42" s="64">
        <v>1.9800000000000002E-4</v>
      </c>
      <c r="H42" s="64">
        <f t="shared" si="0"/>
        <v>134.70517205000004</v>
      </c>
    </row>
    <row r="43" spans="2:8">
      <c r="B43" s="61"/>
      <c r="C43" s="62" t="s">
        <v>142</v>
      </c>
      <c r="D43" s="63">
        <v>64.771010009999998</v>
      </c>
      <c r="E43" s="63">
        <v>10.538568999999999</v>
      </c>
      <c r="F43" s="63">
        <v>88.058616010000009</v>
      </c>
      <c r="G43" s="64">
        <v>101.32263998000001</v>
      </c>
      <c r="H43" s="64">
        <f t="shared" si="0"/>
        <v>264.69083499999999</v>
      </c>
    </row>
    <row r="44" spans="2:8">
      <c r="B44" s="61"/>
      <c r="C44" s="62" t="s">
        <v>143</v>
      </c>
      <c r="D44" s="63" t="s">
        <v>54</v>
      </c>
      <c r="E44" s="63">
        <v>0.33582699999999999</v>
      </c>
      <c r="F44" s="63">
        <v>0.26256699999999999</v>
      </c>
      <c r="G44" s="64">
        <v>2.1699999999999999E-4</v>
      </c>
      <c r="H44" s="64">
        <f t="shared" si="0"/>
        <v>0.598611</v>
      </c>
    </row>
    <row r="45" spans="2:8">
      <c r="B45" s="61"/>
      <c r="C45" s="62" t="s">
        <v>144</v>
      </c>
      <c r="D45" s="63">
        <v>40.871275009999998</v>
      </c>
      <c r="E45" s="63">
        <v>11.906943</v>
      </c>
      <c r="F45" s="63">
        <v>46.515311079999996</v>
      </c>
      <c r="G45" s="64" t="s">
        <v>54</v>
      </c>
      <c r="H45" s="64">
        <f t="shared" si="0"/>
        <v>99.293529089999993</v>
      </c>
    </row>
    <row r="46" spans="2:8">
      <c r="B46" s="61"/>
      <c r="C46" s="62" t="s">
        <v>145</v>
      </c>
      <c r="D46" s="63">
        <v>45.749031000000002</v>
      </c>
      <c r="E46" s="63">
        <v>10.390864029999999</v>
      </c>
      <c r="F46" s="63">
        <v>76.482171969999996</v>
      </c>
      <c r="G46" s="64">
        <v>81.299084989999983</v>
      </c>
      <c r="H46" s="64">
        <f t="shared" si="0"/>
        <v>213.92115199</v>
      </c>
    </row>
    <row r="47" spans="2:8">
      <c r="B47" s="61"/>
      <c r="C47" s="62" t="s">
        <v>133</v>
      </c>
      <c r="D47" s="63" t="s">
        <v>54</v>
      </c>
      <c r="E47" s="63">
        <v>10.64740407</v>
      </c>
      <c r="F47" s="63">
        <v>0.13961199999999999</v>
      </c>
      <c r="G47" s="64">
        <v>1.9000000000000001E-5</v>
      </c>
      <c r="H47" s="64">
        <f t="shared" si="0"/>
        <v>10.78703507</v>
      </c>
    </row>
    <row r="48" spans="2:8">
      <c r="B48" s="61"/>
      <c r="C48" s="62" t="s">
        <v>135</v>
      </c>
      <c r="D48" s="63">
        <v>6.2949449999999993</v>
      </c>
      <c r="E48" s="63">
        <v>10.467304</v>
      </c>
      <c r="F48" s="63">
        <v>11.64411799</v>
      </c>
      <c r="G48" s="64">
        <v>31.104816010000004</v>
      </c>
      <c r="H48" s="64">
        <f t="shared" si="0"/>
        <v>59.511183000000003</v>
      </c>
    </row>
    <row r="49" spans="2:9">
      <c r="B49" s="65"/>
      <c r="C49" s="66" t="s">
        <v>146</v>
      </c>
      <c r="D49" s="67">
        <v>104.50301395999999</v>
      </c>
      <c r="E49" s="67">
        <v>20.614069000000001</v>
      </c>
      <c r="F49" s="67">
        <v>138.34492804000004</v>
      </c>
      <c r="G49" s="68">
        <v>83.019745959999995</v>
      </c>
      <c r="H49" s="68">
        <f t="shared" si="0"/>
        <v>346.48175695999998</v>
      </c>
    </row>
    <row r="50" spans="2:9">
      <c r="B50" s="118"/>
      <c r="C50" s="116" t="s">
        <v>55</v>
      </c>
      <c r="D50" s="119">
        <f>SUM(D38:D49)</f>
        <v>372.45226499</v>
      </c>
      <c r="E50" s="119">
        <f>SUM(E38:E49)</f>
        <v>120.64048220000002</v>
      </c>
      <c r="F50" s="119">
        <f>SUM(F38:F49)</f>
        <v>528.97052714999995</v>
      </c>
      <c r="G50" s="119">
        <f>SUM(G38:G49)</f>
        <v>535.10678796000002</v>
      </c>
      <c r="H50" s="119">
        <f t="shared" si="0"/>
        <v>1557.1700622999999</v>
      </c>
    </row>
    <row r="51" spans="2:9">
      <c r="B51" s="57">
        <v>2015</v>
      </c>
      <c r="C51" s="58" t="s">
        <v>137</v>
      </c>
      <c r="D51" s="59" t="s">
        <v>54</v>
      </c>
      <c r="E51" s="59">
        <v>6.7580000000000001E-3</v>
      </c>
      <c r="F51" s="59">
        <v>4.6379999999999998E-3</v>
      </c>
      <c r="G51" s="60" t="s">
        <v>54</v>
      </c>
      <c r="H51" s="60">
        <f t="shared" si="0"/>
        <v>1.1396E-2</v>
      </c>
    </row>
    <row r="52" spans="2:9">
      <c r="B52" s="61"/>
      <c r="C52" s="62" t="s">
        <v>138</v>
      </c>
      <c r="D52" s="63">
        <v>21.104106980000001</v>
      </c>
      <c r="E52" s="63">
        <v>20.560317009999999</v>
      </c>
      <c r="F52" s="63">
        <v>27.443180969999997</v>
      </c>
      <c r="G52" s="64">
        <v>70.524554000000009</v>
      </c>
      <c r="H52" s="64">
        <f t="shared" si="0"/>
        <v>139.63215896000003</v>
      </c>
    </row>
    <row r="53" spans="2:9">
      <c r="B53" s="61"/>
      <c r="C53" s="62" t="s">
        <v>139</v>
      </c>
      <c r="D53" s="63">
        <v>39.545321969999996</v>
      </c>
      <c r="E53" s="63">
        <v>11.567159999999999</v>
      </c>
      <c r="F53" s="63">
        <v>68.441786059999998</v>
      </c>
      <c r="G53" s="64">
        <v>73.175221010000001</v>
      </c>
      <c r="H53" s="64">
        <f t="shared" si="0"/>
        <v>192.72948904</v>
      </c>
      <c r="I53" s="56"/>
    </row>
    <row r="54" spans="2:9">
      <c r="B54" s="61"/>
      <c r="C54" s="62" t="s">
        <v>140</v>
      </c>
      <c r="D54" s="63" t="s">
        <v>54</v>
      </c>
      <c r="E54" s="63">
        <v>16.368392979999999</v>
      </c>
      <c r="F54" s="63" t="s">
        <v>54</v>
      </c>
      <c r="G54" s="64">
        <v>2.0000000000000002E-5</v>
      </c>
      <c r="H54" s="64">
        <f t="shared" si="0"/>
        <v>16.368412979999999</v>
      </c>
      <c r="I54" s="56"/>
    </row>
    <row r="55" spans="2:9">
      <c r="B55" s="61"/>
      <c r="C55" s="62" t="s">
        <v>141</v>
      </c>
      <c r="D55" s="63">
        <v>17.089969980000003</v>
      </c>
      <c r="E55" s="63">
        <v>17.583893009999997</v>
      </c>
      <c r="F55" s="63">
        <v>16.96176904</v>
      </c>
      <c r="G55" s="64">
        <v>48.619993999999998</v>
      </c>
      <c r="H55" s="64">
        <f t="shared" si="0"/>
        <v>100.25562603</v>
      </c>
      <c r="I55" s="56"/>
    </row>
    <row r="56" spans="2:9">
      <c r="B56" s="61"/>
      <c r="C56" s="62" t="s">
        <v>142</v>
      </c>
      <c r="D56" s="63">
        <v>32.906866999999998</v>
      </c>
      <c r="E56" s="63">
        <v>19.527011039999998</v>
      </c>
      <c r="F56" s="63">
        <v>63.153355050000002</v>
      </c>
      <c r="G56" s="64">
        <v>1.2717000000000001E-2</v>
      </c>
      <c r="H56" s="64">
        <f t="shared" si="0"/>
        <v>115.59995008999999</v>
      </c>
      <c r="I56" s="56"/>
    </row>
    <row r="57" spans="2:9">
      <c r="B57" s="61"/>
      <c r="C57" s="62" t="s">
        <v>143</v>
      </c>
      <c r="D57" s="63">
        <v>4.5823999999999997E-2</v>
      </c>
      <c r="E57" s="63">
        <v>21.45757699</v>
      </c>
      <c r="F57" s="63">
        <v>0.34621499999999999</v>
      </c>
      <c r="G57" s="64">
        <v>5.2659999999999998E-3</v>
      </c>
      <c r="H57" s="64">
        <f t="shared" si="0"/>
        <v>21.854881989999999</v>
      </c>
      <c r="I57" s="56"/>
    </row>
    <row r="58" spans="2:9">
      <c r="B58" s="61"/>
      <c r="C58" s="62" t="s">
        <v>147</v>
      </c>
      <c r="D58" s="63">
        <v>22.478963090000001</v>
      </c>
      <c r="E58" s="63">
        <v>17.745928980000002</v>
      </c>
      <c r="F58" s="63">
        <v>24.046518980000002</v>
      </c>
      <c r="G58" s="64">
        <v>28.710903979999998</v>
      </c>
      <c r="H58" s="64">
        <f t="shared" si="0"/>
        <v>92.982315030000009</v>
      </c>
      <c r="I58" s="56"/>
    </row>
    <row r="59" spans="2:9">
      <c r="B59" s="61"/>
      <c r="C59" s="62" t="s">
        <v>154</v>
      </c>
      <c r="D59" s="63">
        <v>34.952205970000001</v>
      </c>
      <c r="E59" s="63">
        <v>25.846466009999997</v>
      </c>
      <c r="F59" s="63">
        <v>69.470865990000007</v>
      </c>
      <c r="G59" s="64">
        <v>63.415780930000004</v>
      </c>
      <c r="H59" s="64">
        <f t="shared" si="0"/>
        <v>193.6853189</v>
      </c>
      <c r="I59" s="56"/>
    </row>
    <row r="60" spans="2:9">
      <c r="B60" s="61"/>
      <c r="C60" s="62" t="s">
        <v>149</v>
      </c>
      <c r="D60" s="63">
        <v>0.65587099000000004</v>
      </c>
      <c r="E60" s="63">
        <v>8.1258590000000002</v>
      </c>
      <c r="F60" s="63">
        <v>0.90228700000000006</v>
      </c>
      <c r="G60" s="64" t="s">
        <v>54</v>
      </c>
      <c r="H60" s="64">
        <f t="shared" si="0"/>
        <v>9.6840169899999999</v>
      </c>
      <c r="I60" s="56"/>
    </row>
    <row r="61" spans="2:9">
      <c r="B61" s="61"/>
      <c r="C61" s="62" t="s">
        <v>135</v>
      </c>
      <c r="D61" s="63">
        <v>3.9933909999999999</v>
      </c>
      <c r="E61" s="63">
        <v>24.51756</v>
      </c>
      <c r="F61" s="63">
        <v>22.891978910000002</v>
      </c>
      <c r="G61" s="64">
        <v>13.276207990000001</v>
      </c>
      <c r="H61" s="64">
        <f t="shared" si="0"/>
        <v>64.679137900000001</v>
      </c>
      <c r="I61" s="56"/>
    </row>
    <row r="62" spans="2:9">
      <c r="B62" s="65"/>
      <c r="C62" s="66" t="s">
        <v>146</v>
      </c>
      <c r="D62" s="67">
        <v>35.403344019999999</v>
      </c>
      <c r="E62" s="67">
        <v>15.398918</v>
      </c>
      <c r="F62" s="67">
        <v>58.496908980000008</v>
      </c>
      <c r="G62" s="68">
        <v>46.422501979999993</v>
      </c>
      <c r="H62" s="68">
        <f>SUM(D62:G62)</f>
        <v>155.72167297999999</v>
      </c>
      <c r="I62" s="56"/>
    </row>
    <row r="63" spans="2:9">
      <c r="B63" s="115"/>
      <c r="C63" s="116" t="s">
        <v>55</v>
      </c>
      <c r="D63" s="117">
        <f>SUM(D51:D62)</f>
        <v>208.17586499999999</v>
      </c>
      <c r="E63" s="117">
        <f>SUM(E51:E62)</f>
        <v>198.70584102000001</v>
      </c>
      <c r="F63" s="117">
        <f>SUM(F51:F62)</f>
        <v>352.15950397999995</v>
      </c>
      <c r="G63" s="117">
        <f>SUM(G51:G62)</f>
        <v>344.16316688999996</v>
      </c>
      <c r="H63" s="117">
        <f>SUM(H51:H62)</f>
        <v>1103.20437689</v>
      </c>
    </row>
    <row r="64" spans="2:9">
      <c r="B64" s="57">
        <v>2016</v>
      </c>
      <c r="C64" s="58" t="s">
        <v>137</v>
      </c>
      <c r="D64" s="59">
        <v>1.376401E-2</v>
      </c>
      <c r="E64" s="59">
        <v>14.001267029999999</v>
      </c>
      <c r="F64" s="59">
        <v>1.0660019999999999</v>
      </c>
      <c r="G64" s="60">
        <v>4.2499999999999998E-4</v>
      </c>
      <c r="H64" s="64">
        <f>SUM(D64:G64)</f>
        <v>15.081458039999998</v>
      </c>
    </row>
    <row r="65" spans="2:8">
      <c r="B65" s="61"/>
      <c r="C65" s="62" t="s">
        <v>138</v>
      </c>
      <c r="D65" s="63">
        <v>5.1839040400000007</v>
      </c>
      <c r="E65" s="63">
        <v>1.8508910000000001</v>
      </c>
      <c r="F65" s="63">
        <v>27.817612949999997</v>
      </c>
      <c r="G65" s="64">
        <v>5.931448969999999</v>
      </c>
      <c r="H65" s="64">
        <f>SUM(D65:G65)</f>
        <v>40.783856959999994</v>
      </c>
    </row>
    <row r="66" spans="2:8">
      <c r="B66" s="61"/>
      <c r="C66" s="62" t="s">
        <v>139</v>
      </c>
      <c r="D66" s="63">
        <v>29.740412020000001</v>
      </c>
      <c r="E66" s="63">
        <v>12.69303</v>
      </c>
      <c r="F66" s="63">
        <v>67.868325979999995</v>
      </c>
      <c r="G66" s="64">
        <v>54.457932</v>
      </c>
      <c r="H66" s="64">
        <f>SUM(D66:G66)</f>
        <v>164.75970000000001</v>
      </c>
    </row>
    <row r="67" spans="2:8">
      <c r="B67" s="61"/>
      <c r="C67" s="62" t="s">
        <v>140</v>
      </c>
      <c r="D67" s="63" t="s">
        <v>54</v>
      </c>
      <c r="E67" s="63">
        <v>6.7270079800000007</v>
      </c>
      <c r="F67" s="63">
        <v>0.33634199999999997</v>
      </c>
      <c r="G67" s="64" t="s">
        <v>54</v>
      </c>
      <c r="H67" s="64">
        <f>SUM(D67:G67)</f>
        <v>7.0633499800000008</v>
      </c>
    </row>
    <row r="68" spans="2:8">
      <c r="B68" s="61"/>
      <c r="C68" s="62" t="s">
        <v>141</v>
      </c>
      <c r="D68" s="63">
        <v>14.202285009999999</v>
      </c>
      <c r="E68" s="63">
        <v>17.326237039999999</v>
      </c>
      <c r="F68" s="63">
        <v>35.276917049999994</v>
      </c>
      <c r="G68" s="64">
        <v>8.4021020000000011</v>
      </c>
      <c r="H68" s="64">
        <f t="shared" ref="H68:H73" si="1">SUM(D68:G68)</f>
        <v>75.2075411</v>
      </c>
    </row>
    <row r="69" spans="2:8" ht="13.9" customHeight="1">
      <c r="B69" s="61"/>
      <c r="C69" s="62" t="s">
        <v>142</v>
      </c>
      <c r="D69" s="63">
        <v>34.191086000000006</v>
      </c>
      <c r="E69" s="63">
        <v>16.941938990000004</v>
      </c>
      <c r="F69" s="63">
        <v>70.099692960000013</v>
      </c>
      <c r="G69" s="64">
        <v>4.0374099999999995</v>
      </c>
      <c r="H69" s="64">
        <f t="shared" si="1"/>
        <v>125.27012795000002</v>
      </c>
    </row>
    <row r="70" spans="2:8">
      <c r="B70" s="61"/>
      <c r="C70" s="62" t="s">
        <v>143</v>
      </c>
      <c r="D70" s="63" t="s">
        <v>54</v>
      </c>
      <c r="E70" s="63">
        <v>8.5411700499999998</v>
      </c>
      <c r="F70" s="63" t="s">
        <v>54</v>
      </c>
      <c r="G70" s="64">
        <v>2.0000000000000002E-5</v>
      </c>
      <c r="H70" s="64">
        <f t="shared" si="1"/>
        <v>8.5411900499999991</v>
      </c>
    </row>
    <row r="71" spans="2:8">
      <c r="B71" s="61"/>
      <c r="C71" s="62" t="s">
        <v>147</v>
      </c>
      <c r="D71" s="63">
        <v>29.751061050000001</v>
      </c>
      <c r="E71" s="63">
        <v>19.108841000000002</v>
      </c>
      <c r="F71" s="63">
        <v>46.702360999999996</v>
      </c>
      <c r="G71" s="64">
        <v>6.2599240199999997</v>
      </c>
      <c r="H71" s="64">
        <f t="shared" si="1"/>
        <v>101.82218707</v>
      </c>
    </row>
    <row r="72" spans="2:8" s="121" customFormat="1">
      <c r="B72" s="61"/>
      <c r="C72" s="62" t="s">
        <v>163</v>
      </c>
      <c r="D72" s="63">
        <v>34.012697000000003</v>
      </c>
      <c r="E72" s="63">
        <v>40.359092960000005</v>
      </c>
      <c r="F72" s="63">
        <v>110.10975304000002</v>
      </c>
      <c r="G72" s="64">
        <v>6.5678010000000002</v>
      </c>
      <c r="H72" s="64">
        <f t="shared" si="1"/>
        <v>191.04934400000002</v>
      </c>
    </row>
    <row r="73" spans="2:8" s="120" customFormat="1">
      <c r="B73" s="61"/>
      <c r="C73" s="62" t="s">
        <v>149</v>
      </c>
      <c r="D73" s="63" t="s">
        <v>54</v>
      </c>
      <c r="E73" s="63">
        <v>18.577441060000002</v>
      </c>
      <c r="F73" s="63">
        <v>0.412051</v>
      </c>
      <c r="G73" s="64" t="s">
        <v>54</v>
      </c>
      <c r="H73" s="64">
        <f t="shared" si="1"/>
        <v>18.989492060000003</v>
      </c>
    </row>
    <row r="74" spans="2:8" s="122" customFormat="1">
      <c r="B74" s="61"/>
      <c r="C74" s="62" t="s">
        <v>135</v>
      </c>
      <c r="D74" s="63">
        <v>22.671478</v>
      </c>
      <c r="E74" s="63">
        <v>16.640420979999998</v>
      </c>
      <c r="F74" s="63">
        <v>43.419377040000001</v>
      </c>
      <c r="G74" s="64">
        <v>4.0992090000000001</v>
      </c>
      <c r="H74" s="64">
        <f>SUM(D74:G74)</f>
        <v>86.830485019999998</v>
      </c>
    </row>
    <row r="75" spans="2:8" s="122" customFormat="1">
      <c r="B75" s="61"/>
      <c r="C75" s="62" t="s">
        <v>146</v>
      </c>
      <c r="D75" s="63">
        <v>66.662418029999998</v>
      </c>
      <c r="E75" s="63">
        <v>32.99460697</v>
      </c>
      <c r="F75" s="63">
        <v>116.46721398999999</v>
      </c>
      <c r="G75" s="64">
        <v>11.746722999999999</v>
      </c>
      <c r="H75" s="64">
        <f>SUM(D75:G75)</f>
        <v>227.87096198999998</v>
      </c>
    </row>
    <row r="76" spans="2:8">
      <c r="B76" s="112"/>
      <c r="C76" s="113" t="s">
        <v>55</v>
      </c>
      <c r="D76" s="114">
        <f>SUM(D64:D75)</f>
        <v>236.42910516000001</v>
      </c>
      <c r="E76" s="114">
        <f>SUM(E64:E75)</f>
        <v>205.76194506000002</v>
      </c>
      <c r="F76" s="114">
        <f>SUM(F64:F75)</f>
        <v>519.57564901000001</v>
      </c>
      <c r="G76" s="114">
        <f>SUM(G64:G75)</f>
        <v>101.50299499</v>
      </c>
      <c r="H76" s="114">
        <f>SUM(H64:H75)</f>
        <v>1063.26969422</v>
      </c>
    </row>
    <row r="77" spans="2:8">
      <c r="B77" s="57">
        <v>2017</v>
      </c>
      <c r="C77" s="58" t="s">
        <v>137</v>
      </c>
      <c r="D77" s="59" t="s">
        <v>54</v>
      </c>
      <c r="E77" s="59">
        <v>23.579535010000001</v>
      </c>
      <c r="F77" s="59">
        <v>0.10778700000000001</v>
      </c>
      <c r="G77" s="60" t="s">
        <v>54</v>
      </c>
      <c r="H77" s="64">
        <f t="shared" ref="H77:H84" si="2">SUM(D77:G77)</f>
        <v>23.687322009999999</v>
      </c>
    </row>
    <row r="78" spans="2:8" s="122" customFormat="1">
      <c r="B78" s="61"/>
      <c r="C78" s="62" t="s">
        <v>138</v>
      </c>
      <c r="D78" s="63">
        <v>23.927438019999997</v>
      </c>
      <c r="E78" s="63">
        <v>14.150867060000001</v>
      </c>
      <c r="F78" s="63">
        <v>36.297165070000005</v>
      </c>
      <c r="G78" s="64">
        <v>3.716189</v>
      </c>
      <c r="H78" s="64">
        <f t="shared" si="2"/>
        <v>78.091659150000012</v>
      </c>
    </row>
    <row r="79" spans="2:8" s="122" customFormat="1">
      <c r="B79" s="61"/>
      <c r="C79" s="62" t="s">
        <v>139</v>
      </c>
      <c r="D79" s="63">
        <v>103.44074098</v>
      </c>
      <c r="E79" s="63">
        <v>19.484278009999997</v>
      </c>
      <c r="F79" s="63">
        <v>142.27080000999999</v>
      </c>
      <c r="G79" s="64">
        <v>11.723566999999999</v>
      </c>
      <c r="H79" s="64">
        <f t="shared" si="2"/>
        <v>276.91938599999997</v>
      </c>
    </row>
    <row r="80" spans="2:8" s="122" customFormat="1">
      <c r="B80" s="61"/>
      <c r="C80" s="62" t="s">
        <v>140</v>
      </c>
      <c r="D80" s="63" t="s">
        <v>54</v>
      </c>
      <c r="E80" s="63">
        <v>19.206987939999998</v>
      </c>
      <c r="F80" s="63">
        <v>5.8699999999999996E-4</v>
      </c>
      <c r="G80" s="64">
        <v>2.1000000000000002E-5</v>
      </c>
      <c r="H80" s="64">
        <f t="shared" si="2"/>
        <v>19.207595939999997</v>
      </c>
    </row>
    <row r="81" spans="2:9" s="122" customFormat="1">
      <c r="B81" s="61"/>
      <c r="C81" s="62" t="s">
        <v>141</v>
      </c>
      <c r="D81" s="63">
        <v>72.041577029999999</v>
      </c>
      <c r="E81" s="63">
        <v>22.194449049999996</v>
      </c>
      <c r="F81" s="63">
        <v>75.500301989999997</v>
      </c>
      <c r="G81" s="64">
        <v>3.9121709999999998</v>
      </c>
      <c r="H81" s="64">
        <f t="shared" si="2"/>
        <v>173.64849906999999</v>
      </c>
    </row>
    <row r="82" spans="2:9" s="122" customFormat="1" ht="13.9" customHeight="1">
      <c r="B82" s="61"/>
      <c r="C82" s="62" t="s">
        <v>142</v>
      </c>
      <c r="D82" s="63">
        <v>101.02857698</v>
      </c>
      <c r="E82" s="63">
        <v>7.7686800099999997</v>
      </c>
      <c r="F82" s="63">
        <v>135.75231900999998</v>
      </c>
      <c r="G82" s="64">
        <v>14.114968000000001</v>
      </c>
      <c r="H82" s="64">
        <f t="shared" si="2"/>
        <v>258.66454399999998</v>
      </c>
    </row>
    <row r="83" spans="2:9" s="122" customFormat="1">
      <c r="B83" s="61"/>
      <c r="C83" s="62" t="s">
        <v>143</v>
      </c>
      <c r="D83" s="63" t="s">
        <v>54</v>
      </c>
      <c r="E83" s="63">
        <v>35.725807950000004</v>
      </c>
      <c r="F83" s="63">
        <v>0.118573</v>
      </c>
      <c r="G83" s="64" t="s">
        <v>54</v>
      </c>
      <c r="H83" s="64">
        <f t="shared" si="2"/>
        <v>35.844380950000001</v>
      </c>
    </row>
    <row r="84" spans="2:9" s="122" customFormat="1">
      <c r="B84" s="61"/>
      <c r="C84" s="62" t="s">
        <v>147</v>
      </c>
      <c r="D84" s="63">
        <v>54.845904000000004</v>
      </c>
      <c r="E84" s="63">
        <v>17.303361020000001</v>
      </c>
      <c r="F84" s="63">
        <v>68.335785999999999</v>
      </c>
      <c r="G84" s="64" t="s">
        <v>54</v>
      </c>
      <c r="H84" s="64">
        <f t="shared" si="2"/>
        <v>140.48505102000001</v>
      </c>
    </row>
    <row r="85" spans="2:9" s="122" customFormat="1">
      <c r="B85" s="61"/>
      <c r="C85" s="62" t="s">
        <v>163</v>
      </c>
      <c r="D85" s="63"/>
      <c r="E85" s="63"/>
      <c r="F85" s="63"/>
      <c r="G85" s="64"/>
      <c r="H85" s="64"/>
    </row>
    <row r="86" spans="2:9" s="122" customFormat="1">
      <c r="B86" s="61"/>
      <c r="C86" s="62" t="s">
        <v>149</v>
      </c>
      <c r="D86" s="63"/>
      <c r="E86" s="63"/>
      <c r="F86" s="63"/>
      <c r="G86" s="64"/>
      <c r="H86" s="64"/>
    </row>
    <row r="87" spans="2:9" s="122" customFormat="1">
      <c r="B87" s="61"/>
      <c r="C87" s="62" t="s">
        <v>135</v>
      </c>
      <c r="D87" s="63"/>
      <c r="E87" s="63"/>
      <c r="F87" s="63"/>
      <c r="G87" s="64"/>
      <c r="H87" s="64"/>
    </row>
    <row r="88" spans="2:9" s="122" customFormat="1">
      <c r="B88" s="61"/>
      <c r="C88" s="62" t="s">
        <v>146</v>
      </c>
      <c r="D88" s="63"/>
      <c r="E88" s="63"/>
      <c r="F88" s="63"/>
      <c r="G88" s="64"/>
      <c r="H88" s="64"/>
    </row>
    <row r="89" spans="2:9" s="122" customFormat="1">
      <c r="B89" s="112"/>
      <c r="C89" s="113" t="s">
        <v>55</v>
      </c>
      <c r="D89" s="114">
        <f>SUM(D77:D88)</f>
        <v>355.28423700999997</v>
      </c>
      <c r="E89" s="114">
        <f>SUM(E77:E88)</f>
        <v>159.41396605</v>
      </c>
      <c r="F89" s="114">
        <f>SUM(F77:F88)</f>
        <v>458.38331907999998</v>
      </c>
      <c r="G89" s="114">
        <f>SUM(G77:G88)</f>
        <v>33.466915999999998</v>
      </c>
      <c r="H89" s="114">
        <f>SUM(H77:H88)</f>
        <v>1006.5484381399999</v>
      </c>
    </row>
    <row r="90" spans="2:9" ht="15.75" thickBot="1"/>
    <row r="91" spans="2:9" ht="15.75" thickBot="1">
      <c r="B91" s="109" t="s">
        <v>151</v>
      </c>
      <c r="C91" s="110"/>
      <c r="D91" s="111">
        <f>D11+D24+D37+D50+D63+D76+D89</f>
        <v>2009.64181214</v>
      </c>
      <c r="E91" s="111">
        <f>E11+E24+E37+E50+E63+E76+E89</f>
        <v>855.26595052000005</v>
      </c>
      <c r="F91" s="111">
        <f>F11+F24+F37+F50+F63+F76+F89</f>
        <v>3006.8043124199999</v>
      </c>
      <c r="G91" s="111">
        <f>G11+G24+G37+G50+G63+G76+G89</f>
        <v>2901.00804599</v>
      </c>
      <c r="H91" s="111">
        <f>H11+H24+H37+H50+H63+H76+H89</f>
        <v>8772.7201210700005</v>
      </c>
    </row>
    <row r="92" spans="2:9">
      <c r="C92" s="62"/>
      <c r="D92" s="63"/>
      <c r="E92" s="63"/>
      <c r="F92" s="63"/>
      <c r="G92" s="63"/>
      <c r="H92" s="63"/>
    </row>
    <row r="94" spans="2:9">
      <c r="B94" s="71" t="s">
        <v>150</v>
      </c>
      <c r="C94" s="70"/>
      <c r="D94" s="69"/>
      <c r="E94" s="69"/>
      <c r="F94" s="69"/>
      <c r="G94" s="69"/>
      <c r="H94" s="69"/>
      <c r="I94" s="56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W131"/>
  <sheetViews>
    <sheetView topLeftCell="A22" zoomScale="130" zoomScaleNormal="130" workbookViewId="0">
      <selection activeCell="E12" sqref="E12"/>
    </sheetView>
  </sheetViews>
  <sheetFormatPr baseColWidth="10" defaultColWidth="11.5703125" defaultRowHeight="12"/>
  <cols>
    <col min="1" max="1" width="18.7109375" style="4" customWidth="1"/>
    <col min="2" max="2" width="16.5703125" style="18" customWidth="1"/>
    <col min="3" max="3" width="24.28515625" style="10" customWidth="1"/>
    <col min="4" max="4" width="19.28515625" style="10" customWidth="1"/>
    <col min="5" max="5" width="26.28515625" style="10" customWidth="1"/>
    <col min="6" max="6" width="11.5703125" style="6"/>
    <col min="7" max="16384" width="11.5703125" style="4"/>
  </cols>
  <sheetData>
    <row r="1" spans="1:12" ht="15">
      <c r="A1" s="19" t="s">
        <v>62</v>
      </c>
      <c r="B1" s="4"/>
    </row>
    <row r="2" spans="1:12">
      <c r="A2" s="20"/>
      <c r="B2" s="4"/>
    </row>
    <row r="3" spans="1:12" ht="15">
      <c r="A3" s="19" t="s">
        <v>84</v>
      </c>
      <c r="B3" s="4"/>
    </row>
    <row r="4" spans="1:12" s="27" customFormat="1" ht="15">
      <c r="A4" s="38" t="s">
        <v>63</v>
      </c>
      <c r="C4" s="35"/>
      <c r="D4" s="35"/>
      <c r="E4" s="35"/>
      <c r="F4" s="31"/>
    </row>
    <row r="5" spans="1:12">
      <c r="A5" s="20"/>
      <c r="B5" s="20"/>
      <c r="C5" s="20"/>
      <c r="D5" s="24"/>
      <c r="E5" s="24"/>
      <c r="F5" s="21"/>
    </row>
    <row r="6" spans="1:12">
      <c r="A6" s="18" t="s">
        <v>82</v>
      </c>
      <c r="B6" s="4"/>
    </row>
    <row r="7" spans="1:12" s="25" customFormat="1">
      <c r="A7" s="29" t="s">
        <v>83</v>
      </c>
      <c r="C7" s="30"/>
      <c r="D7" s="30"/>
      <c r="E7" s="30"/>
      <c r="F7" s="22"/>
    </row>
    <row r="8" spans="1:12">
      <c r="B8" s="4"/>
    </row>
    <row r="9" spans="1:12">
      <c r="A9" s="37"/>
      <c r="B9" s="37"/>
      <c r="C9" s="37"/>
      <c r="D9" s="37"/>
      <c r="E9" s="37"/>
      <c r="F9" s="37"/>
    </row>
    <row r="10" spans="1:12">
      <c r="A10" s="37"/>
      <c r="B10" s="37"/>
      <c r="C10" s="37"/>
      <c r="D10" s="37"/>
      <c r="E10" s="37"/>
      <c r="F10" s="37"/>
    </row>
    <row r="11" spans="1:12" s="26" customFormat="1">
      <c r="A11" s="37"/>
      <c r="B11" s="37"/>
      <c r="C11" s="37"/>
      <c r="D11" s="37"/>
      <c r="E11" s="37"/>
      <c r="F11" s="37"/>
    </row>
    <row r="12" spans="1:12" s="17" customFormat="1">
      <c r="A12" s="37"/>
      <c r="B12" s="37"/>
      <c r="C12" s="37"/>
      <c r="D12" s="37"/>
      <c r="E12" s="37"/>
      <c r="F12" s="37"/>
    </row>
    <row r="13" spans="1:12" ht="12.75" thickBot="1">
      <c r="A13" s="37"/>
      <c r="B13" s="37"/>
      <c r="C13" s="37"/>
      <c r="D13" s="37"/>
      <c r="E13" s="37"/>
      <c r="F13" s="4"/>
    </row>
    <row r="14" spans="1:12" ht="12.75" thickBot="1">
      <c r="B14" s="771" t="s">
        <v>53</v>
      </c>
      <c r="C14" s="771"/>
      <c r="D14" s="771"/>
      <c r="E14" s="771"/>
      <c r="F14" s="771"/>
      <c r="G14" s="771"/>
      <c r="H14" s="771"/>
      <c r="I14" s="771"/>
      <c r="J14" s="771"/>
      <c r="K14" s="771"/>
      <c r="L14" s="42">
        <v>2014</v>
      </c>
    </row>
    <row r="15" spans="1:12">
      <c r="A15" s="11" t="s">
        <v>65</v>
      </c>
      <c r="B15" s="11">
        <v>2004</v>
      </c>
      <c r="C15" s="11">
        <v>2005</v>
      </c>
      <c r="D15" s="11">
        <v>2006</v>
      </c>
      <c r="E15" s="11">
        <v>2007</v>
      </c>
      <c r="F15" s="11">
        <v>2008</v>
      </c>
      <c r="G15" s="11">
        <v>2009</v>
      </c>
      <c r="H15" s="11">
        <v>2010</v>
      </c>
      <c r="I15" s="11">
        <v>2011</v>
      </c>
      <c r="J15" s="11">
        <v>2012</v>
      </c>
      <c r="K15" s="11">
        <v>2013</v>
      </c>
      <c r="L15" s="11" t="s">
        <v>66</v>
      </c>
    </row>
    <row r="16" spans="1:12">
      <c r="A16" s="39" t="s">
        <v>67</v>
      </c>
      <c r="B16" s="13">
        <v>2016.3388019675995</v>
      </c>
      <c r="C16" s="13">
        <v>2069.2028821975996</v>
      </c>
      <c r="D16" s="13">
        <v>2650.7768734652409</v>
      </c>
      <c r="E16" s="13">
        <v>2747.715576605241</v>
      </c>
      <c r="F16" s="13">
        <v>3203.9595314852409</v>
      </c>
      <c r="G16" s="13">
        <v>4126.3384317552409</v>
      </c>
      <c r="H16" s="13">
        <v>5028.4463977652413</v>
      </c>
      <c r="I16" s="13">
        <v>5390.9563147666759</v>
      </c>
      <c r="J16" s="13">
        <v>5611.7135050666739</v>
      </c>
      <c r="K16" s="13">
        <v>5591.9661155892481</v>
      </c>
      <c r="L16" s="46">
        <v>5604.437890047554</v>
      </c>
    </row>
    <row r="17" spans="1:12">
      <c r="A17" s="39" t="s">
        <v>68</v>
      </c>
      <c r="B17" s="13">
        <v>1967.4867882353153</v>
      </c>
      <c r="C17" s="13">
        <v>2300.3104409025186</v>
      </c>
      <c r="D17" s="13">
        <v>2498.6154783761099</v>
      </c>
      <c r="E17" s="13">
        <v>2564.8533505304817</v>
      </c>
      <c r="F17" s="13">
        <v>3614.639977182519</v>
      </c>
      <c r="G17" s="13">
        <v>3736.3777963800471</v>
      </c>
      <c r="H17" s="13">
        <v>3895.533183941855</v>
      </c>
      <c r="I17" s="13">
        <v>4081.8216594039341</v>
      </c>
      <c r="J17" s="13">
        <v>4213.4929441154027</v>
      </c>
      <c r="K17" s="13">
        <v>4221.7054745731493</v>
      </c>
      <c r="L17" s="46">
        <v>4221.7054745731493</v>
      </c>
    </row>
    <row r="18" spans="1:12">
      <c r="A18" s="39" t="s">
        <v>69</v>
      </c>
      <c r="B18" s="13">
        <v>4310.2889765974332</v>
      </c>
      <c r="C18" s="13">
        <v>3687.8409155089694</v>
      </c>
      <c r="D18" s="13">
        <v>3679.6163955789693</v>
      </c>
      <c r="E18" s="13">
        <v>3751.1475445490769</v>
      </c>
      <c r="F18" s="13">
        <v>3651.869068069077</v>
      </c>
      <c r="G18" s="13">
        <v>3699.6450680690768</v>
      </c>
      <c r="H18" s="13">
        <v>3788.6378504935014</v>
      </c>
      <c r="I18" s="13">
        <v>3808.0378504935015</v>
      </c>
      <c r="J18" s="13">
        <v>3932.3510261539277</v>
      </c>
      <c r="K18" s="13">
        <v>3932.3510261539277</v>
      </c>
      <c r="L18" s="46">
        <v>3932.3510261539277</v>
      </c>
    </row>
    <row r="19" spans="1:12">
      <c r="A19" s="39" t="s">
        <v>70</v>
      </c>
      <c r="B19" s="13">
        <v>2375.2657345309881</v>
      </c>
      <c r="C19" s="13">
        <v>2297.5666158672607</v>
      </c>
      <c r="D19" s="13">
        <v>2792.1466584639056</v>
      </c>
      <c r="E19" s="13">
        <v>2811.1531355880411</v>
      </c>
      <c r="F19" s="13">
        <v>2925.1640428204187</v>
      </c>
      <c r="G19" s="13">
        <v>3061.2952120130963</v>
      </c>
      <c r="H19" s="13">
        <v>3094.9237797424066</v>
      </c>
      <c r="I19" s="13">
        <v>3107.5768861233728</v>
      </c>
      <c r="J19" s="13">
        <v>3126.2969148318903</v>
      </c>
      <c r="K19" s="13">
        <v>3138.4254700834599</v>
      </c>
      <c r="L19" s="46">
        <v>3163.4254700834599</v>
      </c>
    </row>
    <row r="20" spans="1:12">
      <c r="A20" s="39" t="s">
        <v>71</v>
      </c>
      <c r="B20" s="13">
        <v>1647.7702663745179</v>
      </c>
      <c r="C20" s="13">
        <v>1647.7702663745179</v>
      </c>
      <c r="D20" s="13">
        <v>1664.2388943545179</v>
      </c>
      <c r="E20" s="13">
        <v>1672.9916918245178</v>
      </c>
      <c r="F20" s="13">
        <v>1831.8265378245178</v>
      </c>
      <c r="G20" s="13">
        <v>2189.607049927668</v>
      </c>
      <c r="H20" s="13">
        <v>2454.9098617485233</v>
      </c>
      <c r="I20" s="13">
        <v>2513.4107839465137</v>
      </c>
      <c r="J20" s="13">
        <v>2616.594687318357</v>
      </c>
      <c r="K20" s="13">
        <v>3063.2399150183601</v>
      </c>
      <c r="L20" s="46">
        <v>3065.6903698802112</v>
      </c>
    </row>
    <row r="21" spans="1:12">
      <c r="A21" s="39" t="s">
        <v>72</v>
      </c>
      <c r="B21" s="13">
        <v>667.25720348266987</v>
      </c>
      <c r="C21" s="13">
        <v>665.26879978330419</v>
      </c>
      <c r="D21" s="13">
        <v>701.30914819929308</v>
      </c>
      <c r="E21" s="13">
        <v>710.54980143030332</v>
      </c>
      <c r="F21" s="13">
        <v>725.83371774085163</v>
      </c>
      <c r="G21" s="13">
        <v>755.97493951085164</v>
      </c>
      <c r="H21" s="13">
        <v>786.85445501085167</v>
      </c>
      <c r="I21" s="13">
        <v>794.52936158257012</v>
      </c>
      <c r="J21" s="13">
        <v>795.82925658257011</v>
      </c>
      <c r="K21" s="13">
        <v>796.82925658257011</v>
      </c>
      <c r="L21" s="46">
        <v>797.82925658257011</v>
      </c>
    </row>
    <row r="22" spans="1:12">
      <c r="A22" s="39" t="s">
        <v>73</v>
      </c>
      <c r="B22" s="13">
        <v>207.93021826308302</v>
      </c>
      <c r="C22" s="13">
        <v>207.93021826308302</v>
      </c>
      <c r="D22" s="13">
        <v>207.93021826308302</v>
      </c>
      <c r="E22" s="13">
        <v>233.2223947022014</v>
      </c>
      <c r="F22" s="13">
        <v>394.35828970220143</v>
      </c>
      <c r="G22" s="13">
        <v>415.98610970220142</v>
      </c>
      <c r="H22" s="13">
        <v>637.77964370220138</v>
      </c>
      <c r="I22" s="13">
        <v>657.77959870220138</v>
      </c>
      <c r="J22" s="13">
        <v>679.67954870220171</v>
      </c>
      <c r="K22" s="13">
        <v>679.67954870220171</v>
      </c>
      <c r="L22" s="46">
        <v>679.67954870220171</v>
      </c>
    </row>
    <row r="23" spans="1:12">
      <c r="A23" s="39" t="s">
        <v>74</v>
      </c>
      <c r="B23" s="13">
        <v>373.23570599663424</v>
      </c>
      <c r="C23" s="13">
        <v>384.93353697616629</v>
      </c>
      <c r="D23" s="13">
        <v>395.68009606137497</v>
      </c>
      <c r="E23" s="13">
        <v>420.72520141006299</v>
      </c>
      <c r="F23" s="13">
        <v>444.86441439006302</v>
      </c>
      <c r="G23" s="13">
        <v>554.86128963006297</v>
      </c>
      <c r="H23" s="13">
        <v>647.16456323334512</v>
      </c>
      <c r="I23" s="13">
        <v>654.19884916276044</v>
      </c>
      <c r="J23" s="13">
        <v>657.96556011613347</v>
      </c>
      <c r="K23" s="13">
        <v>674.21752252396402</v>
      </c>
      <c r="L23" s="46">
        <v>674.21752252396402</v>
      </c>
    </row>
    <row r="24" spans="1:12">
      <c r="A24" s="39" t="s">
        <v>75</v>
      </c>
      <c r="B24" s="13">
        <v>248.44516128020001</v>
      </c>
      <c r="C24" s="13">
        <v>265.24541328020001</v>
      </c>
      <c r="D24" s="13">
        <v>265.24541328020001</v>
      </c>
      <c r="E24" s="13">
        <v>265.24541328020001</v>
      </c>
      <c r="F24" s="13">
        <v>302.86211052020002</v>
      </c>
      <c r="G24" s="13">
        <v>322.86717758642072</v>
      </c>
      <c r="H24" s="13">
        <v>331.30892958238934</v>
      </c>
      <c r="I24" s="13">
        <v>360.17504258289864</v>
      </c>
      <c r="J24" s="13">
        <v>361.91967448473912</v>
      </c>
      <c r="K24" s="13">
        <v>365.59100315606781</v>
      </c>
      <c r="L24" s="46">
        <v>360.06981334605672</v>
      </c>
    </row>
    <row r="25" spans="1:12">
      <c r="A25" s="39" t="s">
        <v>76</v>
      </c>
      <c r="B25" s="13">
        <v>86.074439959419195</v>
      </c>
      <c r="C25" s="13">
        <v>95.21343995941919</v>
      </c>
      <c r="D25" s="13">
        <v>124.1948540138946</v>
      </c>
      <c r="E25" s="13">
        <v>163.87990531779587</v>
      </c>
      <c r="F25" s="13">
        <v>204.70128749981606</v>
      </c>
      <c r="G25" s="13">
        <v>224.93950015858047</v>
      </c>
      <c r="H25" s="13">
        <v>329.08729649534104</v>
      </c>
      <c r="I25" s="13">
        <v>329.08729649534104</v>
      </c>
      <c r="J25" s="13">
        <v>339.15682447534101</v>
      </c>
      <c r="K25" s="13">
        <v>344.04136843279014</v>
      </c>
      <c r="L25" s="46">
        <v>344.04136843279014</v>
      </c>
    </row>
    <row r="26" spans="1:12">
      <c r="A26" s="39" t="s">
        <v>77</v>
      </c>
      <c r="B26" s="13">
        <v>9.9844459099999998</v>
      </c>
      <c r="C26" s="13">
        <v>14.49959743</v>
      </c>
      <c r="D26" s="13">
        <v>132.99959742999999</v>
      </c>
      <c r="E26" s="13">
        <v>162.99959742999999</v>
      </c>
      <c r="F26" s="13">
        <v>162.99959742999999</v>
      </c>
      <c r="G26" s="13">
        <v>162.99959742999999</v>
      </c>
      <c r="H26" s="13">
        <v>163.01441792799861</v>
      </c>
      <c r="I26" s="13">
        <v>163.01441792799861</v>
      </c>
      <c r="J26" s="13">
        <v>163.01441792799861</v>
      </c>
      <c r="K26" s="13">
        <v>163.01441792799861</v>
      </c>
      <c r="L26" s="46">
        <v>163.01441792799861</v>
      </c>
    </row>
    <row r="27" spans="1:12">
      <c r="A27" s="39" t="s">
        <v>78</v>
      </c>
      <c r="B27" s="13">
        <v>62.102777143296592</v>
      </c>
      <c r="C27" s="13">
        <v>63.238038683296594</v>
      </c>
      <c r="D27" s="13">
        <v>63.367988803296591</v>
      </c>
      <c r="E27" s="13">
        <v>63.542948803296589</v>
      </c>
      <c r="F27" s="13">
        <v>63.798127193296587</v>
      </c>
      <c r="G27" s="13">
        <v>72.294871953296592</v>
      </c>
      <c r="H27" s="13">
        <v>76.554871953296598</v>
      </c>
      <c r="I27" s="13">
        <v>76.554871953296598</v>
      </c>
      <c r="J27" s="13">
        <v>81.554871953296598</v>
      </c>
      <c r="K27" s="13">
        <v>83.139495953296588</v>
      </c>
      <c r="L27" s="46">
        <v>83.139495953296588</v>
      </c>
    </row>
    <row r="28" spans="1:12">
      <c r="A28" s="39" t="s">
        <v>79</v>
      </c>
      <c r="B28" s="13">
        <v>44.403113932829655</v>
      </c>
      <c r="C28" s="13">
        <v>44.403113932829655</v>
      </c>
      <c r="D28" s="13">
        <v>44.403113932829655</v>
      </c>
      <c r="E28" s="13">
        <v>44.403113932829655</v>
      </c>
      <c r="F28" s="13">
        <v>45.227177792829657</v>
      </c>
      <c r="G28" s="13">
        <v>45.227177792829657</v>
      </c>
      <c r="H28" s="13">
        <v>45.227177792829657</v>
      </c>
      <c r="I28" s="13">
        <v>45.227177792829657</v>
      </c>
      <c r="J28" s="13">
        <v>45.227177792829657</v>
      </c>
      <c r="K28" s="13">
        <v>45.227177792829657</v>
      </c>
      <c r="L28" s="46">
        <v>70.536118793185906</v>
      </c>
    </row>
    <row r="29" spans="1:12">
      <c r="A29" s="39" t="s">
        <v>80</v>
      </c>
      <c r="B29" s="13">
        <v>24.844261986992819</v>
      </c>
      <c r="C29" s="13">
        <v>25.14426198699282</v>
      </c>
      <c r="D29" s="13">
        <v>25.724163788794623</v>
      </c>
      <c r="E29" s="13">
        <v>25.724163788794623</v>
      </c>
      <c r="F29" s="13">
        <v>26.84976370015994</v>
      </c>
      <c r="G29" s="13">
        <v>28.299685700189993</v>
      </c>
      <c r="H29" s="13">
        <v>29.798364000189995</v>
      </c>
      <c r="I29" s="13">
        <v>32.65497576986705</v>
      </c>
      <c r="J29" s="13">
        <v>32.65497576986705</v>
      </c>
      <c r="K29" s="13">
        <v>32.65497576986705</v>
      </c>
      <c r="L29" s="46">
        <v>32.65497576986705</v>
      </c>
    </row>
    <row r="30" spans="1:12">
      <c r="A30" s="39" t="s">
        <v>81</v>
      </c>
      <c r="B30" s="13">
        <v>1.2449411000000001</v>
      </c>
      <c r="C30" s="13">
        <v>1.2449411000000001</v>
      </c>
      <c r="D30" s="13">
        <v>1.2449411000000001</v>
      </c>
      <c r="E30" s="13">
        <v>1.2449411000000001</v>
      </c>
      <c r="F30" s="13">
        <v>1.2449411000000001</v>
      </c>
      <c r="G30" s="13">
        <v>1.2449411000000001</v>
      </c>
      <c r="H30" s="13">
        <v>1.2449411000000001</v>
      </c>
      <c r="I30" s="13">
        <v>1.2449411000000001</v>
      </c>
      <c r="J30" s="13">
        <v>1.2449411000000001</v>
      </c>
      <c r="K30" s="13">
        <v>1.2449411000000001</v>
      </c>
      <c r="L30" s="46">
        <v>1.2449411000000001</v>
      </c>
    </row>
    <row r="31" spans="1:12">
      <c r="A31" s="4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7"/>
    </row>
    <row r="32" spans="1:12">
      <c r="A32" s="41" t="s">
        <v>55</v>
      </c>
      <c r="B32" s="43">
        <f>SUM(B16:B30)</f>
        <v>14042.672836760981</v>
      </c>
      <c r="C32" s="44">
        <f t="shared" ref="C32:L32" si="0">SUM(C16:C30)</f>
        <v>13769.812482246158</v>
      </c>
      <c r="D32" s="44">
        <f t="shared" si="0"/>
        <v>15247.493835111507</v>
      </c>
      <c r="E32" s="44">
        <f t="shared" si="0"/>
        <v>15639.39878029284</v>
      </c>
      <c r="F32" s="44">
        <f t="shared" si="0"/>
        <v>17600.198584451187</v>
      </c>
      <c r="G32" s="44">
        <f t="shared" si="0"/>
        <v>19397.958848709561</v>
      </c>
      <c r="H32" s="44">
        <f t="shared" si="0"/>
        <v>21310.485734489972</v>
      </c>
      <c r="I32" s="44">
        <f t="shared" si="0"/>
        <v>22016.270027803759</v>
      </c>
      <c r="J32" s="44">
        <f t="shared" si="0"/>
        <v>22658.696326391229</v>
      </c>
      <c r="K32" s="44">
        <f t="shared" si="0"/>
        <v>23133.327709359728</v>
      </c>
      <c r="L32" s="49">
        <f t="shared" si="0"/>
        <v>23194.037689870234</v>
      </c>
    </row>
    <row r="33" spans="1:9">
      <c r="A33" s="37"/>
      <c r="B33" s="37"/>
      <c r="C33" s="37"/>
      <c r="D33" s="37"/>
      <c r="E33" s="37"/>
    </row>
    <row r="34" spans="1:9">
      <c r="D34" s="37"/>
      <c r="E34" s="37"/>
    </row>
    <row r="35" spans="1:9" ht="15">
      <c r="A35" s="19" t="s">
        <v>116</v>
      </c>
      <c r="B35" s="37"/>
      <c r="C35" s="37"/>
      <c r="D35" s="37"/>
      <c r="E35" s="37"/>
    </row>
    <row r="36" spans="1:9">
      <c r="A36" s="18" t="s">
        <v>82</v>
      </c>
      <c r="B36" s="4"/>
    </row>
    <row r="37" spans="1:9" s="25" customFormat="1">
      <c r="A37" s="29" t="s">
        <v>83</v>
      </c>
      <c r="C37" s="30"/>
      <c r="D37" s="30"/>
      <c r="E37" s="30"/>
      <c r="F37" s="22"/>
    </row>
    <row r="38" spans="1:9" ht="15.75" thickBot="1">
      <c r="A38" s="19"/>
      <c r="B38" s="37"/>
      <c r="C38" s="37"/>
      <c r="D38" s="37"/>
      <c r="E38" s="37"/>
    </row>
    <row r="39" spans="1:9" s="6" customFormat="1" ht="12.75" thickBot="1">
      <c r="A39" s="37"/>
      <c r="B39" s="42">
        <v>2014</v>
      </c>
      <c r="C39" s="37"/>
      <c r="D39" s="37"/>
      <c r="E39" s="37"/>
      <c r="G39" s="4"/>
      <c r="H39" s="4"/>
      <c r="I39" s="4"/>
    </row>
    <row r="40" spans="1:9" s="6" customFormat="1">
      <c r="A40" s="11" t="s">
        <v>65</v>
      </c>
      <c r="B40" s="11" t="s">
        <v>115</v>
      </c>
      <c r="C40" s="37"/>
      <c r="D40" s="37"/>
      <c r="E40" s="37"/>
      <c r="G40" s="4"/>
      <c r="H40" s="4"/>
      <c r="I40" s="4"/>
    </row>
    <row r="41" spans="1:9" s="6" customFormat="1">
      <c r="A41" s="39" t="s">
        <v>52</v>
      </c>
      <c r="B41" s="46">
        <v>2.6195341199999995</v>
      </c>
      <c r="C41" s="37"/>
      <c r="D41" s="37"/>
      <c r="E41" s="37"/>
      <c r="G41" s="4"/>
      <c r="H41" s="4"/>
      <c r="I41" s="4"/>
    </row>
    <row r="42" spans="1:9" s="6" customFormat="1">
      <c r="A42" s="39" t="s">
        <v>58</v>
      </c>
      <c r="B42" s="46">
        <v>2299.8891868837809</v>
      </c>
      <c r="C42" s="37"/>
      <c r="D42" s="37"/>
      <c r="E42" s="37"/>
      <c r="G42" s="4"/>
      <c r="H42" s="4"/>
      <c r="I42" s="4"/>
    </row>
    <row r="43" spans="1:9" s="6" customFormat="1">
      <c r="A43" s="39" t="s">
        <v>88</v>
      </c>
      <c r="B43" s="46">
        <v>939.77661745620821</v>
      </c>
      <c r="C43" s="37"/>
      <c r="D43" s="37"/>
      <c r="E43" s="37"/>
      <c r="G43" s="4"/>
      <c r="H43" s="4"/>
      <c r="I43" s="4"/>
    </row>
    <row r="44" spans="1:9" s="6" customFormat="1">
      <c r="A44" s="39" t="s">
        <v>89</v>
      </c>
      <c r="B44" s="46">
        <v>409.890173564554</v>
      </c>
      <c r="C44" s="37"/>
      <c r="D44" s="37"/>
      <c r="E44" s="37"/>
      <c r="G44" s="4"/>
      <c r="H44" s="4"/>
      <c r="I44" s="4"/>
    </row>
    <row r="45" spans="1:9" s="6" customFormat="1">
      <c r="A45" s="39" t="s">
        <v>59</v>
      </c>
      <c r="B45" s="46">
        <v>192.060598877231</v>
      </c>
      <c r="C45" s="37"/>
      <c r="D45" s="37"/>
      <c r="E45" s="37"/>
      <c r="G45" s="4"/>
      <c r="H45" s="4"/>
      <c r="I45" s="4"/>
    </row>
    <row r="46" spans="1:9" s="6" customFormat="1">
      <c r="A46" s="39" t="s">
        <v>51</v>
      </c>
      <c r="B46" s="46">
        <v>708.35876683000004</v>
      </c>
      <c r="C46" s="37"/>
      <c r="D46" s="37"/>
      <c r="E46" s="37"/>
      <c r="G46" s="4"/>
      <c r="H46" s="4"/>
      <c r="I46" s="4"/>
    </row>
    <row r="47" spans="1:9" s="6" customFormat="1">
      <c r="A47" s="39" t="s">
        <v>60</v>
      </c>
      <c r="B47" s="46">
        <v>0</v>
      </c>
      <c r="C47" s="37"/>
      <c r="D47" s="37"/>
      <c r="E47" s="37"/>
      <c r="G47" s="4"/>
      <c r="H47" s="4"/>
      <c r="I47" s="4"/>
    </row>
    <row r="48" spans="1:9" s="6" customFormat="1">
      <c r="A48" s="39" t="s">
        <v>57</v>
      </c>
      <c r="B48" s="46">
        <v>349.00856413600337</v>
      </c>
      <c r="C48" s="37"/>
      <c r="D48" s="37"/>
      <c r="E48" s="37"/>
      <c r="G48" s="4"/>
      <c r="H48" s="4"/>
      <c r="I48" s="4"/>
    </row>
    <row r="49" spans="1:9" s="6" customFormat="1">
      <c r="A49" s="39" t="s">
        <v>90</v>
      </c>
      <c r="B49" s="46">
        <v>38.648328444955993</v>
      </c>
      <c r="C49" s="37"/>
      <c r="D49" s="37"/>
      <c r="E49" s="37"/>
      <c r="G49" s="4"/>
      <c r="H49" s="4"/>
      <c r="I49" s="4"/>
    </row>
    <row r="50" spans="1:9" s="6" customFormat="1">
      <c r="A50" s="39" t="s">
        <v>91</v>
      </c>
      <c r="B50" s="46">
        <v>225.71720261000002</v>
      </c>
      <c r="C50" s="37"/>
      <c r="D50" s="37"/>
      <c r="E50" s="37"/>
      <c r="G50" s="4"/>
      <c r="H50" s="4"/>
      <c r="I50" s="4"/>
    </row>
    <row r="51" spans="1:9" s="6" customFormat="1">
      <c r="A51" s="39" t="s">
        <v>92</v>
      </c>
      <c r="B51" s="46">
        <v>24.987835522574006</v>
      </c>
      <c r="C51" s="37"/>
      <c r="D51" s="37"/>
      <c r="E51" s="37"/>
      <c r="G51" s="4"/>
      <c r="H51" s="4"/>
      <c r="I51" s="4"/>
    </row>
    <row r="52" spans="1:9" s="6" customFormat="1">
      <c r="A52" s="39" t="s">
        <v>56</v>
      </c>
      <c r="B52" s="46">
        <v>12.183352823274996</v>
      </c>
      <c r="C52" s="37"/>
      <c r="D52" s="37"/>
      <c r="E52" s="37"/>
      <c r="G52" s="4"/>
      <c r="H52" s="4"/>
      <c r="I52" s="4"/>
    </row>
    <row r="53" spans="1:9" s="6" customFormat="1">
      <c r="A53" s="39" t="s">
        <v>93</v>
      </c>
      <c r="B53" s="46">
        <v>0</v>
      </c>
      <c r="C53" s="37"/>
      <c r="D53" s="37"/>
      <c r="E53" s="37"/>
      <c r="G53" s="4"/>
      <c r="H53" s="4"/>
      <c r="I53" s="4"/>
    </row>
    <row r="54" spans="1:9" s="6" customFormat="1">
      <c r="A54" s="39" t="s">
        <v>48</v>
      </c>
      <c r="B54" s="46">
        <v>181.25979093999999</v>
      </c>
      <c r="C54" s="37"/>
      <c r="D54" s="37"/>
      <c r="E54" s="37"/>
      <c r="G54" s="4"/>
      <c r="H54" s="4"/>
      <c r="I54" s="4"/>
    </row>
    <row r="55" spans="1:9" s="6" customFormat="1">
      <c r="A55" s="39" t="s">
        <v>94</v>
      </c>
      <c r="B55" s="46">
        <v>19.203540126541</v>
      </c>
      <c r="C55" s="37"/>
      <c r="D55" s="37"/>
      <c r="E55" s="37"/>
      <c r="G55" s="4"/>
      <c r="H55" s="4"/>
      <c r="I55" s="4"/>
    </row>
    <row r="56" spans="1:9" s="6" customFormat="1">
      <c r="A56" s="39" t="s">
        <v>95</v>
      </c>
      <c r="B56" s="46">
        <v>0</v>
      </c>
      <c r="C56" s="37"/>
      <c r="D56" s="37"/>
      <c r="E56" s="37"/>
      <c r="G56" s="4"/>
      <c r="H56" s="4"/>
      <c r="I56" s="4"/>
    </row>
    <row r="57" spans="1:9" s="6" customFormat="1">
      <c r="A57" s="39" t="s">
        <v>47</v>
      </c>
      <c r="B57" s="46">
        <v>157.78027131143469</v>
      </c>
      <c r="C57" s="37"/>
      <c r="D57" s="37"/>
      <c r="E57" s="37"/>
      <c r="G57" s="4"/>
      <c r="H57" s="4"/>
      <c r="I57" s="4"/>
    </row>
    <row r="58" spans="1:9" s="6" customFormat="1">
      <c r="A58" s="39" t="s">
        <v>49</v>
      </c>
      <c r="B58" s="46">
        <v>2.4854901905310003</v>
      </c>
      <c r="C58" s="37"/>
      <c r="D58" s="37"/>
      <c r="E58" s="37"/>
      <c r="G58" s="4"/>
      <c r="H58" s="4"/>
      <c r="I58" s="4"/>
    </row>
    <row r="59" spans="1:9" s="6" customFormat="1">
      <c r="A59" s="39" t="s">
        <v>96</v>
      </c>
      <c r="B59" s="46">
        <v>0</v>
      </c>
      <c r="C59" s="37"/>
      <c r="D59" s="37"/>
      <c r="E59" s="37"/>
      <c r="G59" s="4"/>
      <c r="H59" s="4"/>
      <c r="I59" s="4"/>
    </row>
    <row r="60" spans="1:9" s="6" customFormat="1">
      <c r="A60" s="39" t="s">
        <v>97</v>
      </c>
      <c r="B60" s="46">
        <v>0.32579999999999998</v>
      </c>
      <c r="C60" s="37"/>
      <c r="D60" s="37"/>
      <c r="E60" s="37"/>
      <c r="G60" s="4"/>
      <c r="H60" s="4"/>
      <c r="I60" s="4"/>
    </row>
    <row r="61" spans="1:9" s="6" customFormat="1">
      <c r="A61" s="39" t="s">
        <v>98</v>
      </c>
      <c r="B61" s="46">
        <v>0</v>
      </c>
      <c r="C61" s="37"/>
      <c r="D61" s="37"/>
      <c r="E61" s="37"/>
      <c r="G61" s="4"/>
      <c r="H61" s="4"/>
      <c r="I61" s="4"/>
    </row>
    <row r="62" spans="1:9" s="6" customFormat="1">
      <c r="A62" s="39" t="s">
        <v>50</v>
      </c>
      <c r="B62" s="46">
        <v>11.707172521522002</v>
      </c>
      <c r="C62" s="37"/>
      <c r="D62" s="37"/>
      <c r="E62" s="37"/>
      <c r="G62" s="4"/>
      <c r="H62" s="4"/>
      <c r="I62" s="4"/>
    </row>
    <row r="63" spans="1:9" s="6" customFormat="1">
      <c r="A63" s="39" t="s">
        <v>99</v>
      </c>
      <c r="B63" s="46">
        <v>0</v>
      </c>
      <c r="C63" s="37"/>
      <c r="D63" s="37"/>
      <c r="E63" s="37"/>
      <c r="G63" s="4"/>
      <c r="H63" s="4"/>
      <c r="I63" s="4"/>
    </row>
    <row r="64" spans="1:9" s="6" customFormat="1">
      <c r="A64" s="39" t="s">
        <v>100</v>
      </c>
      <c r="B64" s="46">
        <v>1.4210854715202003E-20</v>
      </c>
      <c r="C64" s="37"/>
      <c r="D64" s="37"/>
      <c r="E64" s="37"/>
      <c r="G64" s="4"/>
      <c r="H64" s="4"/>
      <c r="I64" s="4"/>
    </row>
    <row r="65" spans="1:23" s="6" customFormat="1">
      <c r="A65" s="39" t="s">
        <v>101</v>
      </c>
      <c r="B65" s="46">
        <v>0</v>
      </c>
      <c r="C65" s="37"/>
      <c r="D65" s="37"/>
      <c r="E65" s="37"/>
      <c r="G65" s="4"/>
      <c r="H65" s="4"/>
      <c r="I65" s="4"/>
    </row>
    <row r="66" spans="1:23" s="6" customFormat="1">
      <c r="A66" s="39" t="s">
        <v>102</v>
      </c>
      <c r="B66" s="46">
        <v>5.9000216424465184E-11</v>
      </c>
      <c r="C66" s="37"/>
      <c r="D66" s="37"/>
      <c r="E66" s="37"/>
      <c r="G66" s="4"/>
      <c r="H66" s="4"/>
      <c r="I66" s="4"/>
    </row>
    <row r="67" spans="1:23" s="6" customFormat="1">
      <c r="A67" s="39" t="s">
        <v>103</v>
      </c>
      <c r="B67" s="46">
        <v>1.9599999999999999E-3</v>
      </c>
      <c r="C67" s="37"/>
      <c r="D67" s="37"/>
      <c r="E67" s="37"/>
      <c r="G67" s="4"/>
      <c r="H67" s="4"/>
      <c r="I67" s="4"/>
    </row>
    <row r="68" spans="1:23" s="6" customFormat="1">
      <c r="A68" s="39" t="s">
        <v>104</v>
      </c>
      <c r="B68" s="46">
        <v>5.6843418860808012E-20</v>
      </c>
      <c r="C68" s="37"/>
      <c r="D68" s="37"/>
      <c r="E68" s="37"/>
    </row>
    <row r="69" spans="1:23" s="6" customFormat="1">
      <c r="A69" s="39" t="s">
        <v>105</v>
      </c>
      <c r="B69" s="46">
        <v>0</v>
      </c>
      <c r="C69" s="37"/>
      <c r="D69" s="37"/>
      <c r="E69" s="37"/>
    </row>
    <row r="70" spans="1:23" s="6" customFormat="1">
      <c r="A70" s="39" t="s">
        <v>106</v>
      </c>
      <c r="B70" s="46">
        <v>0</v>
      </c>
      <c r="C70" s="37"/>
      <c r="D70" s="37"/>
      <c r="E70" s="37"/>
    </row>
    <row r="71" spans="1:23" s="6" customFormat="1">
      <c r="A71" s="39" t="s">
        <v>107</v>
      </c>
      <c r="B71" s="46">
        <v>5.6843418860808012E-20</v>
      </c>
      <c r="C71" s="37"/>
      <c r="D71" s="37"/>
      <c r="E71" s="37"/>
    </row>
    <row r="72" spans="1:23" s="6" customFormat="1">
      <c r="A72" s="39" t="s">
        <v>108</v>
      </c>
      <c r="B72" s="46">
        <v>4.6701499999999996</v>
      </c>
      <c r="C72" s="37"/>
      <c r="D72" s="37"/>
      <c r="E72" s="37"/>
    </row>
    <row r="73" spans="1:23" s="6" customFormat="1">
      <c r="A73" s="39" t="s">
        <v>109</v>
      </c>
      <c r="B73" s="46">
        <v>0</v>
      </c>
      <c r="C73" s="37"/>
      <c r="D73" s="37"/>
      <c r="E73" s="37"/>
    </row>
    <row r="74" spans="1:23" s="6" customFormat="1">
      <c r="A74" s="39" t="s">
        <v>110</v>
      </c>
      <c r="B74" s="46">
        <v>0</v>
      </c>
      <c r="C74" s="37"/>
      <c r="D74" s="37"/>
      <c r="E74" s="37"/>
    </row>
    <row r="75" spans="1:23" s="6" customFormat="1">
      <c r="A75" s="39" t="s">
        <v>111</v>
      </c>
      <c r="B75" s="46">
        <v>4.7643486383059042</v>
      </c>
      <c r="C75" s="37"/>
      <c r="D75" s="37"/>
      <c r="E75" s="37"/>
    </row>
    <row r="76" spans="1:23" s="6" customFormat="1">
      <c r="A76" s="39" t="s">
        <v>112</v>
      </c>
      <c r="B76" s="46">
        <v>2.1400000000000003E-6</v>
      </c>
      <c r="C76" s="37"/>
      <c r="D76" s="37"/>
      <c r="E76" s="37"/>
    </row>
    <row r="77" spans="1:23" s="6" customFormat="1">
      <c r="A77" s="39" t="s">
        <v>113</v>
      </c>
      <c r="B77" s="46">
        <v>0</v>
      </c>
      <c r="C77" s="37"/>
      <c r="D77" s="37"/>
      <c r="E77" s="37"/>
    </row>
    <row r="78" spans="1:23" s="6" customFormat="1">
      <c r="A78" s="39" t="s">
        <v>114</v>
      </c>
      <c r="B78" s="46">
        <v>2.4349140000076184</v>
      </c>
      <c r="C78" s="37"/>
      <c r="D78" s="37"/>
      <c r="E78" s="37"/>
    </row>
    <row r="79" spans="1:23" s="6" customFormat="1">
      <c r="A79" s="39" t="s">
        <v>26</v>
      </c>
      <c r="B79" s="46">
        <v>16.664288910570125</v>
      </c>
      <c r="C79" s="37"/>
      <c r="D79" s="37"/>
      <c r="E79" s="37"/>
    </row>
    <row r="80" spans="1:23" s="6" customFormat="1">
      <c r="A80" s="39"/>
      <c r="B80" s="47"/>
      <c r="C80" s="37"/>
      <c r="D80" s="37"/>
      <c r="E80" s="3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6" customFormat="1">
      <c r="A81" s="41" t="s">
        <v>55</v>
      </c>
      <c r="B81" s="48">
        <v>5604.4378900475531</v>
      </c>
      <c r="C81" s="37"/>
      <c r="D81" s="37"/>
      <c r="E81" s="3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6" customFormat="1">
      <c r="A82" s="37"/>
      <c r="B82" s="37"/>
      <c r="C82" s="37"/>
      <c r="D82" s="37"/>
      <c r="E82" s="3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6" customFormat="1">
      <c r="A83" s="45" t="s">
        <v>87</v>
      </c>
      <c r="B83" s="37"/>
      <c r="C83" s="37"/>
      <c r="D83" s="37"/>
      <c r="E83" s="3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6" customFormat="1">
      <c r="A84" s="45" t="s">
        <v>86</v>
      </c>
      <c r="B84" s="37"/>
      <c r="C84" s="37"/>
      <c r="D84" s="37"/>
      <c r="E84" s="3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6" customFormat="1">
      <c r="A85" s="45" t="s">
        <v>85</v>
      </c>
      <c r="B85" s="37"/>
      <c r="C85" s="37"/>
      <c r="D85" s="37"/>
      <c r="E85" s="3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6"/>
      <c r="B86" s="6"/>
      <c r="C86" s="37"/>
      <c r="D86" s="37"/>
      <c r="E86" s="37"/>
    </row>
    <row r="87" spans="1:23">
      <c r="C87" s="37"/>
      <c r="D87" s="37"/>
      <c r="E87" s="37"/>
      <c r="F87" s="37"/>
      <c r="G87" s="37"/>
      <c r="H87" s="37"/>
      <c r="I87" s="37"/>
    </row>
    <row r="88" spans="1:23">
      <c r="C88" s="37"/>
      <c r="D88" s="37"/>
      <c r="E88" s="37"/>
    </row>
    <row r="89" spans="1:23">
      <c r="A89" s="37"/>
      <c r="B89" s="37"/>
      <c r="C89" s="37"/>
      <c r="D89" s="37"/>
      <c r="E89" s="37"/>
      <c r="F89" s="4"/>
    </row>
    <row r="90" spans="1:23">
      <c r="A90" s="37"/>
      <c r="B90" s="37"/>
      <c r="C90" s="37"/>
      <c r="D90" s="37"/>
      <c r="E90" s="37"/>
      <c r="F90" s="4"/>
    </row>
    <row r="91" spans="1:23">
      <c r="A91" s="37"/>
      <c r="B91" s="37"/>
      <c r="C91" s="37"/>
      <c r="D91" s="37"/>
      <c r="E91" s="37"/>
    </row>
    <row r="92" spans="1:23">
      <c r="A92" s="37"/>
      <c r="B92" s="37"/>
      <c r="C92" s="37"/>
      <c r="D92" s="37"/>
      <c r="E92" s="37"/>
    </row>
    <row r="93" spans="1:23">
      <c r="A93" s="37"/>
      <c r="B93" s="37"/>
      <c r="C93" s="37"/>
      <c r="D93" s="37"/>
      <c r="E93" s="37"/>
    </row>
    <row r="94" spans="1:23">
      <c r="A94" s="37"/>
      <c r="B94" s="37"/>
      <c r="C94" s="37"/>
      <c r="D94" s="37"/>
      <c r="E94" s="37"/>
    </row>
    <row r="95" spans="1:23">
      <c r="A95" s="37"/>
      <c r="B95" s="37"/>
      <c r="C95" s="37"/>
      <c r="D95" s="37"/>
      <c r="E95" s="37"/>
    </row>
    <row r="96" spans="1:23">
      <c r="A96" s="37"/>
      <c r="B96" s="37"/>
      <c r="C96" s="37"/>
      <c r="D96" s="37"/>
      <c r="E96" s="37"/>
    </row>
    <row r="97" spans="1:6">
      <c r="A97" s="37"/>
      <c r="B97" s="37"/>
      <c r="C97" s="37"/>
      <c r="D97" s="37"/>
      <c r="E97" s="37"/>
    </row>
    <row r="98" spans="1:6">
      <c r="A98" s="37"/>
      <c r="B98" s="37"/>
      <c r="C98" s="37"/>
      <c r="D98" s="37"/>
      <c r="E98" s="37"/>
    </row>
    <row r="99" spans="1:6">
      <c r="A99" s="37"/>
      <c r="B99" s="37"/>
      <c r="C99" s="37"/>
      <c r="D99" s="37"/>
      <c r="E99" s="37"/>
    </row>
    <row r="100" spans="1:6">
      <c r="A100" s="37"/>
      <c r="B100" s="37"/>
      <c r="C100" s="37"/>
      <c r="D100" s="37"/>
      <c r="E100" s="37"/>
    </row>
    <row r="101" spans="1:6">
      <c r="A101" s="37"/>
      <c r="B101" s="37"/>
      <c r="C101" s="37"/>
      <c r="D101" s="37"/>
      <c r="E101" s="37"/>
    </row>
    <row r="102" spans="1:6">
      <c r="A102" s="37"/>
      <c r="B102" s="37"/>
      <c r="C102" s="37"/>
      <c r="D102" s="37"/>
      <c r="E102" s="37"/>
    </row>
    <row r="103" spans="1:6">
      <c r="A103" s="37"/>
      <c r="B103" s="37"/>
      <c r="C103" s="37"/>
      <c r="D103" s="37"/>
      <c r="E103" s="37"/>
    </row>
    <row r="104" spans="1:6">
      <c r="A104" s="37"/>
      <c r="B104" s="37"/>
      <c r="C104" s="37"/>
      <c r="D104" s="37"/>
      <c r="E104" s="37"/>
    </row>
    <row r="105" spans="1:6">
      <c r="A105" s="37"/>
      <c r="B105" s="37"/>
      <c r="C105" s="37"/>
      <c r="D105" s="37"/>
      <c r="E105" s="37"/>
      <c r="F105" s="4"/>
    </row>
    <row r="106" spans="1:6">
      <c r="A106" s="37"/>
      <c r="B106" s="37"/>
      <c r="C106" s="37"/>
      <c r="D106" s="37"/>
      <c r="E106" s="37"/>
      <c r="F106" s="4"/>
    </row>
    <row r="107" spans="1:6" s="27" customFormat="1">
      <c r="A107" s="37"/>
      <c r="B107" s="37"/>
      <c r="C107" s="37"/>
      <c r="D107" s="37"/>
      <c r="E107" s="37"/>
    </row>
    <row r="108" spans="1:6">
      <c r="A108" s="37"/>
      <c r="B108" s="37"/>
      <c r="C108" s="37"/>
      <c r="D108" s="37"/>
      <c r="E108" s="37"/>
      <c r="F108" s="4"/>
    </row>
    <row r="109" spans="1:6" s="36" customFormat="1">
      <c r="A109" s="37"/>
      <c r="B109" s="37"/>
      <c r="C109" s="37"/>
      <c r="D109" s="37"/>
      <c r="E109" s="37"/>
    </row>
    <row r="110" spans="1:6">
      <c r="A110" s="37"/>
      <c r="B110" s="37"/>
      <c r="C110" s="37"/>
      <c r="D110" s="37"/>
      <c r="E110" s="37"/>
      <c r="F110" s="4"/>
    </row>
    <row r="111" spans="1:6">
      <c r="A111" s="37"/>
      <c r="B111" s="37"/>
      <c r="C111" s="37"/>
      <c r="D111" s="37"/>
      <c r="E111" s="37"/>
      <c r="F111" s="4"/>
    </row>
    <row r="112" spans="1:6">
      <c r="A112" s="37"/>
      <c r="B112" s="37"/>
      <c r="C112" s="37"/>
      <c r="D112" s="37"/>
      <c r="E112" s="37"/>
      <c r="F112" s="4"/>
    </row>
    <row r="113" spans="1:9">
      <c r="A113" s="37"/>
      <c r="B113" s="37"/>
      <c r="C113" s="37"/>
      <c r="D113" s="37"/>
      <c r="E113" s="37"/>
      <c r="F113" s="4"/>
    </row>
    <row r="114" spans="1:9">
      <c r="A114" s="37"/>
      <c r="B114" s="37"/>
      <c r="C114" s="37"/>
      <c r="D114" s="37"/>
      <c r="E114" s="37"/>
      <c r="F114" s="4"/>
    </row>
    <row r="115" spans="1:9">
      <c r="A115" s="37"/>
      <c r="B115" s="37"/>
      <c r="C115" s="37"/>
      <c r="D115" s="37"/>
      <c r="E115" s="37"/>
      <c r="F115" s="4"/>
    </row>
    <row r="116" spans="1:9" s="27" customFormat="1">
      <c r="A116" s="37"/>
      <c r="B116" s="37"/>
      <c r="C116" s="37"/>
      <c r="D116" s="37"/>
      <c r="E116" s="37"/>
    </row>
    <row r="117" spans="1:9">
      <c r="A117" s="37"/>
      <c r="B117" s="37"/>
      <c r="C117" s="37"/>
      <c r="D117" s="37"/>
      <c r="E117" s="37"/>
      <c r="F117" s="4"/>
    </row>
    <row r="118" spans="1:9" s="36" customFormat="1">
      <c r="A118" s="37"/>
      <c r="B118" s="37"/>
      <c r="C118" s="37"/>
      <c r="D118" s="37"/>
      <c r="E118" s="37"/>
    </row>
    <row r="119" spans="1:9">
      <c r="A119" s="37"/>
      <c r="B119" s="37"/>
      <c r="C119" s="37"/>
      <c r="D119" s="37"/>
      <c r="E119" s="37"/>
      <c r="F119" s="4"/>
    </row>
    <row r="120" spans="1:9">
      <c r="A120" s="37"/>
      <c r="B120" s="37"/>
      <c r="C120" s="37"/>
      <c r="D120" s="37"/>
      <c r="E120" s="37"/>
      <c r="F120" s="4"/>
    </row>
    <row r="121" spans="1:9">
      <c r="A121" s="37"/>
      <c r="B121" s="37"/>
      <c r="C121" s="37"/>
      <c r="D121" s="37"/>
      <c r="E121" s="37"/>
      <c r="F121" s="4"/>
    </row>
    <row r="122" spans="1:9">
      <c r="A122" s="37"/>
      <c r="B122" s="37"/>
      <c r="C122" s="37"/>
      <c r="D122" s="37"/>
      <c r="E122" s="37"/>
    </row>
    <row r="123" spans="1:9">
      <c r="A123" s="37"/>
      <c r="B123" s="37"/>
      <c r="C123" s="37"/>
      <c r="D123" s="37"/>
      <c r="E123" s="37"/>
    </row>
    <row r="124" spans="1:9">
      <c r="A124" s="37"/>
      <c r="B124" s="37"/>
      <c r="C124" s="37"/>
      <c r="D124" s="37"/>
      <c r="E124" s="37"/>
    </row>
    <row r="125" spans="1:9">
      <c r="A125" s="37"/>
      <c r="B125" s="37"/>
      <c r="C125" s="37"/>
      <c r="D125" s="37"/>
      <c r="E125" s="37"/>
    </row>
    <row r="126" spans="1:9">
      <c r="A126" s="37"/>
      <c r="B126" s="37"/>
      <c r="C126" s="37"/>
      <c r="D126" s="37"/>
      <c r="E126" s="37"/>
    </row>
    <row r="127" spans="1:9" s="18" customFormat="1">
      <c r="A127" s="37"/>
      <c r="B127" s="37"/>
      <c r="C127" s="37"/>
      <c r="D127" s="37"/>
      <c r="E127" s="37"/>
      <c r="F127" s="6"/>
      <c r="G127" s="4"/>
      <c r="H127" s="4"/>
      <c r="I127" s="4"/>
    </row>
    <row r="128" spans="1:9" s="29" customFormat="1">
      <c r="A128" s="37"/>
      <c r="B128" s="37"/>
      <c r="C128" s="37"/>
      <c r="D128" s="37"/>
      <c r="E128" s="37"/>
      <c r="F128" s="22"/>
      <c r="G128" s="25"/>
      <c r="H128" s="25"/>
      <c r="I128" s="25"/>
    </row>
    <row r="129" spans="1:5">
      <c r="A129" s="37"/>
      <c r="B129" s="37"/>
      <c r="C129" s="37"/>
      <c r="D129" s="37"/>
      <c r="E129" s="37"/>
    </row>
    <row r="130" spans="1:5">
      <c r="A130" s="37"/>
      <c r="B130" s="37"/>
      <c r="C130" s="37"/>
      <c r="D130" s="37"/>
      <c r="E130" s="37"/>
    </row>
    <row r="131" spans="1:5">
      <c r="A131" s="37"/>
      <c r="B131" s="37"/>
      <c r="C131" s="37"/>
      <c r="D131" s="37"/>
      <c r="E131" s="37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93"/>
  <sheetViews>
    <sheetView showGridLines="0" view="pageBreakPreview" topLeftCell="A61" zoomScale="90" zoomScaleNormal="100" zoomScaleSheetLayoutView="90" workbookViewId="0">
      <selection activeCell="F84" sqref="F84"/>
    </sheetView>
  </sheetViews>
  <sheetFormatPr baseColWidth="10" defaultColWidth="11.42578125" defaultRowHeight="12" customHeight="1"/>
  <cols>
    <col min="1" max="1" width="45.28515625" style="391" customWidth="1"/>
    <col min="2" max="2" width="10.7109375" style="391" bestFit="1" customWidth="1"/>
    <col min="3" max="3" width="12.5703125" style="391" bestFit="1" customWidth="1"/>
    <col min="4" max="4" width="7.7109375" style="391" bestFit="1" customWidth="1"/>
    <col min="5" max="5" width="11" style="391" bestFit="1" customWidth="1"/>
    <col min="6" max="6" width="10.7109375" style="391" bestFit="1" customWidth="1"/>
    <col min="7" max="7" width="7.7109375" style="391" bestFit="1" customWidth="1"/>
    <col min="8" max="8" width="6.42578125" style="391" bestFit="1" customWidth="1"/>
    <col min="9" max="16384" width="11.42578125" style="391"/>
  </cols>
  <sheetData>
    <row r="1" spans="1:8" ht="12" customHeight="1">
      <c r="A1" s="169" t="s">
        <v>219</v>
      </c>
      <c r="B1" s="478"/>
      <c r="C1" s="478"/>
      <c r="D1" s="170"/>
      <c r="E1" s="482"/>
      <c r="F1" s="482"/>
      <c r="G1" s="482"/>
      <c r="H1" s="482"/>
    </row>
    <row r="2" spans="1:8" ht="15.75">
      <c r="A2" s="171" t="s">
        <v>220</v>
      </c>
      <c r="B2" s="478"/>
      <c r="C2" s="478"/>
      <c r="D2" s="170"/>
      <c r="E2" s="482"/>
      <c r="F2" s="482"/>
      <c r="G2" s="482"/>
      <c r="H2" s="482"/>
    </row>
    <row r="3" spans="1:8" ht="12" customHeight="1" thickBot="1">
      <c r="A3" s="482"/>
      <c r="B3" s="172"/>
      <c r="C3" s="172"/>
      <c r="D3" s="170"/>
      <c r="E3" s="172"/>
      <c r="F3" s="172"/>
      <c r="G3" s="170"/>
      <c r="H3" s="170"/>
    </row>
    <row r="4" spans="1:8" ht="12" customHeight="1" thickBot="1">
      <c r="A4" s="477"/>
      <c r="B4" s="772" t="s">
        <v>565</v>
      </c>
      <c r="C4" s="773"/>
      <c r="D4" s="773"/>
      <c r="E4" s="772" t="s">
        <v>567</v>
      </c>
      <c r="F4" s="773"/>
      <c r="G4" s="773"/>
      <c r="H4" s="774"/>
    </row>
    <row r="5" spans="1:8" ht="15.75" thickBot="1">
      <c r="A5" s="564" t="s">
        <v>213</v>
      </c>
      <c r="B5" s="273">
        <v>2018</v>
      </c>
      <c r="C5" s="274">
        <v>2019</v>
      </c>
      <c r="D5" s="275" t="s">
        <v>211</v>
      </c>
      <c r="E5" s="273">
        <v>2018</v>
      </c>
      <c r="F5" s="274">
        <v>2019</v>
      </c>
      <c r="G5" s="275" t="s">
        <v>211</v>
      </c>
      <c r="H5" s="276" t="s">
        <v>212</v>
      </c>
    </row>
    <row r="6" spans="1:8" ht="15">
      <c r="A6" s="383" t="s">
        <v>365</v>
      </c>
      <c r="B6" s="277">
        <f>+SUM(B7:B21)</f>
        <v>207160.52164300001</v>
      </c>
      <c r="C6" s="278">
        <f>+SUM(C7:C21)</f>
        <v>215425.91308199996</v>
      </c>
      <c r="D6" s="341">
        <f>(C6-B6)/B6</f>
        <v>3.989848728631655E-2</v>
      </c>
      <c r="E6" s="277">
        <f>+SUM(E7:E21)</f>
        <v>1576393.3342859999</v>
      </c>
      <c r="F6" s="278">
        <f>+SUM(F7:F21)</f>
        <v>1610805.9273219998</v>
      </c>
      <c r="G6" s="341">
        <f>(F6-E6)/E6</f>
        <v>2.1829953405370434E-2</v>
      </c>
      <c r="H6" s="563">
        <f>SUM(H7:H21)</f>
        <v>1.0000000000000002</v>
      </c>
    </row>
    <row r="7" spans="1:8" ht="15">
      <c r="A7" s="561" t="s">
        <v>34</v>
      </c>
      <c r="B7" s="280">
        <v>43689.998549999989</v>
      </c>
      <c r="C7" s="172">
        <v>37685.253350999999</v>
      </c>
      <c r="D7" s="339">
        <f t="shared" ref="D7:D50" si="0">+C7/B7-1</f>
        <v>-0.13743981227483903</v>
      </c>
      <c r="E7" s="280">
        <v>325455.06270399998</v>
      </c>
      <c r="F7" s="172">
        <v>314377.40959699999</v>
      </c>
      <c r="G7" s="339">
        <f t="shared" ref="G7:G70" si="1">+F7/E7-1</f>
        <v>-3.403742751752814E-2</v>
      </c>
      <c r="H7" s="337">
        <f t="shared" ref="H7:H21" si="2">(F7/$F$6)</f>
        <v>0.19516777549959685</v>
      </c>
    </row>
    <row r="8" spans="1:8" ht="15">
      <c r="A8" s="279" t="s">
        <v>379</v>
      </c>
      <c r="B8" s="280">
        <v>40854.022648999999</v>
      </c>
      <c r="C8" s="172">
        <v>42313.959108000003</v>
      </c>
      <c r="D8" s="339">
        <f t="shared" si="0"/>
        <v>3.5735439605131258E-2</v>
      </c>
      <c r="E8" s="280">
        <v>300720.21940000006</v>
      </c>
      <c r="F8" s="172">
        <v>306237.38168399996</v>
      </c>
      <c r="G8" s="339">
        <f t="shared" si="1"/>
        <v>1.8346495939008722E-2</v>
      </c>
      <c r="H8" s="337">
        <f t="shared" si="2"/>
        <v>0.19011438714602097</v>
      </c>
    </row>
    <row r="9" spans="1:8" ht="15">
      <c r="A9" s="279" t="s">
        <v>380</v>
      </c>
      <c r="B9" s="280">
        <v>28479.569769000002</v>
      </c>
      <c r="C9" s="172">
        <v>34077.945169999999</v>
      </c>
      <c r="D9" s="339">
        <f t="shared" si="0"/>
        <v>0.19657513952664507</v>
      </c>
      <c r="E9" s="280">
        <v>241956.100404</v>
      </c>
      <c r="F9" s="172">
        <v>250482.59411199999</v>
      </c>
      <c r="G9" s="339">
        <f t="shared" si="1"/>
        <v>3.5239837696851239E-2</v>
      </c>
      <c r="H9" s="337">
        <f t="shared" si="2"/>
        <v>0.15550141073073454</v>
      </c>
    </row>
    <row r="10" spans="1:8" ht="15">
      <c r="A10" s="561" t="s">
        <v>36</v>
      </c>
      <c r="B10" s="280">
        <v>27994.601451000002</v>
      </c>
      <c r="C10" s="172">
        <v>28710.941398999999</v>
      </c>
      <c r="D10" s="339">
        <f t="shared" si="0"/>
        <v>2.5588503171007249E-2</v>
      </c>
      <c r="E10" s="280">
        <v>217146.80098100001</v>
      </c>
      <c r="F10" s="172">
        <v>213591.56809200003</v>
      </c>
      <c r="G10" s="339">
        <f t="shared" si="1"/>
        <v>-1.6372485677608739E-2</v>
      </c>
      <c r="H10" s="337">
        <f t="shared" si="2"/>
        <v>0.13259919427233591</v>
      </c>
    </row>
    <row r="11" spans="1:8" ht="15">
      <c r="A11" s="561" t="s">
        <v>37</v>
      </c>
      <c r="B11" s="280">
        <v>14565.268585</v>
      </c>
      <c r="C11" s="560">
        <v>22802.635544999997</v>
      </c>
      <c r="D11" s="339">
        <f t="shared" si="0"/>
        <v>0.56554857961790184</v>
      </c>
      <c r="E11" s="280">
        <v>107719.141343</v>
      </c>
      <c r="F11" s="560">
        <v>166982.47253999999</v>
      </c>
      <c r="G11" s="339">
        <f t="shared" si="1"/>
        <v>0.55016527664561776</v>
      </c>
      <c r="H11" s="337">
        <f t="shared" si="2"/>
        <v>0.10366392978054906</v>
      </c>
    </row>
    <row r="12" spans="1:8" ht="15">
      <c r="A12" s="561" t="s">
        <v>381</v>
      </c>
      <c r="B12" s="280">
        <v>18453.161222000002</v>
      </c>
      <c r="C12" s="560">
        <v>18909.625107</v>
      </c>
      <c r="D12" s="339">
        <f t="shared" si="0"/>
        <v>2.4736351647749011E-2</v>
      </c>
      <c r="E12" s="280">
        <v>144791.95806999999</v>
      </c>
      <c r="F12" s="560">
        <v>128324.90709699999</v>
      </c>
      <c r="G12" s="339">
        <f t="shared" si="1"/>
        <v>-0.11372904401941286</v>
      </c>
      <c r="H12" s="337">
        <f t="shared" si="2"/>
        <v>7.9665032838774658E-2</v>
      </c>
    </row>
    <row r="13" spans="1:8" ht="15">
      <c r="A13" s="561" t="s">
        <v>35</v>
      </c>
      <c r="B13" s="280">
        <v>14850.605620999999</v>
      </c>
      <c r="C13" s="560">
        <v>14686.161044999999</v>
      </c>
      <c r="D13" s="339">
        <f t="shared" si="0"/>
        <v>-1.1073257225783562E-2</v>
      </c>
      <c r="E13" s="280">
        <v>104157.07797100001</v>
      </c>
      <c r="F13" s="560">
        <v>101819.674921</v>
      </c>
      <c r="G13" s="339">
        <f t="shared" si="1"/>
        <v>-2.2441135019655611E-2</v>
      </c>
      <c r="H13" s="337">
        <f t="shared" si="2"/>
        <v>6.3210392508473962E-2</v>
      </c>
    </row>
    <row r="14" spans="1:8" ht="15">
      <c r="A14" s="561" t="s">
        <v>39</v>
      </c>
      <c r="B14" s="280">
        <v>6263.3348040000001</v>
      </c>
      <c r="C14" s="560">
        <v>4985.6388660000002</v>
      </c>
      <c r="D14" s="339">
        <f t="shared" si="0"/>
        <v>-0.20399611037621934</v>
      </c>
      <c r="E14" s="280">
        <v>41022.263337000004</v>
      </c>
      <c r="F14" s="560">
        <v>37080.535906000005</v>
      </c>
      <c r="G14" s="339">
        <f t="shared" si="1"/>
        <v>-9.6087517127431687E-2</v>
      </c>
      <c r="H14" s="337">
        <f t="shared" si="2"/>
        <v>2.3019865569806543E-2</v>
      </c>
    </row>
    <row r="15" spans="1:8" ht="15">
      <c r="A15" s="561" t="s">
        <v>38</v>
      </c>
      <c r="B15" s="280">
        <v>4831.2687369999994</v>
      </c>
      <c r="C15" s="560">
        <v>4659.5734149999998</v>
      </c>
      <c r="D15" s="339">
        <f t="shared" si="0"/>
        <v>-3.5538350554809917E-2</v>
      </c>
      <c r="E15" s="280">
        <v>38113.219345999998</v>
      </c>
      <c r="F15" s="560">
        <v>34995.649505000001</v>
      </c>
      <c r="G15" s="339">
        <f t="shared" si="1"/>
        <v>-8.179759921873897E-2</v>
      </c>
      <c r="H15" s="337">
        <f t="shared" si="2"/>
        <v>2.1725552974082383E-2</v>
      </c>
    </row>
    <row r="16" spans="1:8" ht="15">
      <c r="A16" s="561" t="s">
        <v>41</v>
      </c>
      <c r="B16" s="280">
        <v>2627.3925670000003</v>
      </c>
      <c r="C16" s="560">
        <v>3556.5160410000003</v>
      </c>
      <c r="D16" s="339">
        <f t="shared" si="0"/>
        <v>0.3536294825789541</v>
      </c>
      <c r="E16" s="280">
        <v>21532.924285000001</v>
      </c>
      <c r="F16" s="560">
        <v>23973.967735999999</v>
      </c>
      <c r="G16" s="339">
        <f t="shared" si="1"/>
        <v>0.11336330443052955</v>
      </c>
      <c r="H16" s="337">
        <f t="shared" si="2"/>
        <v>1.4883213011177111E-2</v>
      </c>
    </row>
    <row r="17" spans="1:8" ht="15">
      <c r="A17" s="561" t="s">
        <v>40</v>
      </c>
      <c r="B17" s="280">
        <v>2978.7980040000002</v>
      </c>
      <c r="C17" s="172">
        <v>2447.3987400000001</v>
      </c>
      <c r="D17" s="339">
        <f t="shared" si="0"/>
        <v>-0.17839385661143348</v>
      </c>
      <c r="E17" s="280">
        <v>21419.443307000001</v>
      </c>
      <c r="F17" s="172">
        <v>21659.644258</v>
      </c>
      <c r="G17" s="339">
        <f t="shared" si="1"/>
        <v>1.1214154707816393E-2</v>
      </c>
      <c r="H17" s="337">
        <f t="shared" si="2"/>
        <v>1.3446464214351157E-2</v>
      </c>
    </row>
    <row r="18" spans="1:8" ht="15">
      <c r="A18" s="561" t="s">
        <v>42</v>
      </c>
      <c r="B18" s="280">
        <v>1032.676956</v>
      </c>
      <c r="C18" s="560">
        <v>121.60089500000001</v>
      </c>
      <c r="D18" s="339">
        <f t="shared" si="0"/>
        <v>-0.88224691730218097</v>
      </c>
      <c r="E18" s="280">
        <v>8393.122965999999</v>
      </c>
      <c r="F18" s="560">
        <v>7164.1894930000008</v>
      </c>
      <c r="G18" s="339">
        <f t="shared" si="1"/>
        <v>-0.14642147839109809</v>
      </c>
      <c r="H18" s="337">
        <f t="shared" si="2"/>
        <v>4.4475807864145511E-3</v>
      </c>
    </row>
    <row r="19" spans="1:8" ht="15">
      <c r="A19" s="561" t="s">
        <v>43</v>
      </c>
      <c r="B19" s="280">
        <v>373.815066</v>
      </c>
      <c r="C19" s="560">
        <v>253.12569500000001</v>
      </c>
      <c r="D19" s="339">
        <f t="shared" si="0"/>
        <v>-0.32285849869946115</v>
      </c>
      <c r="E19" s="280">
        <v>2358.0998279999999</v>
      </c>
      <c r="F19" s="560">
        <v>2332.5705889999999</v>
      </c>
      <c r="G19" s="339">
        <f t="shared" si="1"/>
        <v>-1.0826190942752612E-2</v>
      </c>
      <c r="H19" s="337">
        <f t="shared" si="2"/>
        <v>1.4480767356486884E-3</v>
      </c>
    </row>
    <row r="20" spans="1:8" ht="15">
      <c r="A20" s="561" t="s">
        <v>382</v>
      </c>
      <c r="B20" s="280">
        <v>123.65239</v>
      </c>
      <c r="C20" s="560">
        <v>168.64766</v>
      </c>
      <c r="D20" s="339">
        <f t="shared" si="0"/>
        <v>0.36388516226819401</v>
      </c>
      <c r="E20" s="280">
        <v>1292.78773</v>
      </c>
      <c r="F20" s="560">
        <v>1452.45667</v>
      </c>
      <c r="G20" s="339">
        <f t="shared" si="1"/>
        <v>0.12350746862363859</v>
      </c>
      <c r="H20" s="337">
        <f t="shared" si="2"/>
        <v>9.0169563282818384E-4</v>
      </c>
    </row>
    <row r="21" spans="1:8" ht="15.75" thickBot="1">
      <c r="A21" s="561" t="s">
        <v>45</v>
      </c>
      <c r="B21" s="280">
        <v>42.355271999999999</v>
      </c>
      <c r="C21" s="172">
        <v>46.891044999999998</v>
      </c>
      <c r="D21" s="339">
        <f t="shared" si="0"/>
        <v>0.10708874682707736</v>
      </c>
      <c r="E21" s="280">
        <v>315.11261400000001</v>
      </c>
      <c r="F21" s="172">
        <v>330.90512200000001</v>
      </c>
      <c r="G21" s="339">
        <f t="shared" si="1"/>
        <v>5.0117028955241949E-2</v>
      </c>
      <c r="H21" s="337">
        <f t="shared" si="2"/>
        <v>2.0542829920556415E-4</v>
      </c>
    </row>
    <row r="22" spans="1:8" ht="15">
      <c r="A22" s="383" t="s">
        <v>366</v>
      </c>
      <c r="B22" s="282">
        <f>+SUM(B23:B39)</f>
        <v>12417386.090271253</v>
      </c>
      <c r="C22" s="283">
        <f>+SUM(C23:C39)</f>
        <v>11148753.728074262</v>
      </c>
      <c r="D22" s="341">
        <f t="shared" si="0"/>
        <v>-0.10216581436498429</v>
      </c>
      <c r="E22" s="282">
        <f>+SUM(E23:E39)</f>
        <v>93092196.994554549</v>
      </c>
      <c r="F22" s="283">
        <f>+SUM(F23:F39)</f>
        <v>86598542.517231315</v>
      </c>
      <c r="G22" s="341">
        <f t="shared" si="1"/>
        <v>-6.9755088900770978E-2</v>
      </c>
      <c r="H22" s="563">
        <f>SUM(H23:H39)</f>
        <v>1.0000000000000004</v>
      </c>
    </row>
    <row r="23" spans="1:8" ht="15">
      <c r="A23" s="561" t="s">
        <v>40</v>
      </c>
      <c r="B23" s="281">
        <v>3152672.3184180008</v>
      </c>
      <c r="C23" s="560">
        <v>2972615.1215749998</v>
      </c>
      <c r="D23" s="339">
        <f t="shared" si="0"/>
        <v>-5.7112563139245953E-2</v>
      </c>
      <c r="E23" s="281">
        <v>19319140.726788998</v>
      </c>
      <c r="F23" s="560">
        <v>22023666.903568</v>
      </c>
      <c r="G23" s="339">
        <f t="shared" si="1"/>
        <v>0.13999205321946628</v>
      </c>
      <c r="H23" s="337">
        <f t="shared" ref="H23:H39" si="3">(F23/$F$22)</f>
        <v>0.25431914052347643</v>
      </c>
    </row>
    <row r="24" spans="1:8" ht="15">
      <c r="A24" s="561" t="s">
        <v>44</v>
      </c>
      <c r="B24" s="281">
        <v>3009679.791772</v>
      </c>
      <c r="C24" s="560">
        <v>2718300.5593679999</v>
      </c>
      <c r="D24" s="339">
        <f t="shared" si="0"/>
        <v>-9.6814030914712523E-2</v>
      </c>
      <c r="E24" s="281">
        <v>23841424.756616998</v>
      </c>
      <c r="F24" s="560">
        <v>20414284.066600997</v>
      </c>
      <c r="G24" s="339">
        <f t="shared" si="1"/>
        <v>-0.1437473106159407</v>
      </c>
      <c r="H24" s="337">
        <f t="shared" si="3"/>
        <v>0.23573473032226816</v>
      </c>
    </row>
    <row r="25" spans="1:8" ht="15">
      <c r="A25" s="561" t="s">
        <v>34</v>
      </c>
      <c r="B25" s="281">
        <v>1937624.4036151178</v>
      </c>
      <c r="C25" s="560">
        <v>1506876.7911905365</v>
      </c>
      <c r="D25" s="339">
        <f t="shared" si="0"/>
        <v>-0.22230707438496078</v>
      </c>
      <c r="E25" s="281">
        <v>15163133.505828386</v>
      </c>
      <c r="F25" s="568">
        <v>12028358.666823898</v>
      </c>
      <c r="G25" s="569">
        <f t="shared" si="1"/>
        <v>-0.20673661138705579</v>
      </c>
      <c r="H25" s="570">
        <f t="shared" si="3"/>
        <v>0.138897934274477</v>
      </c>
    </row>
    <row r="26" spans="1:8" ht="15">
      <c r="A26" s="561" t="s">
        <v>45</v>
      </c>
      <c r="B26" s="281">
        <v>999708.52614600013</v>
      </c>
      <c r="C26" s="560">
        <v>1017660.8418520001</v>
      </c>
      <c r="D26" s="339">
        <f t="shared" si="0"/>
        <v>1.7957549862266609E-2</v>
      </c>
      <c r="E26" s="281">
        <v>7932642.0581160001</v>
      </c>
      <c r="F26" s="560">
        <v>7978563.9388259994</v>
      </c>
      <c r="G26" s="339">
        <f t="shared" si="1"/>
        <v>5.7889767839727213E-3</v>
      </c>
      <c r="H26" s="337">
        <f t="shared" si="3"/>
        <v>9.2132773911736798E-2</v>
      </c>
    </row>
    <row r="27" spans="1:8" ht="15">
      <c r="A27" s="561" t="s">
        <v>43</v>
      </c>
      <c r="B27" s="281">
        <v>810204.85127794533</v>
      </c>
      <c r="C27" s="560">
        <v>753375.3183365186</v>
      </c>
      <c r="D27" s="339">
        <f>+C27/B27-1</f>
        <v>-7.0142178057547855E-2</v>
      </c>
      <c r="E27" s="281">
        <v>6663424.1353851268</v>
      </c>
      <c r="F27" s="568">
        <v>6283343.3689090479</v>
      </c>
      <c r="G27" s="569">
        <f>+F27/E27-1</f>
        <v>-5.7039857999990784E-2</v>
      </c>
      <c r="H27" s="570">
        <f>(F27/$F$22)</f>
        <v>7.2557149188264836E-2</v>
      </c>
    </row>
    <row r="28" spans="1:8" ht="15">
      <c r="A28" s="561" t="s">
        <v>28</v>
      </c>
      <c r="B28" s="281">
        <v>864630.95987600007</v>
      </c>
      <c r="C28" s="560">
        <v>580350.861179</v>
      </c>
      <c r="D28" s="339">
        <f t="shared" si="0"/>
        <v>-0.32878778564414313</v>
      </c>
      <c r="E28" s="281">
        <v>6898894.6190569997</v>
      </c>
      <c r="F28" s="560">
        <v>4863232.0991409998</v>
      </c>
      <c r="G28" s="339">
        <f t="shared" si="1"/>
        <v>-0.29507082399734519</v>
      </c>
      <c r="H28" s="337">
        <f t="shared" si="3"/>
        <v>5.6158359688020354E-2</v>
      </c>
    </row>
    <row r="29" spans="1:8" ht="15">
      <c r="A29" s="561" t="s">
        <v>36</v>
      </c>
      <c r="B29" s="281">
        <v>543131.78303599998</v>
      </c>
      <c r="C29" s="560">
        <v>589547.56477599987</v>
      </c>
      <c r="D29" s="339">
        <f t="shared" si="0"/>
        <v>8.5459520487909613E-2</v>
      </c>
      <c r="E29" s="281">
        <v>4400554.1089509996</v>
      </c>
      <c r="F29" s="560">
        <v>4725054.8626689995</v>
      </c>
      <c r="G29" s="339">
        <f t="shared" si="1"/>
        <v>7.374088482583252E-2</v>
      </c>
      <c r="H29" s="337">
        <f t="shared" si="3"/>
        <v>5.4562752736038389E-2</v>
      </c>
    </row>
    <row r="30" spans="1:8" ht="15">
      <c r="A30" s="561" t="s">
        <v>37</v>
      </c>
      <c r="B30" s="281">
        <v>276412.67739999999</v>
      </c>
      <c r="C30" s="560">
        <v>273168.58400000003</v>
      </c>
      <c r="D30" s="339">
        <f t="shared" si="0"/>
        <v>-1.1736413215611585E-2</v>
      </c>
      <c r="E30" s="281">
        <v>2084627.601</v>
      </c>
      <c r="F30" s="560">
        <v>2222550.3895</v>
      </c>
      <c r="G30" s="339">
        <f>+F30/E30-1</f>
        <v>6.6161835540236691E-2</v>
      </c>
      <c r="H30" s="337">
        <f>(F30/$F$22)</f>
        <v>2.5664986094399437E-2</v>
      </c>
    </row>
    <row r="31" spans="1:8" ht="15">
      <c r="A31" s="561" t="s">
        <v>379</v>
      </c>
      <c r="B31" s="281">
        <v>149152.54983</v>
      </c>
      <c r="C31" s="560">
        <v>152920.96957799999</v>
      </c>
      <c r="D31" s="339">
        <f t="shared" si="0"/>
        <v>2.5265540229081784E-2</v>
      </c>
      <c r="E31" s="281">
        <v>1942036.7794969999</v>
      </c>
      <c r="F31" s="560">
        <v>1625639.7257989999</v>
      </c>
      <c r="G31" s="339">
        <f>+F31/E31-1</f>
        <v>-0.16292021708257709</v>
      </c>
      <c r="H31" s="337">
        <f>(F31/$F$22)</f>
        <v>1.8772137250179833E-2</v>
      </c>
    </row>
    <row r="32" spans="1:8" ht="15">
      <c r="A32" s="561" t="s">
        <v>38</v>
      </c>
      <c r="B32" s="281">
        <v>149772.56267000001</v>
      </c>
      <c r="C32" s="560">
        <v>151269.058644</v>
      </c>
      <c r="D32" s="339">
        <f t="shared" si="0"/>
        <v>9.9917898667281069E-3</v>
      </c>
      <c r="E32" s="281">
        <v>1260440.910222</v>
      </c>
      <c r="F32" s="560">
        <v>1164563.627753</v>
      </c>
      <c r="G32" s="339">
        <f>+F32/E32-1</f>
        <v>-7.606646348230095E-2</v>
      </c>
      <c r="H32" s="337">
        <f>(F32/$F$22)</f>
        <v>1.344784327659182E-2</v>
      </c>
    </row>
    <row r="33" spans="1:8" ht="15">
      <c r="A33" s="561" t="s">
        <v>380</v>
      </c>
      <c r="B33" s="281">
        <v>250530.499996</v>
      </c>
      <c r="C33" s="560">
        <v>147602.678824</v>
      </c>
      <c r="D33" s="339">
        <f t="shared" si="0"/>
        <v>-0.41083948331098752</v>
      </c>
      <c r="E33" s="281">
        <v>1590718.3228150001</v>
      </c>
      <c r="F33" s="560">
        <v>842880.49469299999</v>
      </c>
      <c r="G33" s="339">
        <f>+F33/E33-1</f>
        <v>-0.47012586540060453</v>
      </c>
      <c r="H33" s="337">
        <f t="shared" si="3"/>
        <v>9.7331949267539259E-3</v>
      </c>
    </row>
    <row r="34" spans="1:8" ht="15">
      <c r="A34" s="561" t="s">
        <v>162</v>
      </c>
      <c r="B34" s="281">
        <v>64353.875209187827</v>
      </c>
      <c r="C34" s="560">
        <v>63891.198252206312</v>
      </c>
      <c r="D34" s="339">
        <f t="shared" si="0"/>
        <v>-7.1895741395143764E-3</v>
      </c>
      <c r="E34" s="281">
        <v>440482.12457406672</v>
      </c>
      <c r="F34" s="560">
        <v>597007.02063838218</v>
      </c>
      <c r="G34" s="339">
        <f t="shared" si="1"/>
        <v>0.35534903082768787</v>
      </c>
      <c r="H34" s="337">
        <f t="shared" si="3"/>
        <v>6.8939615296595797E-3</v>
      </c>
    </row>
    <row r="35" spans="1:8" ht="15">
      <c r="A35" s="561" t="s">
        <v>42</v>
      </c>
      <c r="B35" s="281">
        <v>28444.78026</v>
      </c>
      <c r="C35" s="560">
        <v>52880.405170999999</v>
      </c>
      <c r="D35" s="339">
        <f t="shared" si="0"/>
        <v>0.85905479626299641</v>
      </c>
      <c r="E35" s="281">
        <v>231496.07950699999</v>
      </c>
      <c r="F35" s="560">
        <v>528459.09521499998</v>
      </c>
      <c r="G35" s="339">
        <f>+F35/E35-1</f>
        <v>1.2827993300811835</v>
      </c>
      <c r="H35" s="337">
        <f>(F35/$F$22)</f>
        <v>6.1024017247154894E-3</v>
      </c>
    </row>
    <row r="36" spans="1:8" ht="15">
      <c r="A36" s="561" t="s">
        <v>381</v>
      </c>
      <c r="B36" s="281">
        <v>54499.628559999997</v>
      </c>
      <c r="C36" s="560">
        <v>82912.670499999993</v>
      </c>
      <c r="D36" s="339">
        <f t="shared" si="0"/>
        <v>0.52134377225561024</v>
      </c>
      <c r="E36" s="281">
        <v>463708.87978900003</v>
      </c>
      <c r="F36" s="560">
        <v>474160.726203</v>
      </c>
      <c r="G36" s="339">
        <f>+F36/E36-1</f>
        <v>2.2539672776496822E-2</v>
      </c>
      <c r="H36" s="337">
        <f>(F36/$F$22)</f>
        <v>5.4753892204207925E-3</v>
      </c>
    </row>
    <row r="37" spans="1:8" ht="15">
      <c r="A37" s="561" t="s">
        <v>41</v>
      </c>
      <c r="B37" s="281">
        <v>73262.106549999997</v>
      </c>
      <c r="C37" s="560">
        <v>45144.34837</v>
      </c>
      <c r="D37" s="339">
        <f t="shared" si="0"/>
        <v>-0.38379674710568368</v>
      </c>
      <c r="E37" s="281">
        <v>415436.60928000003</v>
      </c>
      <c r="F37" s="560">
        <v>347498.85970800009</v>
      </c>
      <c r="G37" s="339">
        <f>+F37/E37-1</f>
        <v>-0.16353337201009788</v>
      </c>
      <c r="H37" s="337">
        <f>(F37/$F$22)</f>
        <v>4.0127564460897824E-3</v>
      </c>
    </row>
    <row r="38" spans="1:8" ht="15">
      <c r="A38" s="561" t="s">
        <v>35</v>
      </c>
      <c r="B38" s="281">
        <v>32484.821215</v>
      </c>
      <c r="C38" s="560">
        <v>22175.445776</v>
      </c>
      <c r="D38" s="339">
        <f t="shared" si="0"/>
        <v>-0.31735977153045258</v>
      </c>
      <c r="E38" s="281">
        <v>291577.48625999998</v>
      </c>
      <c r="F38" s="560">
        <v>326091.96425700001</v>
      </c>
      <c r="G38" s="339">
        <f t="shared" si="1"/>
        <v>0.11837154658169813</v>
      </c>
      <c r="H38" s="337">
        <f t="shared" si="3"/>
        <v>3.7655594976337445E-3</v>
      </c>
    </row>
    <row r="39" spans="1:8" ht="15.75" thickBot="1">
      <c r="A39" s="561" t="s">
        <v>39</v>
      </c>
      <c r="B39" s="281">
        <v>20819.954440000001</v>
      </c>
      <c r="C39" s="560">
        <v>18061.310681999999</v>
      </c>
      <c r="D39" s="339">
        <f t="shared" si="0"/>
        <v>-0.13249999013926761</v>
      </c>
      <c r="E39" s="281">
        <v>152458.290867</v>
      </c>
      <c r="F39" s="560">
        <v>153186.70692699999</v>
      </c>
      <c r="G39" s="339">
        <f t="shared" si="1"/>
        <v>4.7778054959006777E-3</v>
      </c>
      <c r="H39" s="337">
        <f t="shared" si="3"/>
        <v>1.7689293892737168E-3</v>
      </c>
    </row>
    <row r="40" spans="1:8" ht="15">
      <c r="A40" s="383" t="s">
        <v>363</v>
      </c>
      <c r="B40" s="282">
        <f>+SUM(B41:B51)</f>
        <v>136514.511887</v>
      </c>
      <c r="C40" s="283">
        <f>+SUM(C41:C51)</f>
        <v>122225.08016100001</v>
      </c>
      <c r="D40" s="341">
        <f t="shared" si="0"/>
        <v>-0.10467335324634264</v>
      </c>
      <c r="E40" s="282">
        <f>+SUM(E41:E51)</f>
        <v>1004394.9063519997</v>
      </c>
      <c r="F40" s="283">
        <f>+SUM(F41:F51)</f>
        <v>907735.99451700004</v>
      </c>
      <c r="G40" s="341">
        <f t="shared" si="1"/>
        <v>-9.6235963786463707E-2</v>
      </c>
      <c r="H40" s="563">
        <f>SUM(H41:H51)</f>
        <v>1</v>
      </c>
    </row>
    <row r="41" spans="1:8" ht="15">
      <c r="A41" s="561" t="s">
        <v>379</v>
      </c>
      <c r="B41" s="281">
        <v>53424.597034000006</v>
      </c>
      <c r="C41" s="560">
        <v>35962.473908999993</v>
      </c>
      <c r="D41" s="339">
        <f t="shared" si="0"/>
        <v>-0.32685549530466129</v>
      </c>
      <c r="E41" s="281">
        <v>379721.94625499984</v>
      </c>
      <c r="F41" s="560">
        <v>279147.44744700001</v>
      </c>
      <c r="G41" s="339">
        <f t="shared" si="1"/>
        <v>-0.26486353975563914</v>
      </c>
      <c r="H41" s="339">
        <f t="shared" ref="H41:H51" si="4">(F41/$F$40)</f>
        <v>0.30752052263338131</v>
      </c>
    </row>
    <row r="42" spans="1:8" ht="15">
      <c r="A42" s="561" t="s">
        <v>381</v>
      </c>
      <c r="B42" s="281">
        <v>24792.599619999997</v>
      </c>
      <c r="C42" s="560">
        <v>26170.531855999998</v>
      </c>
      <c r="D42" s="339">
        <f t="shared" si="0"/>
        <v>5.5578368429280545E-2</v>
      </c>
      <c r="E42" s="281">
        <v>190250.34301300003</v>
      </c>
      <c r="F42" s="560">
        <v>180127.44360699999</v>
      </c>
      <c r="G42" s="339">
        <f t="shared" si="1"/>
        <v>-5.3208310932234881E-2</v>
      </c>
      <c r="H42" s="339">
        <f t="shared" si="4"/>
        <v>0.198435938086651</v>
      </c>
    </row>
    <row r="43" spans="1:8" ht="15">
      <c r="A43" s="561" t="s">
        <v>38</v>
      </c>
      <c r="B43" s="281">
        <v>20048.942913000003</v>
      </c>
      <c r="C43" s="560">
        <v>20979.520367999998</v>
      </c>
      <c r="D43" s="339">
        <f t="shared" si="0"/>
        <v>4.6415287780414483E-2</v>
      </c>
      <c r="E43" s="281">
        <v>155270.86928000001</v>
      </c>
      <c r="F43" s="560">
        <v>157630.19625199999</v>
      </c>
      <c r="G43" s="339">
        <f t="shared" si="1"/>
        <v>1.5194910564617192E-2</v>
      </c>
      <c r="H43" s="339">
        <f t="shared" si="4"/>
        <v>0.17365202790693995</v>
      </c>
    </row>
    <row r="44" spans="1:8" ht="15">
      <c r="A44" s="561" t="s">
        <v>39</v>
      </c>
      <c r="B44" s="281">
        <v>13028.215053</v>
      </c>
      <c r="C44" s="560">
        <v>12905.135451</v>
      </c>
      <c r="D44" s="339">
        <f t="shared" si="0"/>
        <v>-9.4471576880870156E-3</v>
      </c>
      <c r="E44" s="281">
        <v>84722.776247000002</v>
      </c>
      <c r="F44" s="560">
        <v>98538.398111999995</v>
      </c>
      <c r="G44" s="339">
        <f t="shared" si="1"/>
        <v>0.16306856877213338</v>
      </c>
      <c r="H44" s="339">
        <f t="shared" si="4"/>
        <v>0.10855402750050866</v>
      </c>
    </row>
    <row r="45" spans="1:8" ht="15">
      <c r="A45" s="561" t="s">
        <v>41</v>
      </c>
      <c r="B45" s="281">
        <v>13407.230276999999</v>
      </c>
      <c r="C45" s="560">
        <v>14135.864157</v>
      </c>
      <c r="D45" s="339">
        <f t="shared" si="0"/>
        <v>5.4346338874328604E-2</v>
      </c>
      <c r="E45" s="281">
        <v>95913.048800000004</v>
      </c>
      <c r="F45" s="560">
        <v>97811.663727000006</v>
      </c>
      <c r="G45" s="339">
        <f t="shared" si="1"/>
        <v>1.9795168131492069E-2</v>
      </c>
      <c r="H45" s="339">
        <f t="shared" si="4"/>
        <v>0.10775342645638383</v>
      </c>
    </row>
    <row r="46" spans="1:8" ht="15">
      <c r="A46" s="561" t="s">
        <v>45</v>
      </c>
      <c r="B46" s="281">
        <v>4321.9919019999998</v>
      </c>
      <c r="C46" s="560">
        <v>4582.269902</v>
      </c>
      <c r="D46" s="339">
        <f t="shared" si="0"/>
        <v>6.0221769476142883E-2</v>
      </c>
      <c r="E46" s="281">
        <v>30376.901718000001</v>
      </c>
      <c r="F46" s="560">
        <v>34354.780287000001</v>
      </c>
      <c r="G46" s="339">
        <f t="shared" si="1"/>
        <v>0.13095076666896821</v>
      </c>
      <c r="H46" s="339">
        <f t="shared" si="4"/>
        <v>3.7846665213799237E-2</v>
      </c>
    </row>
    <row r="47" spans="1:8" ht="15">
      <c r="A47" s="561" t="s">
        <v>382</v>
      </c>
      <c r="B47" s="281">
        <v>3351.61861</v>
      </c>
      <c r="C47" s="560">
        <v>3519.7896600000004</v>
      </c>
      <c r="D47" s="339">
        <f t="shared" si="0"/>
        <v>5.0176070003382645E-2</v>
      </c>
      <c r="E47" s="281">
        <v>32070.34376</v>
      </c>
      <c r="F47" s="560">
        <v>27964.386053000002</v>
      </c>
      <c r="G47" s="339">
        <f t="shared" si="1"/>
        <v>-0.12802973793256267</v>
      </c>
      <c r="H47" s="339">
        <f t="shared" si="4"/>
        <v>3.0806739208220617E-2</v>
      </c>
    </row>
    <row r="48" spans="1:8" ht="15">
      <c r="A48" s="561" t="s">
        <v>34</v>
      </c>
      <c r="B48" s="281">
        <v>2714.1941080000001</v>
      </c>
      <c r="C48" s="560">
        <v>2602.7648920000001</v>
      </c>
      <c r="D48" s="339">
        <f t="shared" si="0"/>
        <v>-4.1054254620760511E-2</v>
      </c>
      <c r="E48" s="281">
        <v>25054.759776000003</v>
      </c>
      <c r="F48" s="560">
        <v>24715.222751000001</v>
      </c>
      <c r="G48" s="339">
        <f t="shared" si="1"/>
        <v>-1.3551797264695575E-2</v>
      </c>
      <c r="H48" s="339">
        <f t="shared" si="4"/>
        <v>2.7227324795190917E-2</v>
      </c>
    </row>
    <row r="49" spans="1:8" ht="15">
      <c r="A49" s="561" t="s">
        <v>42</v>
      </c>
      <c r="B49" s="281">
        <v>955.50519599999996</v>
      </c>
      <c r="C49" s="560">
        <v>689.44728299999997</v>
      </c>
      <c r="D49" s="339">
        <f t="shared" si="0"/>
        <v>-0.27844737434583244</v>
      </c>
      <c r="E49" s="281">
        <v>9945.0664449999986</v>
      </c>
      <c r="F49" s="560">
        <v>5390.0391819999995</v>
      </c>
      <c r="G49" s="339">
        <f t="shared" si="1"/>
        <v>-0.45801878631892834</v>
      </c>
      <c r="H49" s="339">
        <f t="shared" si="4"/>
        <v>5.9378929716982325E-3</v>
      </c>
    </row>
    <row r="50" spans="1:8" ht="15">
      <c r="A50" s="561" t="s">
        <v>36</v>
      </c>
      <c r="B50" s="575">
        <v>469.61717399999998</v>
      </c>
      <c r="C50" s="560">
        <v>607.68622600000003</v>
      </c>
      <c r="D50" s="339">
        <f t="shared" si="0"/>
        <v>0.29400341308642197</v>
      </c>
      <c r="E50" s="281">
        <v>948.24072000000001</v>
      </c>
      <c r="F50" s="560">
        <v>1813.626837</v>
      </c>
      <c r="G50" s="339">
        <f t="shared" si="1"/>
        <v>0.91262281691509717</v>
      </c>
      <c r="H50" s="339">
        <f t="shared" si="4"/>
        <v>1.9979673032190577E-3</v>
      </c>
    </row>
    <row r="51" spans="1:8" ht="15.75" thickBot="1">
      <c r="A51" s="561" t="s">
        <v>43</v>
      </c>
      <c r="B51" s="281">
        <v>0</v>
      </c>
      <c r="C51" s="560">
        <v>69.596457000000001</v>
      </c>
      <c r="D51" s="339" t="s">
        <v>54</v>
      </c>
      <c r="E51" s="281">
        <v>120.610338</v>
      </c>
      <c r="F51" s="560">
        <v>242.79026200000001</v>
      </c>
      <c r="G51" s="339">
        <f t="shared" si="1"/>
        <v>1.0130136937349437</v>
      </c>
      <c r="H51" s="339">
        <f t="shared" si="4"/>
        <v>2.6746792400711948E-4</v>
      </c>
    </row>
    <row r="52" spans="1:8" ht="15">
      <c r="A52" s="383" t="s">
        <v>367</v>
      </c>
      <c r="B52" s="282">
        <f>+SUM(B53:B63)</f>
        <v>26533.801216</v>
      </c>
      <c r="C52" s="283">
        <f>+SUM(C53:C63)</f>
        <v>26441.905713</v>
      </c>
      <c r="D52" s="341">
        <f t="shared" ref="D52:D62" si="5">+C52/B52-1</f>
        <v>-3.4633372825823017E-3</v>
      </c>
      <c r="E52" s="282">
        <f>+SUM(E53:E63)</f>
        <v>188664.56811099997</v>
      </c>
      <c r="F52" s="283">
        <f>+SUM(F53:F63)</f>
        <v>200104.822032</v>
      </c>
      <c r="G52" s="341">
        <f t="shared" si="1"/>
        <v>6.0638062756273259E-2</v>
      </c>
      <c r="H52" s="563">
        <f>SUM(H53:H63)</f>
        <v>1</v>
      </c>
    </row>
    <row r="53" spans="1:8" ht="15">
      <c r="A53" s="561" t="s">
        <v>38</v>
      </c>
      <c r="B53" s="281">
        <v>9153.9510949999985</v>
      </c>
      <c r="C53" s="560">
        <v>8554.0750769999995</v>
      </c>
      <c r="D53" s="339">
        <f t="shared" si="5"/>
        <v>-6.5531922966866052E-2</v>
      </c>
      <c r="E53" s="281">
        <v>61428.032722999997</v>
      </c>
      <c r="F53" s="560">
        <v>65356.990280999999</v>
      </c>
      <c r="G53" s="339">
        <f t="shared" si="1"/>
        <v>6.3960335108190991E-2</v>
      </c>
      <c r="H53" s="339">
        <f t="shared" ref="H53:H63" si="6">(F53/$F$52)</f>
        <v>0.32661376980984674</v>
      </c>
    </row>
    <row r="54" spans="1:8" ht="15">
      <c r="A54" s="561" t="s">
        <v>41</v>
      </c>
      <c r="B54" s="281">
        <v>4954.1966360000006</v>
      </c>
      <c r="C54" s="560">
        <v>5289.0663169999989</v>
      </c>
      <c r="D54" s="339">
        <f t="shared" si="5"/>
        <v>6.759313479134943E-2</v>
      </c>
      <c r="E54" s="281">
        <v>33180.059946999994</v>
      </c>
      <c r="F54" s="560">
        <v>33632.307032000004</v>
      </c>
      <c r="G54" s="339">
        <f t="shared" si="1"/>
        <v>1.3630086435118205E-2</v>
      </c>
      <c r="H54" s="339">
        <f t="shared" si="6"/>
        <v>0.16807344615924175</v>
      </c>
    </row>
    <row r="55" spans="1:8" ht="15">
      <c r="A55" s="561" t="s">
        <v>381</v>
      </c>
      <c r="B55" s="281">
        <v>3834.4281919999994</v>
      </c>
      <c r="C55" s="560">
        <v>3730.8472739999997</v>
      </c>
      <c r="D55" s="339">
        <f t="shared" si="5"/>
        <v>-2.7013393604842229E-2</v>
      </c>
      <c r="E55" s="281">
        <v>28975.076647000002</v>
      </c>
      <c r="F55" s="560">
        <v>30099.411318000002</v>
      </c>
      <c r="G55" s="339">
        <f t="shared" si="1"/>
        <v>3.8803509812851855E-2</v>
      </c>
      <c r="H55" s="339">
        <f t="shared" si="6"/>
        <v>0.15041822087219178</v>
      </c>
    </row>
    <row r="56" spans="1:8" ht="15">
      <c r="A56" s="561" t="s">
        <v>379</v>
      </c>
      <c r="B56" s="281">
        <v>2503.5788050000001</v>
      </c>
      <c r="C56" s="560">
        <v>1636.9387770000001</v>
      </c>
      <c r="D56" s="339">
        <f t="shared" si="5"/>
        <v>-0.3461604748647007</v>
      </c>
      <c r="E56" s="281">
        <v>17521.242006</v>
      </c>
      <c r="F56" s="560">
        <v>18317.381043999998</v>
      </c>
      <c r="G56" s="339">
        <f t="shared" si="1"/>
        <v>4.543850474340605E-2</v>
      </c>
      <c r="H56" s="339">
        <f t="shared" si="6"/>
        <v>9.1538928737413192E-2</v>
      </c>
    </row>
    <row r="57" spans="1:8" ht="15">
      <c r="A57" s="561" t="s">
        <v>34</v>
      </c>
      <c r="B57" s="281">
        <v>1681.242313</v>
      </c>
      <c r="C57" s="560">
        <v>1611.0503180000001</v>
      </c>
      <c r="D57" s="339">
        <f t="shared" si="5"/>
        <v>-4.175007639127859E-2</v>
      </c>
      <c r="E57" s="281">
        <v>14703.340688</v>
      </c>
      <c r="F57" s="560">
        <v>15838.447737999999</v>
      </c>
      <c r="G57" s="339">
        <f t="shared" si="1"/>
        <v>7.720062223181734E-2</v>
      </c>
      <c r="H57" s="339">
        <f t="shared" si="6"/>
        <v>7.9150754975145857E-2</v>
      </c>
    </row>
    <row r="58" spans="1:8" ht="15">
      <c r="A58" s="561" t="s">
        <v>382</v>
      </c>
      <c r="B58" s="281">
        <v>1594.241</v>
      </c>
      <c r="C58" s="560">
        <v>1542.75982</v>
      </c>
      <c r="D58" s="339">
        <f t="shared" si="5"/>
        <v>-3.2291968403773352E-2</v>
      </c>
      <c r="E58" s="281">
        <v>13050.84484</v>
      </c>
      <c r="F58" s="560">
        <v>11657.379977999999</v>
      </c>
      <c r="G58" s="339">
        <f t="shared" si="1"/>
        <v>-0.10677200434788103</v>
      </c>
      <c r="H58" s="339">
        <f t="shared" si="6"/>
        <v>5.8256367136099274E-2</v>
      </c>
    </row>
    <row r="59" spans="1:8" ht="15">
      <c r="A59" s="561" t="s">
        <v>42</v>
      </c>
      <c r="B59" s="281">
        <v>1004.126174</v>
      </c>
      <c r="C59" s="560">
        <v>1648.1377180000002</v>
      </c>
      <c r="D59" s="339">
        <f t="shared" si="5"/>
        <v>0.64136515975332009</v>
      </c>
      <c r="E59" s="281">
        <v>7874.3228099999997</v>
      </c>
      <c r="F59" s="560">
        <v>9543.9483309999996</v>
      </c>
      <c r="G59" s="339">
        <f t="shared" si="1"/>
        <v>0.21203417249793954</v>
      </c>
      <c r="H59" s="339">
        <f t="shared" si="6"/>
        <v>4.7694744354904992E-2</v>
      </c>
    </row>
    <row r="60" spans="1:8" ht="15">
      <c r="A60" s="561" t="s">
        <v>39</v>
      </c>
      <c r="B60" s="281">
        <v>1210.5501770000001</v>
      </c>
      <c r="C60" s="560">
        <v>1304.538466</v>
      </c>
      <c r="D60" s="339">
        <f t="shared" si="5"/>
        <v>7.7640969193794929E-2</v>
      </c>
      <c r="E60" s="281">
        <v>8803.6702590000004</v>
      </c>
      <c r="F60" s="560">
        <v>9143.9775580000005</v>
      </c>
      <c r="G60" s="339">
        <f t="shared" si="1"/>
        <v>3.8655161880024158E-2</v>
      </c>
      <c r="H60" s="339">
        <f t="shared" si="6"/>
        <v>4.5695938084579148E-2</v>
      </c>
    </row>
    <row r="61" spans="1:8" ht="15">
      <c r="A61" s="561" t="s">
        <v>45</v>
      </c>
      <c r="B61" s="281">
        <v>272.002589</v>
      </c>
      <c r="C61" s="560">
        <v>678.73338699999999</v>
      </c>
      <c r="D61" s="339">
        <f t="shared" si="5"/>
        <v>1.4953195831529382</v>
      </c>
      <c r="E61" s="281">
        <v>2274.1891880000003</v>
      </c>
      <c r="F61" s="560">
        <v>4813.0908140000001</v>
      </c>
      <c r="G61" s="339">
        <f t="shared" si="1"/>
        <v>1.1163986001678237</v>
      </c>
      <c r="H61" s="339">
        <f t="shared" si="6"/>
        <v>2.4052847728128757E-2</v>
      </c>
    </row>
    <row r="62" spans="1:8" ht="15">
      <c r="A62" s="561" t="s">
        <v>36</v>
      </c>
      <c r="B62" s="281">
        <v>325.48423500000001</v>
      </c>
      <c r="C62" s="560">
        <v>345.28425099999998</v>
      </c>
      <c r="D62" s="339">
        <f t="shared" si="5"/>
        <v>6.0832488553554498E-2</v>
      </c>
      <c r="E62" s="281">
        <v>674.003377</v>
      </c>
      <c r="F62" s="560">
        <v>1071.966623</v>
      </c>
      <c r="G62" s="339">
        <f t="shared" si="1"/>
        <v>0.59044696151425957</v>
      </c>
      <c r="H62" s="339">
        <f t="shared" si="6"/>
        <v>5.3570254435376637E-3</v>
      </c>
    </row>
    <row r="63" spans="1:8" ht="15.75" thickBot="1">
      <c r="A63" s="561" t="s">
        <v>43</v>
      </c>
      <c r="B63" s="281">
        <v>0</v>
      </c>
      <c r="C63" s="560">
        <v>100.47430799999999</v>
      </c>
      <c r="D63" s="339" t="s">
        <v>64</v>
      </c>
      <c r="E63" s="281">
        <v>179.78562600000001</v>
      </c>
      <c r="F63" s="560">
        <v>629.92131500000005</v>
      </c>
      <c r="G63" s="339">
        <f t="shared" si="1"/>
        <v>2.503735693530917</v>
      </c>
      <c r="H63" s="339">
        <f t="shared" si="6"/>
        <v>3.147956698910861E-3</v>
      </c>
    </row>
    <row r="64" spans="1:8" ht="15">
      <c r="A64" s="554" t="s">
        <v>368</v>
      </c>
      <c r="B64" s="282">
        <f>+SUM(B65:B80)</f>
        <v>364227.73526399996</v>
      </c>
      <c r="C64" s="283">
        <f>+SUM(C65:C80)</f>
        <v>343593.25792299991</v>
      </c>
      <c r="D64" s="341">
        <f t="shared" ref="D64:D84" si="7">+C64/B64-1</f>
        <v>-5.6652680021865298E-2</v>
      </c>
      <c r="E64" s="282">
        <f>+SUM(E65:E80)</f>
        <v>2807798.3297209991</v>
      </c>
      <c r="F64" s="283">
        <f>+SUM(F65:F80)</f>
        <v>2510028.4987519998</v>
      </c>
      <c r="G64" s="341">
        <f t="shared" si="1"/>
        <v>-0.10605100366969289</v>
      </c>
      <c r="H64" s="563">
        <f>SUM(H65:H80)</f>
        <v>1.0000000000000002</v>
      </c>
    </row>
    <row r="65" spans="1:8" ht="15">
      <c r="A65" s="561" t="s">
        <v>381</v>
      </c>
      <c r="B65" s="281">
        <v>56141.298213999995</v>
      </c>
      <c r="C65" s="560">
        <v>60102.121922000006</v>
      </c>
      <c r="D65" s="339">
        <f t="shared" si="7"/>
        <v>7.0550981790661549E-2</v>
      </c>
      <c r="E65" s="281">
        <v>471447.76223299996</v>
      </c>
      <c r="F65" s="560">
        <v>428639.44437300001</v>
      </c>
      <c r="G65" s="339">
        <f t="shared" si="1"/>
        <v>-9.0801826393744012E-2</v>
      </c>
      <c r="H65" s="339">
        <f t="shared" ref="H65:H80" si="8">(F65/$F$64)</f>
        <v>0.17077074805569814</v>
      </c>
    </row>
    <row r="66" spans="1:8" ht="15">
      <c r="A66" s="561" t="s">
        <v>379</v>
      </c>
      <c r="B66" s="281">
        <v>61210.277085000009</v>
      </c>
      <c r="C66" s="560">
        <v>53938.456021999998</v>
      </c>
      <c r="D66" s="339">
        <f t="shared" si="7"/>
        <v>-0.11880065585885113</v>
      </c>
      <c r="E66" s="281">
        <v>457975.36178700009</v>
      </c>
      <c r="F66" s="560">
        <v>426425.95002000005</v>
      </c>
      <c r="G66" s="339">
        <f t="shared" si="1"/>
        <v>-6.8888884423597863E-2</v>
      </c>
      <c r="H66" s="339">
        <f t="shared" si="8"/>
        <v>0.16988888780825454</v>
      </c>
    </row>
    <row r="67" spans="1:8" ht="15">
      <c r="A67" s="561" t="s">
        <v>38</v>
      </c>
      <c r="B67" s="281">
        <v>60314.45334</v>
      </c>
      <c r="C67" s="560">
        <v>59921.703183000005</v>
      </c>
      <c r="D67" s="339">
        <f t="shared" si="7"/>
        <v>-6.5117088069424067E-3</v>
      </c>
      <c r="E67" s="281">
        <v>425916.95658299996</v>
      </c>
      <c r="F67" s="560">
        <v>425037.12244200008</v>
      </c>
      <c r="G67" s="339">
        <f t="shared" si="1"/>
        <v>-2.0657410497542106E-3</v>
      </c>
      <c r="H67" s="339">
        <f t="shared" si="8"/>
        <v>0.16933557633044044</v>
      </c>
    </row>
    <row r="68" spans="1:8" ht="15">
      <c r="A68" s="561" t="s">
        <v>41</v>
      </c>
      <c r="B68" s="281">
        <v>57419.02421399999</v>
      </c>
      <c r="C68" s="560">
        <v>49284.489893999998</v>
      </c>
      <c r="D68" s="339">
        <f t="shared" si="7"/>
        <v>-0.14166967187883028</v>
      </c>
      <c r="E68" s="281">
        <v>465856.91217100003</v>
      </c>
      <c r="F68" s="560">
        <v>336703.78191400005</v>
      </c>
      <c r="G68" s="339">
        <f t="shared" si="1"/>
        <v>-0.27723776739754014</v>
      </c>
      <c r="H68" s="339">
        <f t="shared" si="8"/>
        <v>0.13414340995785945</v>
      </c>
    </row>
    <row r="69" spans="1:8" ht="15">
      <c r="A69" s="561" t="s">
        <v>45</v>
      </c>
      <c r="B69" s="281">
        <v>42916.218181000004</v>
      </c>
      <c r="C69" s="560">
        <v>42454.403354999995</v>
      </c>
      <c r="D69" s="339">
        <f t="shared" si="7"/>
        <v>-1.0760846262182211E-2</v>
      </c>
      <c r="E69" s="281">
        <v>318665.94528500002</v>
      </c>
      <c r="F69" s="560">
        <v>328193.74536900001</v>
      </c>
      <c r="G69" s="339">
        <f t="shared" si="1"/>
        <v>2.9899021922404456E-2</v>
      </c>
      <c r="H69" s="339">
        <f t="shared" si="8"/>
        <v>0.13075299564613699</v>
      </c>
    </row>
    <row r="70" spans="1:8" ht="15">
      <c r="A70" s="561" t="s">
        <v>34</v>
      </c>
      <c r="B70" s="281">
        <v>23145.568901000002</v>
      </c>
      <c r="C70" s="560">
        <v>13585.079083000002</v>
      </c>
      <c r="D70" s="339">
        <f t="shared" si="7"/>
        <v>-0.41305918462807534</v>
      </c>
      <c r="E70" s="281">
        <v>204211.80647699998</v>
      </c>
      <c r="F70" s="560">
        <v>93710.992460999973</v>
      </c>
      <c r="G70" s="339">
        <f t="shared" si="1"/>
        <v>-0.541108841463804</v>
      </c>
      <c r="H70" s="339">
        <f t="shared" si="8"/>
        <v>3.7334632856795689E-2</v>
      </c>
    </row>
    <row r="71" spans="1:8" ht="15">
      <c r="A71" s="561" t="s">
        <v>42</v>
      </c>
      <c r="B71" s="281">
        <v>12123.029321</v>
      </c>
      <c r="C71" s="560">
        <v>12195.015271</v>
      </c>
      <c r="D71" s="339">
        <f t="shared" si="7"/>
        <v>5.937950663478464E-3</v>
      </c>
      <c r="E71" s="281">
        <v>89369.825003999998</v>
      </c>
      <c r="F71" s="560">
        <v>92308.643270000015</v>
      </c>
      <c r="G71" s="339">
        <f t="shared" ref="G71:G85" si="9">+F71/E71-1</f>
        <v>3.2883786735270926E-2</v>
      </c>
      <c r="H71" s="339">
        <f t="shared" si="8"/>
        <v>3.6775934343333705E-2</v>
      </c>
    </row>
    <row r="72" spans="1:8" ht="15">
      <c r="A72" s="561" t="s">
        <v>36</v>
      </c>
      <c r="B72" s="281">
        <v>11799.738767999999</v>
      </c>
      <c r="C72" s="560">
        <v>13171.232553000002</v>
      </c>
      <c r="D72" s="339">
        <f t="shared" si="7"/>
        <v>0.11623086001864635</v>
      </c>
      <c r="E72" s="281">
        <v>84098.383933000005</v>
      </c>
      <c r="F72" s="560">
        <v>88694.79151000001</v>
      </c>
      <c r="G72" s="339">
        <f t="shared" si="9"/>
        <v>5.4655123702042729E-2</v>
      </c>
      <c r="H72" s="339">
        <f t="shared" si="8"/>
        <v>3.5336169112860492E-2</v>
      </c>
    </row>
    <row r="73" spans="1:8" ht="15">
      <c r="A73" s="561" t="s">
        <v>39</v>
      </c>
      <c r="B73" s="281">
        <v>12654.541264</v>
      </c>
      <c r="C73" s="560">
        <v>9790.4581479999997</v>
      </c>
      <c r="D73" s="339">
        <f t="shared" si="7"/>
        <v>-0.22632848210371914</v>
      </c>
      <c r="E73" s="281">
        <v>76844.760043000002</v>
      </c>
      <c r="F73" s="560">
        <v>76474.272603999998</v>
      </c>
      <c r="G73" s="339">
        <f t="shared" si="9"/>
        <v>-4.8212453105805908E-3</v>
      </c>
      <c r="H73" s="339">
        <f t="shared" si="8"/>
        <v>3.0467491760361856E-2</v>
      </c>
    </row>
    <row r="74" spans="1:8" ht="15">
      <c r="A74" s="561" t="s">
        <v>37</v>
      </c>
      <c r="B74" s="281">
        <v>6264.4715460000007</v>
      </c>
      <c r="C74" s="560">
        <v>9799.6743729999998</v>
      </c>
      <c r="D74" s="339">
        <f t="shared" si="7"/>
        <v>0.56432578566939173</v>
      </c>
      <c r="E74" s="281">
        <v>44323.001496999997</v>
      </c>
      <c r="F74" s="560">
        <v>72604.874792999995</v>
      </c>
      <c r="G74" s="339">
        <f t="shared" si="9"/>
        <v>0.63808569683427807</v>
      </c>
      <c r="H74" s="339">
        <f t="shared" si="8"/>
        <v>2.8925916510150997E-2</v>
      </c>
    </row>
    <row r="75" spans="1:8" ht="15">
      <c r="A75" s="561" t="s">
        <v>35</v>
      </c>
      <c r="B75" s="281">
        <v>7042.9984400000003</v>
      </c>
      <c r="C75" s="560">
        <v>6286.4839589999992</v>
      </c>
      <c r="D75" s="339">
        <f t="shared" si="7"/>
        <v>-0.10741369424469172</v>
      </c>
      <c r="E75" s="281">
        <v>58991.20796</v>
      </c>
      <c r="F75" s="560">
        <v>49655.360830999998</v>
      </c>
      <c r="G75" s="339">
        <f t="shared" si="9"/>
        <v>-0.15825828037510836</v>
      </c>
      <c r="H75" s="339">
        <f t="shared" si="8"/>
        <v>1.9782787667824854E-2</v>
      </c>
    </row>
    <row r="76" spans="1:8" ht="15">
      <c r="A76" s="561" t="s">
        <v>382</v>
      </c>
      <c r="B76" s="281">
        <v>5786.0373609999997</v>
      </c>
      <c r="C76" s="560">
        <v>6072.8393509999996</v>
      </c>
      <c r="D76" s="339">
        <f t="shared" si="7"/>
        <v>4.956794643829121E-2</v>
      </c>
      <c r="E76" s="281">
        <v>49167.604676000003</v>
      </c>
      <c r="F76" s="560">
        <v>47793.330015</v>
      </c>
      <c r="G76" s="339">
        <f t="shared" si="9"/>
        <v>-2.7950815787266214E-2</v>
      </c>
      <c r="H76" s="339">
        <f t="shared" si="8"/>
        <v>1.9040951144085858E-2</v>
      </c>
    </row>
    <row r="77" spans="1:8" ht="15">
      <c r="A77" s="561" t="s">
        <v>40</v>
      </c>
      <c r="B77" s="281">
        <v>3985.0494849999995</v>
      </c>
      <c r="C77" s="560">
        <v>4244.494631999999</v>
      </c>
      <c r="D77" s="339">
        <f t="shared" si="7"/>
        <v>6.5104623663161165E-2</v>
      </c>
      <c r="E77" s="281">
        <v>28836.925894</v>
      </c>
      <c r="F77" s="560">
        <v>22935.584378000003</v>
      </c>
      <c r="G77" s="339">
        <f t="shared" si="9"/>
        <v>-0.20464530573378037</v>
      </c>
      <c r="H77" s="339">
        <f t="shared" si="8"/>
        <v>9.1375792702766932E-3</v>
      </c>
    </row>
    <row r="78" spans="1:8" ht="15">
      <c r="A78" s="561" t="s">
        <v>44</v>
      </c>
      <c r="B78" s="281">
        <v>3307.1278179999999</v>
      </c>
      <c r="C78" s="560">
        <v>2316.3796809999999</v>
      </c>
      <c r="D78" s="339">
        <f t="shared" si="7"/>
        <v>-0.29957963269746235</v>
      </c>
      <c r="E78" s="281">
        <v>30784.221375999998</v>
      </c>
      <c r="F78" s="560">
        <v>18854.993802999998</v>
      </c>
      <c r="G78" s="339">
        <f t="shared" si="9"/>
        <v>-0.38751110275929435</v>
      </c>
      <c r="H78" s="339">
        <f t="shared" si="8"/>
        <v>7.5118644319675278E-3</v>
      </c>
    </row>
    <row r="79" spans="1:8" ht="15">
      <c r="A79" s="561" t="s">
        <v>43</v>
      </c>
      <c r="B79" s="281">
        <v>11.649552999999999</v>
      </c>
      <c r="C79" s="560">
        <v>312.21276999999998</v>
      </c>
      <c r="D79" s="339" t="s">
        <v>64</v>
      </c>
      <c r="E79" s="281">
        <v>676.34626700000001</v>
      </c>
      <c r="F79" s="560">
        <v>1329.941986</v>
      </c>
      <c r="G79" s="339">
        <f t="shared" si="9"/>
        <v>0.96636257327047548</v>
      </c>
      <c r="H79" s="339">
        <f t="shared" si="8"/>
        <v>5.2985134896327063E-4</v>
      </c>
    </row>
    <row r="80" spans="1:8" ht="15.75" thickBot="1">
      <c r="A80" s="561" t="s">
        <v>380</v>
      </c>
      <c r="B80" s="281">
        <v>106.251773</v>
      </c>
      <c r="C80" s="560">
        <v>118.21372599999999</v>
      </c>
      <c r="D80" s="339">
        <f t="shared" si="7"/>
        <v>0.11258120840957631</v>
      </c>
      <c r="E80" s="281">
        <v>631.30853500000001</v>
      </c>
      <c r="F80" s="560">
        <v>665.66898300000003</v>
      </c>
      <c r="G80" s="339">
        <f t="shared" si="9"/>
        <v>5.4427345893557355E-2</v>
      </c>
      <c r="H80" s="339">
        <f t="shared" si="8"/>
        <v>2.6520375498962435E-4</v>
      </c>
    </row>
    <row r="81" spans="1:8" ht="15">
      <c r="A81" s="554" t="s">
        <v>369</v>
      </c>
      <c r="B81" s="282">
        <f>+B82</f>
        <v>981567.84538000007</v>
      </c>
      <c r="C81" s="283">
        <f>+C82</f>
        <v>892833.80686399993</v>
      </c>
      <c r="D81" s="341">
        <f t="shared" si="7"/>
        <v>-9.0400311026537339E-2</v>
      </c>
      <c r="E81" s="282">
        <f>+E82</f>
        <v>6699634.1188849993</v>
      </c>
      <c r="F81" s="283">
        <f>+F82</f>
        <v>6200676.3493419997</v>
      </c>
      <c r="G81" s="341">
        <f t="shared" si="9"/>
        <v>-7.4475375921877918E-2</v>
      </c>
      <c r="H81" s="563">
        <f>SUM(H82)</f>
        <v>1</v>
      </c>
    </row>
    <row r="82" spans="1:8" ht="15.75" thickBot="1">
      <c r="A82" s="561" t="s">
        <v>39</v>
      </c>
      <c r="B82" s="281">
        <v>981567.84538000007</v>
      </c>
      <c r="C82" s="560">
        <v>892833.80686399993</v>
      </c>
      <c r="D82" s="339">
        <f t="shared" si="7"/>
        <v>-9.0400311026537339E-2</v>
      </c>
      <c r="E82" s="281">
        <v>6699634.1188849993</v>
      </c>
      <c r="F82" s="560">
        <v>6200676.3493419997</v>
      </c>
      <c r="G82" s="339">
        <f t="shared" si="9"/>
        <v>-7.4475375921877918E-2</v>
      </c>
      <c r="H82" s="385">
        <f>(F82/$F$81)</f>
        <v>1</v>
      </c>
    </row>
    <row r="83" spans="1:8" ht="15">
      <c r="A83" s="554" t="s">
        <v>370</v>
      </c>
      <c r="B83" s="282">
        <f>+B84</f>
        <v>1632.3595</v>
      </c>
      <c r="C83" s="283">
        <f>+C84</f>
        <v>1759.5539999999999</v>
      </c>
      <c r="D83" s="341">
        <f t="shared" si="7"/>
        <v>7.7920641868411744E-2</v>
      </c>
      <c r="E83" s="282">
        <f>+E84</f>
        <v>12135.690607999999</v>
      </c>
      <c r="F83" s="283">
        <f>+F84</f>
        <v>13427.166999999999</v>
      </c>
      <c r="G83" s="341">
        <f t="shared" si="9"/>
        <v>0.10641968666774049</v>
      </c>
      <c r="H83" s="563">
        <f>SUM(H84)</f>
        <v>1</v>
      </c>
    </row>
    <row r="84" spans="1:8" ht="15.75" thickBot="1">
      <c r="A84" s="561" t="s">
        <v>43</v>
      </c>
      <c r="B84" s="281">
        <v>1632.3595</v>
      </c>
      <c r="C84" s="560">
        <v>1759.5539999999999</v>
      </c>
      <c r="D84" s="339">
        <f t="shared" si="7"/>
        <v>7.7920641868411744E-2</v>
      </c>
      <c r="E84" s="281">
        <v>12135.690607999999</v>
      </c>
      <c r="F84" s="560">
        <v>13427.166999999999</v>
      </c>
      <c r="G84" s="339">
        <f t="shared" si="9"/>
        <v>0.10641968666774049</v>
      </c>
      <c r="H84" s="385">
        <f>(F84/$F$83)</f>
        <v>1</v>
      </c>
    </row>
    <row r="85" spans="1:8" ht="15">
      <c r="A85" s="554" t="s">
        <v>371</v>
      </c>
      <c r="B85" s="282">
        <f>SUM(B86:B92)</f>
        <v>2585.272692</v>
      </c>
      <c r="C85" s="283">
        <f>SUM(C86:C92)</f>
        <v>2866.1795159999997</v>
      </c>
      <c r="D85" s="341">
        <f t="shared" ref="D85:D92" si="10">(C85-B85)/B85</f>
        <v>0.1086565548265961</v>
      </c>
      <c r="E85" s="282">
        <f>SUM(E86:E92)</f>
        <v>17611.786037999998</v>
      </c>
      <c r="F85" s="283">
        <f>SUM(F86:F92)</f>
        <v>18474.251854999999</v>
      </c>
      <c r="G85" s="341">
        <f t="shared" si="9"/>
        <v>4.897094565758997E-2</v>
      </c>
      <c r="H85" s="563">
        <f>SUM(H86:H92)</f>
        <v>1</v>
      </c>
    </row>
    <row r="86" spans="1:8" ht="15">
      <c r="A86" s="561" t="s">
        <v>34</v>
      </c>
      <c r="B86" s="151">
        <v>1129.322502</v>
      </c>
      <c r="C86" s="549">
        <v>999.29193299999997</v>
      </c>
      <c r="D86" s="339">
        <f t="shared" si="10"/>
        <v>-0.11514033304899118</v>
      </c>
      <c r="E86" s="151">
        <v>8021.3065829999996</v>
      </c>
      <c r="F86" s="549">
        <v>8797.9964400000008</v>
      </c>
      <c r="G86" s="339">
        <f t="shared" ref="G86:G92" si="11">(F86-E86)/E86</f>
        <v>9.682834697355705E-2</v>
      </c>
      <c r="H86" s="339">
        <f t="shared" ref="H86:H92" si="12">(F86/$F$85)</f>
        <v>0.47623018832120395</v>
      </c>
    </row>
    <row r="87" spans="1:8" ht="15">
      <c r="A87" s="561" t="s">
        <v>37</v>
      </c>
      <c r="B87" s="281">
        <v>389.18412000000001</v>
      </c>
      <c r="C87" s="560">
        <v>568.28832799999998</v>
      </c>
      <c r="D87" s="339">
        <f t="shared" si="10"/>
        <v>0.46020430638331278</v>
      </c>
      <c r="E87" s="281">
        <v>2732.8001749999999</v>
      </c>
      <c r="F87" s="560">
        <v>3635.3530930000002</v>
      </c>
      <c r="G87" s="339">
        <f t="shared" si="11"/>
        <v>0.33026670821257553</v>
      </c>
      <c r="H87" s="339">
        <f t="shared" si="12"/>
        <v>0.19677944858243898</v>
      </c>
    </row>
    <row r="88" spans="1:8" ht="15">
      <c r="A88" s="561" t="s">
        <v>35</v>
      </c>
      <c r="B88" s="281">
        <v>330.57086199999998</v>
      </c>
      <c r="C88" s="562">
        <v>364.92094200000003</v>
      </c>
      <c r="D88" s="339">
        <f t="shared" si="10"/>
        <v>0.10391139676430421</v>
      </c>
      <c r="E88" s="281">
        <v>1947.4634129999999</v>
      </c>
      <c r="F88" s="562">
        <v>2057.2991400000001</v>
      </c>
      <c r="G88" s="339">
        <f t="shared" si="11"/>
        <v>5.6399378939192495E-2</v>
      </c>
      <c r="H88" s="339">
        <f t="shared" si="12"/>
        <v>0.11136034932008348</v>
      </c>
    </row>
    <row r="89" spans="1:8" ht="15">
      <c r="A89" s="561" t="s">
        <v>379</v>
      </c>
      <c r="B89" s="281">
        <v>430.66607699999997</v>
      </c>
      <c r="C89" s="560">
        <v>629.47569499999997</v>
      </c>
      <c r="D89" s="339">
        <f t="shared" si="10"/>
        <v>0.46163287200352215</v>
      </c>
      <c r="E89" s="281">
        <v>2617.7860350000001</v>
      </c>
      <c r="F89" s="560">
        <v>1566.3060989999999</v>
      </c>
      <c r="G89" s="339">
        <f t="shared" si="11"/>
        <v>-0.40166763896729252</v>
      </c>
      <c r="H89" s="339">
        <f t="shared" si="12"/>
        <v>8.4783195081108736E-2</v>
      </c>
    </row>
    <row r="90" spans="1:8" ht="15">
      <c r="A90" s="561" t="s">
        <v>380</v>
      </c>
      <c r="B90" s="281">
        <v>179.124921</v>
      </c>
      <c r="C90" s="560">
        <v>149.910481</v>
      </c>
      <c r="D90" s="339">
        <f t="shared" si="10"/>
        <v>-0.16309534059752634</v>
      </c>
      <c r="E90" s="281">
        <v>1332.563656</v>
      </c>
      <c r="F90" s="560">
        <v>1413.2185019999999</v>
      </c>
      <c r="G90" s="339">
        <f t="shared" si="11"/>
        <v>6.0526073660228885E-2</v>
      </c>
      <c r="H90" s="339">
        <f t="shared" si="12"/>
        <v>7.6496656703178845E-2</v>
      </c>
    </row>
    <row r="91" spans="1:8" ht="17.25" customHeight="1">
      <c r="A91" s="561" t="s">
        <v>36</v>
      </c>
      <c r="B91" s="281">
        <v>87.556830000000005</v>
      </c>
      <c r="C91" s="560">
        <v>114.868297</v>
      </c>
      <c r="D91" s="339">
        <f t="shared" si="10"/>
        <v>0.3119284583509932</v>
      </c>
      <c r="E91" s="281">
        <v>429.861966</v>
      </c>
      <c r="F91" s="560">
        <v>847.57102799999996</v>
      </c>
      <c r="G91" s="339">
        <f t="shared" si="11"/>
        <v>0.97172835709777583</v>
      </c>
      <c r="H91" s="339">
        <f t="shared" si="12"/>
        <v>4.5878503478916657E-2</v>
      </c>
    </row>
    <row r="92" spans="1:8" ht="18.75" customHeight="1" thickBot="1">
      <c r="A92" s="559" t="s">
        <v>381</v>
      </c>
      <c r="B92" s="284">
        <v>38.847380000000001</v>
      </c>
      <c r="C92" s="285">
        <v>39.423839999999998</v>
      </c>
      <c r="D92" s="338">
        <f t="shared" si="10"/>
        <v>1.4839095969921197E-2</v>
      </c>
      <c r="E92" s="284">
        <v>530.00420999999994</v>
      </c>
      <c r="F92" s="285">
        <v>156.507553</v>
      </c>
      <c r="G92" s="338">
        <f t="shared" si="11"/>
        <v>-0.70470507583326547</v>
      </c>
      <c r="H92" s="338">
        <f t="shared" si="12"/>
        <v>8.4716585130694601E-3</v>
      </c>
    </row>
    <row r="93" spans="1:8" ht="63" customHeight="1" thickBot="1">
      <c r="A93" s="767" t="s">
        <v>564</v>
      </c>
      <c r="B93" s="768"/>
      <c r="C93" s="768"/>
      <c r="D93" s="768"/>
      <c r="E93" s="768"/>
      <c r="F93" s="768"/>
      <c r="G93" s="768"/>
      <c r="H93" s="769"/>
    </row>
  </sheetData>
  <mergeCells count="3">
    <mergeCell ref="B4:D4"/>
    <mergeCell ref="E4:H4"/>
    <mergeCell ref="A93:H93"/>
  </mergeCells>
  <printOptions horizontalCentered="1"/>
  <pageMargins left="0" right="0" top="0" bottom="0" header="0.31496062992125984" footer="0.31496062992125984"/>
  <pageSetup paperSize="9" scale="5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47"/>
  <sheetViews>
    <sheetView showGridLines="0" view="pageBreakPreview" topLeftCell="A13" zoomScale="80" zoomScaleNormal="100" zoomScaleSheetLayoutView="80" workbookViewId="0">
      <selection activeCell="H38" sqref="H38"/>
    </sheetView>
  </sheetViews>
  <sheetFormatPr baseColWidth="10" defaultColWidth="11.42578125" defaultRowHeight="15"/>
  <cols>
    <col min="1" max="1" width="55.28515625" style="391" bestFit="1" customWidth="1"/>
    <col min="2" max="3" width="10.5703125" style="391" bestFit="1" customWidth="1"/>
    <col min="4" max="4" width="8.5703125" style="391" bestFit="1" customWidth="1"/>
    <col min="5" max="5" width="7.42578125" style="391" customWidth="1"/>
    <col min="6" max="7" width="11.5703125" style="391" bestFit="1" customWidth="1"/>
    <col min="8" max="8" width="8.5703125" style="391" bestFit="1" customWidth="1"/>
    <col min="9" max="9" width="9.5703125" style="391" bestFit="1" customWidth="1"/>
    <col min="10" max="16384" width="11.42578125" style="391"/>
  </cols>
  <sheetData>
    <row r="1" spans="1:9">
      <c r="A1" s="169" t="s">
        <v>221</v>
      </c>
      <c r="B1" s="286"/>
      <c r="C1" s="286"/>
      <c r="D1" s="342"/>
      <c r="E1" s="286"/>
      <c r="F1" s="479"/>
      <c r="G1" s="479"/>
      <c r="H1" s="479"/>
      <c r="I1" s="478"/>
    </row>
    <row r="2" spans="1:9" ht="15.75">
      <c r="A2" s="171" t="s">
        <v>383</v>
      </c>
      <c r="B2" s="286"/>
      <c r="C2" s="286"/>
      <c r="D2" s="342"/>
      <c r="E2" s="286"/>
      <c r="F2" s="479"/>
      <c r="G2" s="479"/>
      <c r="H2" s="479"/>
      <c r="I2" s="478"/>
    </row>
    <row r="3" spans="1:9">
      <c r="A3" s="482"/>
      <c r="B3" s="480"/>
      <c r="C3" s="480"/>
      <c r="D3" s="481"/>
      <c r="E3" s="480"/>
      <c r="F3" s="479"/>
      <c r="G3" s="479"/>
      <c r="H3" s="479"/>
      <c r="I3" s="478"/>
    </row>
    <row r="4" spans="1:9">
      <c r="A4" s="477"/>
      <c r="B4" s="775" t="s">
        <v>565</v>
      </c>
      <c r="C4" s="776"/>
      <c r="D4" s="777"/>
      <c r="E4" s="476"/>
      <c r="F4" s="775" t="s">
        <v>567</v>
      </c>
      <c r="G4" s="776"/>
      <c r="H4" s="776"/>
      <c r="I4" s="777"/>
    </row>
    <row r="5" spans="1:9">
      <c r="A5" s="475" t="s">
        <v>214</v>
      </c>
      <c r="B5" s="356">
        <v>2018</v>
      </c>
      <c r="C5" s="474">
        <v>2019</v>
      </c>
      <c r="D5" s="325" t="s">
        <v>451</v>
      </c>
      <c r="E5" s="473"/>
      <c r="F5" s="356">
        <v>2018</v>
      </c>
      <c r="G5" s="474">
        <v>2019</v>
      </c>
      <c r="H5" s="473" t="s">
        <v>451</v>
      </c>
      <c r="I5" s="325" t="s">
        <v>452</v>
      </c>
    </row>
    <row r="6" spans="1:9">
      <c r="A6" s="463" t="s">
        <v>215</v>
      </c>
      <c r="B6" s="357">
        <f>SUM(B7:B40)</f>
        <v>5160451.4265000001</v>
      </c>
      <c r="C6" s="471">
        <f>SUM(C7:C40)</f>
        <v>3863415.9572599987</v>
      </c>
      <c r="D6" s="459">
        <f t="shared" ref="D6:D39" si="0">(C6-B6)/B6</f>
        <v>-0.25134147423216741</v>
      </c>
      <c r="E6" s="472"/>
      <c r="F6" s="357">
        <f>SUM(F7:F40)</f>
        <v>43384298.983999997</v>
      </c>
      <c r="G6" s="471">
        <f>SUM(G7:G40)</f>
        <v>29312721.209922001</v>
      </c>
      <c r="H6" s="460">
        <f t="shared" ref="H6:H39" si="1">G6/F6-1</f>
        <v>-0.32434724321044239</v>
      </c>
      <c r="I6" s="470">
        <f>SUM(I7:I40)</f>
        <v>0.99999999999999989</v>
      </c>
    </row>
    <row r="7" spans="1:9">
      <c r="A7" s="450" t="s">
        <v>174</v>
      </c>
      <c r="B7" s="358">
        <v>2499570.09</v>
      </c>
      <c r="C7" s="362">
        <v>1158306.375</v>
      </c>
      <c r="D7" s="455">
        <f t="shared" si="0"/>
        <v>-0.53659776149745808</v>
      </c>
      <c r="E7" s="170"/>
      <c r="F7" s="358">
        <v>22528733.760000002</v>
      </c>
      <c r="G7" s="362">
        <v>8574495.9849999994</v>
      </c>
      <c r="H7" s="456">
        <f t="shared" si="1"/>
        <v>-0.61939734046553008</v>
      </c>
      <c r="I7" s="455">
        <f t="shared" ref="I7:I40" si="2">G7/$G$6</f>
        <v>0.29251791137349731</v>
      </c>
    </row>
    <row r="8" spans="1:9">
      <c r="A8" s="450" t="s">
        <v>175</v>
      </c>
      <c r="B8" s="358">
        <v>864160</v>
      </c>
      <c r="C8" s="362">
        <v>1041653</v>
      </c>
      <c r="D8" s="455">
        <f t="shared" si="0"/>
        <v>0.20539367709683393</v>
      </c>
      <c r="E8" s="170"/>
      <c r="F8" s="358">
        <v>6941227</v>
      </c>
      <c r="G8" s="362">
        <v>7590773</v>
      </c>
      <c r="H8" s="456">
        <f t="shared" si="1"/>
        <v>9.3577979800977484E-2</v>
      </c>
      <c r="I8" s="455">
        <f t="shared" si="2"/>
        <v>0.25895831866441027</v>
      </c>
    </row>
    <row r="9" spans="1:9">
      <c r="A9" s="450" t="s">
        <v>466</v>
      </c>
      <c r="B9" s="358">
        <v>708000.59</v>
      </c>
      <c r="C9" s="359">
        <v>511155.46999999991</v>
      </c>
      <c r="D9" s="455">
        <f t="shared" si="0"/>
        <v>-0.27802959881714234</v>
      </c>
      <c r="E9" s="170"/>
      <c r="F9" s="358">
        <v>5745834.5260000005</v>
      </c>
      <c r="G9" s="362">
        <v>4421099.2479999997</v>
      </c>
      <c r="H9" s="456">
        <f t="shared" si="1"/>
        <v>-0.23055576557339941</v>
      </c>
      <c r="I9" s="455">
        <f t="shared" si="2"/>
        <v>0.15082527535872414</v>
      </c>
    </row>
    <row r="10" spans="1:9">
      <c r="A10" s="450" t="s">
        <v>176</v>
      </c>
      <c r="B10" s="358">
        <v>204185.62999999998</v>
      </c>
      <c r="C10" s="362">
        <v>182882.14500000002</v>
      </c>
      <c r="D10" s="455">
        <f t="shared" si="0"/>
        <v>-0.10433390929616329</v>
      </c>
      <c r="E10" s="170"/>
      <c r="F10" s="358">
        <v>1374452.885</v>
      </c>
      <c r="G10" s="362">
        <v>1331256.2520000001</v>
      </c>
      <c r="H10" s="456">
        <f t="shared" si="1"/>
        <v>-3.1428238444128231E-2</v>
      </c>
      <c r="I10" s="455">
        <f t="shared" si="2"/>
        <v>4.5415648805385768E-2</v>
      </c>
    </row>
    <row r="11" spans="1:9">
      <c r="A11" s="450" t="s">
        <v>177</v>
      </c>
      <c r="B11" s="358">
        <v>117277.64</v>
      </c>
      <c r="C11" s="362">
        <v>142058.25</v>
      </c>
      <c r="D11" s="455">
        <f t="shared" si="0"/>
        <v>0.21129867551905035</v>
      </c>
      <c r="E11" s="170"/>
      <c r="F11" s="358">
        <v>948151.53299999994</v>
      </c>
      <c r="G11" s="362">
        <v>1325877.0820000004</v>
      </c>
      <c r="H11" s="456">
        <f t="shared" si="1"/>
        <v>0.39838099275635552</v>
      </c>
      <c r="I11" s="455">
        <f t="shared" si="2"/>
        <v>4.5232139060197761E-2</v>
      </c>
    </row>
    <row r="12" spans="1:9">
      <c r="A12" s="450" t="s">
        <v>441</v>
      </c>
      <c r="B12" s="358">
        <v>136932.40749999997</v>
      </c>
      <c r="C12" s="362">
        <v>117469.08000000002</v>
      </c>
      <c r="D12" s="455">
        <f t="shared" si="0"/>
        <v>-0.14213821151139813</v>
      </c>
      <c r="E12" s="170"/>
      <c r="F12" s="358">
        <v>989439.53749999998</v>
      </c>
      <c r="G12" s="362">
        <v>1180809.3299999998</v>
      </c>
      <c r="H12" s="456">
        <f t="shared" si="1"/>
        <v>0.19341231601026432</v>
      </c>
      <c r="I12" s="455">
        <f t="shared" si="2"/>
        <v>4.0283169943304692E-2</v>
      </c>
    </row>
    <row r="13" spans="1:9">
      <c r="A13" s="450" t="s">
        <v>181</v>
      </c>
      <c r="B13" s="358">
        <v>146557.25</v>
      </c>
      <c r="C13" s="362">
        <v>159109</v>
      </c>
      <c r="D13" s="455">
        <f t="shared" si="0"/>
        <v>8.5644006011302745E-2</v>
      </c>
      <c r="E13" s="170"/>
      <c r="F13" s="386">
        <v>958000.75</v>
      </c>
      <c r="G13" s="362">
        <v>1163614</v>
      </c>
      <c r="H13" s="456">
        <f t="shared" si="1"/>
        <v>0.21462744157559377</v>
      </c>
      <c r="I13" s="455">
        <f t="shared" si="2"/>
        <v>3.9696553304171933E-2</v>
      </c>
    </row>
    <row r="14" spans="1:9">
      <c r="A14" s="450" t="s">
        <v>179</v>
      </c>
      <c r="B14" s="358">
        <v>78638.92</v>
      </c>
      <c r="C14" s="362">
        <v>163382.49025999999</v>
      </c>
      <c r="D14" s="455">
        <f t="shared" si="0"/>
        <v>1.0776288669783358</v>
      </c>
      <c r="E14" s="170"/>
      <c r="F14" s="358">
        <v>718827.0545000002</v>
      </c>
      <c r="G14" s="362">
        <v>920091.31621800014</v>
      </c>
      <c r="H14" s="456">
        <f t="shared" si="1"/>
        <v>0.27998982572796294</v>
      </c>
      <c r="I14" s="455">
        <f t="shared" si="2"/>
        <v>3.138880589177645E-2</v>
      </c>
    </row>
    <row r="15" spans="1:9">
      <c r="A15" s="450" t="s">
        <v>180</v>
      </c>
      <c r="B15" s="358">
        <v>97601.01</v>
      </c>
      <c r="C15" s="362">
        <v>115037.27</v>
      </c>
      <c r="D15" s="455">
        <f t="shared" si="0"/>
        <v>0.17864835620041236</v>
      </c>
      <c r="E15" s="170"/>
      <c r="F15" s="358">
        <v>734639.64000000013</v>
      </c>
      <c r="G15" s="362">
        <v>827173.67999999993</v>
      </c>
      <c r="H15" s="456">
        <f t="shared" si="1"/>
        <v>0.12595840866958907</v>
      </c>
      <c r="I15" s="455">
        <f t="shared" si="2"/>
        <v>2.8218931776283249E-2</v>
      </c>
    </row>
    <row r="16" spans="1:9">
      <c r="A16" s="468" t="s">
        <v>178</v>
      </c>
      <c r="B16" s="466">
        <v>131834.91</v>
      </c>
      <c r="C16" s="441">
        <v>86484</v>
      </c>
      <c r="D16" s="455">
        <f t="shared" si="0"/>
        <v>-0.3439977317085437</v>
      </c>
      <c r="E16" s="467"/>
      <c r="F16" s="466">
        <v>1022730.007</v>
      </c>
      <c r="G16" s="441">
        <v>814228</v>
      </c>
      <c r="H16" s="456">
        <f t="shared" si="1"/>
        <v>-0.20386808402307877</v>
      </c>
      <c r="I16" s="465">
        <f t="shared" si="2"/>
        <v>2.7777291441791956E-2</v>
      </c>
    </row>
    <row r="17" spans="1:9">
      <c r="A17" s="450" t="s">
        <v>182</v>
      </c>
      <c r="B17" s="358">
        <v>68371.39</v>
      </c>
      <c r="C17" s="362">
        <v>69032.13</v>
      </c>
      <c r="D17" s="455">
        <f t="shared" si="0"/>
        <v>9.6639837218463059E-3</v>
      </c>
      <c r="E17" s="170"/>
      <c r="F17" s="358">
        <v>542895.21</v>
      </c>
      <c r="G17" s="362">
        <v>508993.86000000004</v>
      </c>
      <c r="H17" s="456">
        <f t="shared" si="1"/>
        <v>-6.2445476356293383E-2</v>
      </c>
      <c r="I17" s="455">
        <f t="shared" si="2"/>
        <v>1.7364265035472441E-2</v>
      </c>
    </row>
    <row r="18" spans="1:9">
      <c r="A18" s="450" t="s">
        <v>428</v>
      </c>
      <c r="B18" s="358">
        <v>34320.33</v>
      </c>
      <c r="C18" s="362">
        <v>35008.949999999997</v>
      </c>
      <c r="D18" s="455">
        <f t="shared" si="0"/>
        <v>2.0064492386873765E-2</v>
      </c>
      <c r="E18" s="170"/>
      <c r="F18" s="358">
        <v>301305.67100000003</v>
      </c>
      <c r="G18" s="362">
        <v>272624.84999999998</v>
      </c>
      <c r="H18" s="456">
        <f t="shared" si="1"/>
        <v>-9.5188453986981392E-2</v>
      </c>
      <c r="I18" s="455">
        <f t="shared" si="2"/>
        <v>9.3005643538723991E-3</v>
      </c>
    </row>
    <row r="19" spans="1:9">
      <c r="A19" s="450" t="s">
        <v>183</v>
      </c>
      <c r="B19" s="358">
        <v>43122.065000000002</v>
      </c>
      <c r="C19" s="362">
        <v>30535.995999999999</v>
      </c>
      <c r="D19" s="455">
        <f t="shared" si="0"/>
        <v>-0.29187073949264725</v>
      </c>
      <c r="E19" s="170"/>
      <c r="F19" s="358">
        <v>253923.67</v>
      </c>
      <c r="G19" s="362">
        <v>103941.080004</v>
      </c>
      <c r="H19" s="456">
        <f t="shared" si="1"/>
        <v>-0.59066013812733575</v>
      </c>
      <c r="I19" s="455">
        <f t="shared" si="2"/>
        <v>3.5459375900186709E-3</v>
      </c>
    </row>
    <row r="20" spans="1:9">
      <c r="A20" s="450" t="s">
        <v>184</v>
      </c>
      <c r="B20" s="358">
        <v>11549.53</v>
      </c>
      <c r="C20" s="362">
        <v>8956.32</v>
      </c>
      <c r="D20" s="455">
        <f t="shared" si="0"/>
        <v>-0.22452948301792375</v>
      </c>
      <c r="E20" s="170"/>
      <c r="F20" s="358">
        <v>88221.219999999987</v>
      </c>
      <c r="G20" s="362">
        <v>69304.825700000001</v>
      </c>
      <c r="H20" s="456">
        <f t="shared" si="1"/>
        <v>-0.21442000348668933</v>
      </c>
      <c r="I20" s="455">
        <f t="shared" si="2"/>
        <v>2.3643258912632499E-3</v>
      </c>
    </row>
    <row r="21" spans="1:9">
      <c r="A21" s="468" t="s">
        <v>373</v>
      </c>
      <c r="B21" s="466">
        <v>1132.1300000000001</v>
      </c>
      <c r="C21" s="441">
        <v>100</v>
      </c>
      <c r="D21" s="455">
        <f t="shared" si="0"/>
        <v>-0.91167092118396298</v>
      </c>
      <c r="E21" s="467"/>
      <c r="F21" s="466">
        <v>4256.54</v>
      </c>
      <c r="G21" s="441">
        <v>33754.22</v>
      </c>
      <c r="H21" s="456">
        <f t="shared" si="1"/>
        <v>6.9299665925845879</v>
      </c>
      <c r="I21" s="618">
        <f t="shared" si="2"/>
        <v>1.151521203312049E-3</v>
      </c>
    </row>
    <row r="22" spans="1:9">
      <c r="A22" s="450" t="s">
        <v>188</v>
      </c>
      <c r="B22" s="358">
        <v>1123</v>
      </c>
      <c r="C22" s="362">
        <v>3573</v>
      </c>
      <c r="D22" s="455">
        <f t="shared" si="0"/>
        <v>2.1816562778272486</v>
      </c>
      <c r="E22" s="170"/>
      <c r="F22" s="358">
        <v>11376</v>
      </c>
      <c r="G22" s="362">
        <v>33127</v>
      </c>
      <c r="H22" s="456">
        <f t="shared" si="1"/>
        <v>1.9120077355836851</v>
      </c>
      <c r="I22" s="619">
        <f t="shared" si="2"/>
        <v>1.1301236675627E-3</v>
      </c>
    </row>
    <row r="23" spans="1:9">
      <c r="A23" s="450" t="s">
        <v>185</v>
      </c>
      <c r="B23" s="358">
        <v>5852.84</v>
      </c>
      <c r="C23" s="362">
        <v>3387.96</v>
      </c>
      <c r="D23" s="455">
        <f t="shared" si="0"/>
        <v>-0.42114255643414139</v>
      </c>
      <c r="E23" s="170"/>
      <c r="F23" s="358">
        <v>46621.47</v>
      </c>
      <c r="G23" s="362">
        <v>29943.55</v>
      </c>
      <c r="H23" s="456">
        <f t="shared" si="1"/>
        <v>-0.35773046195240088</v>
      </c>
      <c r="I23" s="619">
        <f t="shared" si="2"/>
        <v>1.0215206491939229E-3</v>
      </c>
    </row>
    <row r="24" spans="1:9">
      <c r="A24" s="469" t="s">
        <v>568</v>
      </c>
      <c r="B24" s="466">
        <v>0</v>
      </c>
      <c r="C24" s="441">
        <v>22854</v>
      </c>
      <c r="D24" s="455" t="s">
        <v>64</v>
      </c>
      <c r="E24" s="467"/>
      <c r="F24" s="466">
        <v>0</v>
      </c>
      <c r="G24" s="441">
        <v>22854</v>
      </c>
      <c r="H24" s="456" t="s">
        <v>64</v>
      </c>
      <c r="I24" s="618">
        <f t="shared" si="2"/>
        <v>7.7966149359972074E-4</v>
      </c>
    </row>
    <row r="25" spans="1:9">
      <c r="A25" s="450" t="s">
        <v>187</v>
      </c>
      <c r="B25" s="358">
        <v>2293.319</v>
      </c>
      <c r="C25" s="362">
        <v>3268.241</v>
      </c>
      <c r="D25" s="455">
        <f t="shared" si="0"/>
        <v>0.42511399417176593</v>
      </c>
      <c r="E25" s="170"/>
      <c r="F25" s="358">
        <v>18522.109</v>
      </c>
      <c r="G25" s="362">
        <v>18151.248</v>
      </c>
      <c r="H25" s="456">
        <f t="shared" si="1"/>
        <v>-2.0022611895869957E-2</v>
      </c>
      <c r="I25" s="619">
        <f t="shared" si="2"/>
        <v>6.1922766808344021E-4</v>
      </c>
    </row>
    <row r="26" spans="1:9">
      <c r="A26" s="450" t="s">
        <v>186</v>
      </c>
      <c r="B26" s="358">
        <v>0</v>
      </c>
      <c r="C26" s="362">
        <v>11</v>
      </c>
      <c r="D26" s="455" t="s">
        <v>64</v>
      </c>
      <c r="E26" s="170"/>
      <c r="F26" s="358">
        <v>14174</v>
      </c>
      <c r="G26" s="362">
        <v>17059</v>
      </c>
      <c r="H26" s="456">
        <f t="shared" si="1"/>
        <v>0.20354169606321437</v>
      </c>
      <c r="I26" s="619">
        <f t="shared" si="2"/>
        <v>5.8196575738678723E-4</v>
      </c>
    </row>
    <row r="27" spans="1:9">
      <c r="A27" s="468" t="s">
        <v>189</v>
      </c>
      <c r="B27" s="466">
        <v>1305.595</v>
      </c>
      <c r="C27" s="441">
        <v>890.88499999999999</v>
      </c>
      <c r="D27" s="455">
        <f t="shared" si="0"/>
        <v>-0.31764061596436877</v>
      </c>
      <c r="E27" s="467"/>
      <c r="F27" s="466">
        <v>11895.4</v>
      </c>
      <c r="G27" s="441">
        <v>12931.9</v>
      </c>
      <c r="H27" s="456">
        <f t="shared" si="1"/>
        <v>8.7134522588563579E-2</v>
      </c>
      <c r="I27" s="618">
        <f t="shared" si="2"/>
        <v>4.4117023142916902E-4</v>
      </c>
    </row>
    <row r="28" spans="1:9">
      <c r="A28" s="450" t="s">
        <v>191</v>
      </c>
      <c r="B28" s="358">
        <v>1193.8800000000001</v>
      </c>
      <c r="C28" s="362">
        <v>3140.98</v>
      </c>
      <c r="D28" s="455">
        <f t="shared" si="0"/>
        <v>1.6309009280664721</v>
      </c>
      <c r="E28" s="170"/>
      <c r="F28" s="358">
        <v>13853.18</v>
      </c>
      <c r="G28" s="362">
        <v>12277.428</v>
      </c>
      <c r="H28" s="456">
        <f t="shared" si="1"/>
        <v>-0.11374659103541573</v>
      </c>
      <c r="I28" s="619">
        <f t="shared" si="2"/>
        <v>4.1884299693896178E-4</v>
      </c>
    </row>
    <row r="29" spans="1:9">
      <c r="A29" s="450" t="s">
        <v>192</v>
      </c>
      <c r="B29" s="358">
        <v>1356.54</v>
      </c>
      <c r="C29" s="362">
        <v>917.60500000000002</v>
      </c>
      <c r="D29" s="455">
        <f t="shared" si="0"/>
        <v>-0.32356952246155657</v>
      </c>
      <c r="E29" s="170"/>
      <c r="F29" s="358">
        <v>10324.975999999999</v>
      </c>
      <c r="G29" s="362">
        <v>10042.849999999999</v>
      </c>
      <c r="H29" s="456">
        <f t="shared" si="1"/>
        <v>-2.732461557295629E-2</v>
      </c>
      <c r="I29" s="619">
        <f t="shared" si="2"/>
        <v>3.426106340683449E-4</v>
      </c>
    </row>
    <row r="30" spans="1:9">
      <c r="A30" s="450" t="s">
        <v>467</v>
      </c>
      <c r="B30" s="358">
        <v>1410.8600000000001</v>
      </c>
      <c r="C30" s="362">
        <v>0</v>
      </c>
      <c r="D30" s="455" t="s">
        <v>54</v>
      </c>
      <c r="E30" s="170"/>
      <c r="F30" s="358">
        <v>11744.755000000003</v>
      </c>
      <c r="G30" s="362">
        <v>7433.4930000000004</v>
      </c>
      <c r="H30" s="456">
        <f t="shared" si="1"/>
        <v>-0.36707977305614303</v>
      </c>
      <c r="I30" s="619">
        <f t="shared" si="2"/>
        <v>2.535927301585311E-4</v>
      </c>
    </row>
    <row r="31" spans="1:9">
      <c r="A31" s="450" t="s">
        <v>190</v>
      </c>
      <c r="B31" s="358">
        <v>2382.6099999999997</v>
      </c>
      <c r="C31" s="362">
        <v>300</v>
      </c>
      <c r="D31" s="455">
        <f t="shared" si="0"/>
        <v>-0.87408766017098893</v>
      </c>
      <c r="E31" s="170"/>
      <c r="F31" s="358">
        <v>89045.654999999999</v>
      </c>
      <c r="G31" s="362">
        <v>3586.855</v>
      </c>
      <c r="H31" s="456">
        <f t="shared" si="1"/>
        <v>-0.95971892171493378</v>
      </c>
      <c r="I31" s="620">
        <f t="shared" si="2"/>
        <v>1.2236513199552054E-4</v>
      </c>
    </row>
    <row r="32" spans="1:9">
      <c r="A32" s="450" t="s">
        <v>194</v>
      </c>
      <c r="B32" s="358">
        <v>3.5</v>
      </c>
      <c r="C32" s="464">
        <v>2915.26</v>
      </c>
      <c r="D32" s="455" t="s">
        <v>64</v>
      </c>
      <c r="E32" s="170"/>
      <c r="F32" s="358">
        <v>2033.4</v>
      </c>
      <c r="G32" s="362">
        <v>3084.1219999999998</v>
      </c>
      <c r="H32" s="456">
        <f t="shared" si="1"/>
        <v>0.516731582571063</v>
      </c>
      <c r="I32" s="620">
        <f t="shared" si="2"/>
        <v>1.0521445545478944E-4</v>
      </c>
    </row>
    <row r="33" spans="1:9">
      <c r="A33" s="450" t="s">
        <v>491</v>
      </c>
      <c r="B33" s="358">
        <v>0</v>
      </c>
      <c r="C33" s="362">
        <v>668</v>
      </c>
      <c r="D33" s="455" t="s">
        <v>64</v>
      </c>
      <c r="E33" s="170"/>
      <c r="F33" s="358">
        <v>0</v>
      </c>
      <c r="G33" s="362">
        <v>1916</v>
      </c>
      <c r="H33" s="456" t="s">
        <v>64</v>
      </c>
      <c r="I33" s="620">
        <f t="shared" si="2"/>
        <v>6.536411226643323E-5</v>
      </c>
    </row>
    <row r="34" spans="1:9">
      <c r="A34" s="450" t="s">
        <v>193</v>
      </c>
      <c r="B34" s="358">
        <v>70</v>
      </c>
      <c r="C34" s="362">
        <v>170</v>
      </c>
      <c r="D34" s="455">
        <f t="shared" si="0"/>
        <v>1.4285714285714286</v>
      </c>
      <c r="E34" s="170"/>
      <c r="F34" s="358">
        <v>1158</v>
      </c>
      <c r="G34" s="362">
        <v>1357</v>
      </c>
      <c r="H34" s="456">
        <f t="shared" si="1"/>
        <v>0.17184801381692583</v>
      </c>
      <c r="I34" s="621">
        <f t="shared" si="2"/>
        <v>4.6293893708533345E-5</v>
      </c>
    </row>
    <row r="35" spans="1:9">
      <c r="A35" s="450" t="s">
        <v>468</v>
      </c>
      <c r="B35" s="358">
        <v>30.535</v>
      </c>
      <c r="C35" s="362">
        <v>62.274999999999999</v>
      </c>
      <c r="D35" s="455">
        <f t="shared" si="0"/>
        <v>1.0394629114131324</v>
      </c>
      <c r="E35" s="170"/>
      <c r="F35" s="358">
        <v>183.06</v>
      </c>
      <c r="G35" s="362">
        <v>327.60499999999996</v>
      </c>
      <c r="H35" s="456">
        <f t="shared" si="1"/>
        <v>0.78960450125641835</v>
      </c>
      <c r="I35" s="622">
        <f t="shared" si="2"/>
        <v>1.1176205636244704E-5</v>
      </c>
    </row>
    <row r="36" spans="1:9">
      <c r="A36" s="450" t="s">
        <v>197</v>
      </c>
      <c r="B36" s="358">
        <v>38</v>
      </c>
      <c r="C36" s="362">
        <v>17</v>
      </c>
      <c r="D36" s="455">
        <f t="shared" si="0"/>
        <v>-0.55263157894736847</v>
      </c>
      <c r="E36" s="170"/>
      <c r="F36" s="358">
        <v>286</v>
      </c>
      <c r="G36" s="362">
        <v>241</v>
      </c>
      <c r="H36" s="456">
        <f t="shared" si="1"/>
        <v>-0.15734265734265729</v>
      </c>
      <c r="I36" s="622">
        <f t="shared" si="2"/>
        <v>8.2216863550158702E-6</v>
      </c>
    </row>
    <row r="37" spans="1:9">
      <c r="A37" s="450" t="s">
        <v>196</v>
      </c>
      <c r="B37" s="358">
        <v>60</v>
      </c>
      <c r="C37" s="362">
        <v>37</v>
      </c>
      <c r="D37" s="455">
        <f t="shared" si="0"/>
        <v>-0.38333333333333336</v>
      </c>
      <c r="E37" s="170"/>
      <c r="F37" s="358">
        <v>110.5</v>
      </c>
      <c r="G37" s="362">
        <v>178</v>
      </c>
      <c r="H37" s="456">
        <f t="shared" si="1"/>
        <v>0.61085972850678738</v>
      </c>
      <c r="I37" s="622">
        <f t="shared" si="2"/>
        <v>6.0724488431237548E-6</v>
      </c>
    </row>
    <row r="38" spans="1:9">
      <c r="A38" s="458" t="s">
        <v>429</v>
      </c>
      <c r="B38" s="358">
        <v>53</v>
      </c>
      <c r="C38" s="362">
        <v>28</v>
      </c>
      <c r="D38" s="455">
        <f t="shared" si="0"/>
        <v>-0.47169811320754718</v>
      </c>
      <c r="E38" s="170"/>
      <c r="F38" s="358">
        <v>198</v>
      </c>
      <c r="G38" s="362">
        <v>130</v>
      </c>
      <c r="H38" s="456">
        <f t="shared" si="1"/>
        <v>-0.34343434343434343</v>
      </c>
      <c r="I38" s="622">
        <f t="shared" si="2"/>
        <v>4.4349345483488099E-6</v>
      </c>
    </row>
    <row r="39" spans="1:9">
      <c r="A39" s="458" t="s">
        <v>195</v>
      </c>
      <c r="B39" s="358">
        <v>23.855</v>
      </c>
      <c r="C39" s="362">
        <v>4.2750000000000004</v>
      </c>
      <c r="D39" s="455">
        <f t="shared" si="0"/>
        <v>-0.82079228673234117</v>
      </c>
      <c r="E39" s="170"/>
      <c r="F39" s="358">
        <v>133.47499999999999</v>
      </c>
      <c r="G39" s="362">
        <v>37.43</v>
      </c>
      <c r="H39" s="456">
        <f t="shared" si="1"/>
        <v>-0.71957295373665486</v>
      </c>
      <c r="I39" s="622">
        <f t="shared" si="2"/>
        <v>1.2769200011130457E-6</v>
      </c>
    </row>
    <row r="40" spans="1:9">
      <c r="A40" s="450" t="s">
        <v>469</v>
      </c>
      <c r="B40" s="358">
        <v>0</v>
      </c>
      <c r="C40" s="362">
        <v>0</v>
      </c>
      <c r="D40" s="455" t="s">
        <v>54</v>
      </c>
      <c r="E40" s="170"/>
      <c r="F40" s="358">
        <v>0</v>
      </c>
      <c r="G40" s="362">
        <v>6</v>
      </c>
      <c r="H40" s="456" t="s">
        <v>64</v>
      </c>
      <c r="I40" s="622">
        <f t="shared" si="2"/>
        <v>2.0468928684686814E-7</v>
      </c>
    </row>
    <row r="41" spans="1:9">
      <c r="A41" s="463" t="s">
        <v>430</v>
      </c>
      <c r="B41" s="360">
        <f>SUM(B42:B44)</f>
        <v>18722.060000000005</v>
      </c>
      <c r="C41" s="461">
        <f>SUM(C42:C44)</f>
        <v>15927.95</v>
      </c>
      <c r="D41" s="459">
        <f>(C41-B41)/B41</f>
        <v>-0.14924158986778183</v>
      </c>
      <c r="E41" s="462"/>
      <c r="F41" s="360">
        <f>SUM(F42:F44)</f>
        <v>152972.41999999998</v>
      </c>
      <c r="G41" s="461">
        <f>SUM(G42:G44)</f>
        <v>114564.47</v>
      </c>
      <c r="H41" s="460">
        <f>(G41-F41)/F41</f>
        <v>-0.25107761255264177</v>
      </c>
      <c r="I41" s="459">
        <f>SUM(I42:I44)</f>
        <v>1</v>
      </c>
    </row>
    <row r="42" spans="1:9">
      <c r="A42" s="458" t="s">
        <v>470</v>
      </c>
      <c r="B42" s="361">
        <v>8855.590000000002</v>
      </c>
      <c r="C42" s="457">
        <v>10038.75</v>
      </c>
      <c r="D42" s="455">
        <f>(C42-B42)/B42</f>
        <v>0.13360600479471132</v>
      </c>
      <c r="E42" s="296"/>
      <c r="F42" s="361">
        <v>77739.25999999998</v>
      </c>
      <c r="G42" s="457">
        <v>77677.61</v>
      </c>
      <c r="H42" s="456">
        <f>(G42-F42)/F42</f>
        <v>-7.9303559102543095E-4</v>
      </c>
      <c r="I42" s="455">
        <f>G42/$G$41</f>
        <v>0.67802530749716727</v>
      </c>
    </row>
    <row r="43" spans="1:9" ht="12.75" customHeight="1">
      <c r="A43" s="458" t="s">
        <v>471</v>
      </c>
      <c r="B43" s="361">
        <v>9865.4700000000012</v>
      </c>
      <c r="C43" s="457">
        <v>5889.1</v>
      </c>
      <c r="D43" s="455">
        <f>(C43-B43)/B43</f>
        <v>-0.40305935753694455</v>
      </c>
      <c r="E43" s="296"/>
      <c r="F43" s="361">
        <v>75167.62</v>
      </c>
      <c r="G43" s="457">
        <v>36884.26</v>
      </c>
      <c r="H43" s="456">
        <f>(G43-F43)/F43</f>
        <v>-0.50930653385061275</v>
      </c>
      <c r="I43" s="455">
        <f>G43/$G$41</f>
        <v>0.32195199785762552</v>
      </c>
    </row>
    <row r="44" spans="1:9" ht="14.25" customHeight="1">
      <c r="A44" s="450" t="s">
        <v>472</v>
      </c>
      <c r="B44" s="643">
        <v>1</v>
      </c>
      <c r="C44" s="453">
        <v>0.1</v>
      </c>
      <c r="D44" s="451">
        <f>(C44-B44)/B44</f>
        <v>-0.9</v>
      </c>
      <c r="E44" s="296"/>
      <c r="F44" s="454">
        <v>65.539999999999992</v>
      </c>
      <c r="G44" s="453">
        <v>2.6000000000000005</v>
      </c>
      <c r="H44" s="452">
        <f>(G44-F44)/F44</f>
        <v>-0.9603295697284101</v>
      </c>
      <c r="I44" s="623">
        <f>G44/$G$41</f>
        <v>2.2694645207192076E-5</v>
      </c>
    </row>
    <row r="45" spans="1:9" ht="28.5" customHeight="1">
      <c r="A45" s="450"/>
      <c r="B45" s="441"/>
      <c r="C45" s="449"/>
      <c r="D45" s="296"/>
      <c r="E45" s="296"/>
      <c r="F45" s="449"/>
      <c r="G45" s="449"/>
      <c r="H45" s="296"/>
      <c r="I45" s="296"/>
    </row>
    <row r="46" spans="1:9">
      <c r="A46" s="778" t="s">
        <v>569</v>
      </c>
      <c r="B46" s="779"/>
      <c r="C46" s="779"/>
      <c r="D46" s="779"/>
      <c r="E46" s="779"/>
      <c r="F46" s="779"/>
      <c r="G46" s="448"/>
      <c r="H46" s="448"/>
      <c r="I46" s="447"/>
    </row>
    <row r="47" spans="1:9">
      <c r="A47" s="446" t="s">
        <v>453</v>
      </c>
      <c r="B47" s="444"/>
      <c r="C47" s="444"/>
      <c r="D47" s="445"/>
      <c r="E47" s="444"/>
      <c r="F47" s="443"/>
      <c r="G47" s="443"/>
      <c r="H47" s="443"/>
      <c r="I47" s="442"/>
    </row>
  </sheetData>
  <mergeCells count="3">
    <mergeCell ref="B4:D4"/>
    <mergeCell ref="F4:I4"/>
    <mergeCell ref="A46:F46"/>
  </mergeCells>
  <conditionalFormatting sqref="I41:I42 I45">
    <cfRule type="cellIs" dxfId="1" priority="1" operator="greaterThan">
      <formula>1</formula>
    </cfRule>
  </conditionalFormatting>
  <conditionalFormatting sqref="I43:I44 I6:I40">
    <cfRule type="cellIs" dxfId="0" priority="2" operator="greaterThan">
      <formula>1</formula>
    </cfRule>
  </conditionalFormatting>
  <printOptions horizontalCentered="1" verticalCentered="1"/>
  <pageMargins left="0" right="0" top="0" bottom="0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23"/>
  <sheetViews>
    <sheetView showGridLines="0" view="pageBreakPreview" topLeftCell="A88" zoomScale="91" zoomScaleNormal="100" zoomScaleSheetLayoutView="91" workbookViewId="0">
      <selection activeCell="L80" sqref="L80"/>
    </sheetView>
  </sheetViews>
  <sheetFormatPr baseColWidth="10" defaultColWidth="11.42578125" defaultRowHeight="15"/>
  <cols>
    <col min="1" max="1" width="28.140625" style="391" customWidth="1"/>
    <col min="2" max="2" width="9.7109375" style="391" bestFit="1" customWidth="1"/>
    <col min="3" max="3" width="11.42578125" style="391" customWidth="1"/>
    <col min="4" max="4" width="9.42578125" style="391" customWidth="1"/>
    <col min="5" max="5" width="6.28515625" style="391" customWidth="1"/>
    <col min="6" max="6" width="10.7109375" style="391" bestFit="1" customWidth="1"/>
    <col min="7" max="7" width="12.28515625" style="391" customWidth="1"/>
    <col min="8" max="8" width="9.7109375" style="391" bestFit="1" customWidth="1"/>
    <col min="9" max="9" width="7.140625" style="391" bestFit="1" customWidth="1"/>
    <col min="10" max="16384" width="11.42578125" style="391"/>
  </cols>
  <sheetData>
    <row r="1" spans="1:9">
      <c r="A1" s="169" t="s">
        <v>410</v>
      </c>
    </row>
    <row r="2" spans="1:9" ht="15.75">
      <c r="A2" s="171" t="s">
        <v>512</v>
      </c>
    </row>
    <row r="4" spans="1:9">
      <c r="A4" s="317"/>
      <c r="B4" s="780" t="s">
        <v>565</v>
      </c>
      <c r="C4" s="781"/>
      <c r="D4" s="782"/>
      <c r="E4" s="515"/>
      <c r="F4" s="780" t="s">
        <v>567</v>
      </c>
      <c r="G4" s="781"/>
      <c r="H4" s="781"/>
      <c r="I4" s="782"/>
    </row>
    <row r="5" spans="1:9">
      <c r="A5" s="514" t="s">
        <v>386</v>
      </c>
      <c r="B5" s="318">
        <v>2018</v>
      </c>
      <c r="C5" s="513">
        <v>2019</v>
      </c>
      <c r="D5" s="319" t="s">
        <v>454</v>
      </c>
      <c r="E5" s="513"/>
      <c r="F5" s="318">
        <v>2018</v>
      </c>
      <c r="G5" s="513">
        <v>2019</v>
      </c>
      <c r="H5" s="513" t="s">
        <v>454</v>
      </c>
      <c r="I5" s="319" t="s">
        <v>452</v>
      </c>
    </row>
    <row r="6" spans="1:9">
      <c r="A6" s="486" t="s">
        <v>387</v>
      </c>
      <c r="B6" s="320">
        <f>SUM(B7:B11)</f>
        <v>2499570.0899999994</v>
      </c>
      <c r="C6" s="484">
        <f>SUM(C7:C11)</f>
        <v>1158306.375</v>
      </c>
      <c r="D6" s="423">
        <f t="shared" ref="D6:D58" si="0">(C6-B6)/B6</f>
        <v>-0.53659776149745808</v>
      </c>
      <c r="E6" s="485"/>
      <c r="F6" s="320">
        <f>SUM(F7:F11)</f>
        <v>22528733.760000002</v>
      </c>
      <c r="G6" s="484">
        <f>SUM(G7:G11)</f>
        <v>8574495.9850000013</v>
      </c>
      <c r="H6" s="483">
        <f t="shared" ref="H6:H50" si="1">(G6-F6)/F6</f>
        <v>-0.61939734046552997</v>
      </c>
      <c r="I6" s="423">
        <f>SUM(I7:I11)</f>
        <v>0.99999999999999989</v>
      </c>
    </row>
    <row r="7" spans="1:9">
      <c r="A7" s="492" t="s">
        <v>41</v>
      </c>
      <c r="B7" s="493">
        <v>315210</v>
      </c>
      <c r="C7" s="489">
        <v>420372.39</v>
      </c>
      <c r="D7" s="487">
        <f>(C7-B7)/B7</f>
        <v>0.33362643951651283</v>
      </c>
      <c r="E7" s="512"/>
      <c r="F7" s="493">
        <v>2827652</v>
      </c>
      <c r="G7" s="489">
        <v>2990924.85</v>
      </c>
      <c r="H7" s="488">
        <f>(G7-F7)/F7</f>
        <v>5.774149364914781E-2</v>
      </c>
      <c r="I7" s="487">
        <f>G7/$G$6</f>
        <v>0.34881640334688424</v>
      </c>
    </row>
    <row r="8" spans="1:9">
      <c r="A8" s="492" t="s">
        <v>381</v>
      </c>
      <c r="B8" s="493">
        <v>1861514.2549999999</v>
      </c>
      <c r="C8" s="489">
        <v>310147.39999999997</v>
      </c>
      <c r="D8" s="487">
        <f>(C8-B8)/B8</f>
        <v>-0.8333897260432207</v>
      </c>
      <c r="E8" s="512"/>
      <c r="F8" s="493">
        <v>16129375.250999998</v>
      </c>
      <c r="G8" s="489">
        <v>2099684.6800000002</v>
      </c>
      <c r="H8" s="488">
        <f>(G8-F8)/F8</f>
        <v>-0.86982231814156463</v>
      </c>
      <c r="I8" s="487">
        <f>G8/$G$6</f>
        <v>0.24487558028753334</v>
      </c>
    </row>
    <row r="9" spans="1:9">
      <c r="A9" s="492" t="s">
        <v>34</v>
      </c>
      <c r="B9" s="493">
        <v>68653.509999999995</v>
      </c>
      <c r="C9" s="489">
        <v>191699</v>
      </c>
      <c r="D9" s="487">
        <f>(C9-B9)/B9</f>
        <v>1.7922680136820393</v>
      </c>
      <c r="E9" s="512"/>
      <c r="F9" s="493">
        <v>1517324.51</v>
      </c>
      <c r="G9" s="489">
        <v>1860805.46</v>
      </c>
      <c r="H9" s="488">
        <f>(G9-F9)/F9</f>
        <v>0.22637276847257937</v>
      </c>
      <c r="I9" s="487">
        <f>G9/$G$6</f>
        <v>0.21701630781042341</v>
      </c>
    </row>
    <row r="10" spans="1:9">
      <c r="A10" s="492" t="s">
        <v>40</v>
      </c>
      <c r="B10" s="493">
        <v>205687.05</v>
      </c>
      <c r="C10" s="489">
        <v>189145.01</v>
      </c>
      <c r="D10" s="487">
        <f>(C10-B10)/B10</f>
        <v>-8.0423342159849046E-2</v>
      </c>
      <c r="E10" s="512"/>
      <c r="F10" s="493">
        <v>1684115.149</v>
      </c>
      <c r="G10" s="489">
        <v>1115671.43</v>
      </c>
      <c r="H10" s="488">
        <f>(G10-F10)/F10</f>
        <v>-0.33753257272077425</v>
      </c>
      <c r="I10" s="487">
        <f>G10/$G$6</f>
        <v>0.13011510320276856</v>
      </c>
    </row>
    <row r="11" spans="1:9">
      <c r="A11" s="492" t="s">
        <v>26</v>
      </c>
      <c r="B11" s="493">
        <v>48505.274999999907</v>
      </c>
      <c r="C11" s="489">
        <v>46942.574999999953</v>
      </c>
      <c r="D11" s="487">
        <f>(C11-B11)/B11</f>
        <v>-3.2217114530325955E-2</v>
      </c>
      <c r="E11" s="512"/>
      <c r="F11" s="493">
        <v>370266.85000000149</v>
      </c>
      <c r="G11" s="489">
        <v>507409.56500000134</v>
      </c>
      <c r="H11" s="488">
        <f>(G11-F11)/F11</f>
        <v>0.37038885603720478</v>
      </c>
      <c r="I11" s="487">
        <f>G11/$G$6</f>
        <v>5.917660535239043E-2</v>
      </c>
    </row>
    <row r="12" spans="1:9">
      <c r="A12" s="486" t="s">
        <v>388</v>
      </c>
      <c r="B12" s="320">
        <f>SUM(B13)</f>
        <v>864160</v>
      </c>
      <c r="C12" s="484">
        <f>SUM(C13)</f>
        <v>1041653</v>
      </c>
      <c r="D12" s="423">
        <f t="shared" si="0"/>
        <v>0.20539367709683393</v>
      </c>
      <c r="E12" s="485"/>
      <c r="F12" s="320">
        <f>SUM(F13)</f>
        <v>6941227</v>
      </c>
      <c r="G12" s="484">
        <f>SUM(G13)</f>
        <v>7590773</v>
      </c>
      <c r="H12" s="483">
        <f t="shared" si="1"/>
        <v>9.3577979800977554E-2</v>
      </c>
      <c r="I12" s="423">
        <f>SUM(I13)</f>
        <v>1</v>
      </c>
    </row>
    <row r="13" spans="1:9">
      <c r="A13" s="492" t="s">
        <v>162</v>
      </c>
      <c r="B13" s="333">
        <v>864160</v>
      </c>
      <c r="C13" s="510">
        <v>1041653</v>
      </c>
      <c r="D13" s="425">
        <f t="shared" si="0"/>
        <v>0.20539367709683393</v>
      </c>
      <c r="E13" s="511"/>
      <c r="F13" s="333">
        <v>6941227</v>
      </c>
      <c r="G13" s="510">
        <v>7590773</v>
      </c>
      <c r="H13" s="488">
        <f t="shared" si="1"/>
        <v>9.3577979800977554E-2</v>
      </c>
      <c r="I13" s="487">
        <f>G13/$G$13</f>
        <v>1</v>
      </c>
    </row>
    <row r="14" spans="1:9">
      <c r="A14" s="486" t="s">
        <v>389</v>
      </c>
      <c r="B14" s="320">
        <f>SUM(B15:B19)</f>
        <v>708000.58999999985</v>
      </c>
      <c r="C14" s="484">
        <f>SUM(C15:C19)</f>
        <v>511155.47</v>
      </c>
      <c r="D14" s="423">
        <f t="shared" si="0"/>
        <v>-0.27802959881714212</v>
      </c>
      <c r="E14" s="485"/>
      <c r="F14" s="320">
        <f>SUM(F15:F19)</f>
        <v>5745834.5260000005</v>
      </c>
      <c r="G14" s="484">
        <f>SUM(G15:G19)</f>
        <v>4421099.2479999997</v>
      </c>
      <c r="H14" s="483">
        <f t="shared" si="1"/>
        <v>-0.23055576557339946</v>
      </c>
      <c r="I14" s="423">
        <f>SUM(I15:I19)</f>
        <v>1</v>
      </c>
    </row>
    <row r="15" spans="1:9">
      <c r="A15" s="492" t="s">
        <v>41</v>
      </c>
      <c r="B15" s="742">
        <v>441169.18</v>
      </c>
      <c r="C15" s="489">
        <v>354422.66</v>
      </c>
      <c r="D15" s="487">
        <f t="shared" si="0"/>
        <v>-0.19662869468805599</v>
      </c>
      <c r="E15" s="491"/>
      <c r="F15" s="493">
        <v>3320884.06</v>
      </c>
      <c r="G15" s="489">
        <v>3035711.51</v>
      </c>
      <c r="H15" s="488">
        <f t="shared" si="1"/>
        <v>-8.5872479992571693E-2</v>
      </c>
      <c r="I15" s="487">
        <f>G15/$G$14</f>
        <v>0.6866417919419664</v>
      </c>
    </row>
    <row r="16" spans="1:9">
      <c r="A16" s="492" t="s">
        <v>34</v>
      </c>
      <c r="B16" s="493">
        <v>135755.19</v>
      </c>
      <c r="C16" s="489">
        <v>60723</v>
      </c>
      <c r="D16" s="487">
        <f t="shared" si="0"/>
        <v>-0.55270218398280024</v>
      </c>
      <c r="E16" s="491"/>
      <c r="F16" s="493">
        <v>1298175.236</v>
      </c>
      <c r="G16" s="489">
        <v>559846.56799999997</v>
      </c>
      <c r="H16" s="488">
        <f t="shared" si="1"/>
        <v>-0.56874345429279172</v>
      </c>
      <c r="I16" s="487">
        <f>G16/$G$14</f>
        <v>0.12663062659207691</v>
      </c>
    </row>
    <row r="17" spans="1:9">
      <c r="A17" s="492" t="s">
        <v>35</v>
      </c>
      <c r="B17" s="493">
        <v>2623</v>
      </c>
      <c r="C17" s="489">
        <v>54256.159999999996</v>
      </c>
      <c r="D17" s="487" t="s">
        <v>64</v>
      </c>
      <c r="E17" s="491"/>
      <c r="F17" s="493">
        <v>293844</v>
      </c>
      <c r="G17" s="489">
        <v>309452.42000000004</v>
      </c>
      <c r="H17" s="488">
        <f t="shared" si="1"/>
        <v>5.3118049032820282E-2</v>
      </c>
      <c r="I17" s="487">
        <f>G17/$G$14</f>
        <v>6.999445220325895E-2</v>
      </c>
    </row>
    <row r="18" spans="1:9">
      <c r="A18" s="492" t="s">
        <v>39</v>
      </c>
      <c r="B18" s="493">
        <v>118770</v>
      </c>
      <c r="C18" s="489">
        <v>3170</v>
      </c>
      <c r="D18" s="487">
        <f t="shared" si="0"/>
        <v>-0.97330975835648736</v>
      </c>
      <c r="E18" s="491"/>
      <c r="F18" s="493">
        <v>717800.74</v>
      </c>
      <c r="G18" s="489">
        <v>302010</v>
      </c>
      <c r="H18" s="488">
        <f t="shared" si="1"/>
        <v>-0.57925649394008705</v>
      </c>
      <c r="I18" s="487">
        <f>G18/$G$14</f>
        <v>6.83110654294002E-2</v>
      </c>
    </row>
    <row r="19" spans="1:9">
      <c r="A19" s="492" t="s">
        <v>26</v>
      </c>
      <c r="B19" s="493">
        <v>9683.2199999998556</v>
      </c>
      <c r="C19" s="489">
        <v>38583.650000000023</v>
      </c>
      <c r="D19" s="487">
        <f t="shared" si="0"/>
        <v>2.9845888041375286</v>
      </c>
      <c r="E19" s="491"/>
      <c r="F19" s="493">
        <v>115130.49000000022</v>
      </c>
      <c r="G19" s="489">
        <v>214078.75</v>
      </c>
      <c r="H19" s="488">
        <f t="shared" si="1"/>
        <v>0.85944444429967759</v>
      </c>
      <c r="I19" s="487">
        <f>G19/$G$14</f>
        <v>4.8422063833297599E-2</v>
      </c>
    </row>
    <row r="20" spans="1:9">
      <c r="A20" s="486" t="s">
        <v>390</v>
      </c>
      <c r="B20" s="320">
        <f>SUM(B21:B25)</f>
        <v>204185.62999999998</v>
      </c>
      <c r="C20" s="484">
        <f>SUM(C21:C25)</f>
        <v>182882.14500000002</v>
      </c>
      <c r="D20" s="423">
        <f>(C20-B20)/B20</f>
        <v>-0.10433390929616329</v>
      </c>
      <c r="E20" s="485"/>
      <c r="F20" s="320">
        <f>SUM(F21:F25)</f>
        <v>1374452.885</v>
      </c>
      <c r="G20" s="484">
        <f>SUM(G21:G25)</f>
        <v>1331256.2520000001</v>
      </c>
      <c r="H20" s="483">
        <f>(G20-F20)/F20</f>
        <v>-3.1428238444128197E-2</v>
      </c>
      <c r="I20" s="423">
        <f>SUM(I21:I25)</f>
        <v>1.0000000000000002</v>
      </c>
    </row>
    <row r="21" spans="1:9">
      <c r="A21" s="492" t="s">
        <v>43</v>
      </c>
      <c r="B21" s="493">
        <v>202285.8</v>
      </c>
      <c r="C21" s="489">
        <v>182036.6</v>
      </c>
      <c r="D21" s="487">
        <f>(C21-B21)/B21</f>
        <v>-0.10010193498505572</v>
      </c>
      <c r="E21" s="491"/>
      <c r="F21" s="493">
        <v>1358611.09</v>
      </c>
      <c r="G21" s="489">
        <v>1285889.7100000002</v>
      </c>
      <c r="H21" s="488">
        <f>(G21-F21)/F21</f>
        <v>-5.3526267034961335E-2</v>
      </c>
      <c r="I21" s="487">
        <f>G21/$G$20</f>
        <v>0.96592200642675374</v>
      </c>
    </row>
    <row r="22" spans="1:9">
      <c r="A22" s="492" t="s">
        <v>41</v>
      </c>
      <c r="B22" s="493">
        <v>0</v>
      </c>
      <c r="C22" s="489">
        <v>0</v>
      </c>
      <c r="D22" s="487" t="s">
        <v>54</v>
      </c>
      <c r="E22" s="491"/>
      <c r="F22" s="493">
        <v>0</v>
      </c>
      <c r="G22" s="489">
        <v>31289</v>
      </c>
      <c r="H22" s="488" t="s">
        <v>64</v>
      </c>
      <c r="I22" s="487">
        <f>G22/$G$20</f>
        <v>2.3503363798662556E-2</v>
      </c>
    </row>
    <row r="23" spans="1:9">
      <c r="A23" s="492" t="s">
        <v>379</v>
      </c>
      <c r="B23" s="493">
        <v>1490</v>
      </c>
      <c r="C23" s="489">
        <v>600</v>
      </c>
      <c r="D23" s="487">
        <f>(C23-B23)/B23</f>
        <v>-0.59731543624161076</v>
      </c>
      <c r="E23" s="491"/>
      <c r="F23" s="493">
        <v>10610</v>
      </c>
      <c r="G23" s="489">
        <v>10030</v>
      </c>
      <c r="H23" s="488">
        <f>(G23-F23)/F23</f>
        <v>-5.4665409990574933E-2</v>
      </c>
      <c r="I23" s="487">
        <f>G23/$G$20</f>
        <v>7.5342369171461357E-3</v>
      </c>
    </row>
    <row r="24" spans="1:9">
      <c r="A24" s="492" t="s">
        <v>381</v>
      </c>
      <c r="B24" s="493">
        <v>409.83</v>
      </c>
      <c r="C24" s="489">
        <v>245.54499999999999</v>
      </c>
      <c r="D24" s="487">
        <f>(C24-B24)/B24</f>
        <v>-0.40086133274772467</v>
      </c>
      <c r="E24" s="421"/>
      <c r="F24" s="493">
        <v>4860.3949999999995</v>
      </c>
      <c r="G24" s="489">
        <v>4047.5420000000004</v>
      </c>
      <c r="H24" s="488">
        <f>(G24-F24)/F24</f>
        <v>-0.16724011114322998</v>
      </c>
      <c r="I24" s="487">
        <f>G24/$G$20</f>
        <v>3.0403928574376377E-3</v>
      </c>
    </row>
    <row r="25" spans="1:9">
      <c r="A25" s="492" t="s">
        <v>40</v>
      </c>
      <c r="B25" s="493">
        <v>0</v>
      </c>
      <c r="C25" s="489">
        <v>0</v>
      </c>
      <c r="D25" s="487" t="s">
        <v>54</v>
      </c>
      <c r="E25" s="421"/>
      <c r="F25" s="493">
        <v>371.4</v>
      </c>
      <c r="G25" s="489">
        <v>0</v>
      </c>
      <c r="H25" s="488" t="s">
        <v>54</v>
      </c>
      <c r="I25" s="487">
        <f>G25/$G$20</f>
        <v>0</v>
      </c>
    </row>
    <row r="26" spans="1:9">
      <c r="A26" s="486" t="s">
        <v>393</v>
      </c>
      <c r="B26" s="320">
        <f>SUM(B27:B33)</f>
        <v>117277.63999999998</v>
      </c>
      <c r="C26" s="484">
        <f>SUM(C27:C33)</f>
        <v>142058.25</v>
      </c>
      <c r="D26" s="423">
        <f t="shared" si="0"/>
        <v>0.21129867551905052</v>
      </c>
      <c r="E26" s="485"/>
      <c r="F26" s="320">
        <f>SUM(F27:F33)</f>
        <v>948151.53299999994</v>
      </c>
      <c r="G26" s="484">
        <f>SUM(G27:G33)</f>
        <v>1325877.0819999997</v>
      </c>
      <c r="H26" s="483">
        <f t="shared" si="1"/>
        <v>0.39838099275635491</v>
      </c>
      <c r="I26" s="423">
        <f>SUM(I27:I33)</f>
        <v>1</v>
      </c>
    </row>
    <row r="27" spans="1:9">
      <c r="A27" s="492" t="s">
        <v>41</v>
      </c>
      <c r="B27" s="493">
        <v>77002.51999999999</v>
      </c>
      <c r="C27" s="489">
        <v>102207.55</v>
      </c>
      <c r="D27" s="487">
        <f t="shared" si="0"/>
        <v>0.32732733941694397</v>
      </c>
      <c r="E27" s="491"/>
      <c r="F27" s="493">
        <v>588811.75</v>
      </c>
      <c r="G27" s="489">
        <v>941805.88199999998</v>
      </c>
      <c r="H27" s="488">
        <f t="shared" si="1"/>
        <v>0.59950252691119021</v>
      </c>
      <c r="I27" s="487">
        <f t="shared" ref="I27:I33" si="2">G27/$G$26</f>
        <v>0.71032669225969791</v>
      </c>
    </row>
    <row r="28" spans="1:9">
      <c r="A28" s="492" t="s">
        <v>44</v>
      </c>
      <c r="B28" s="493">
        <v>13496.619999999999</v>
      </c>
      <c r="C28" s="489">
        <v>17083</v>
      </c>
      <c r="D28" s="487">
        <f t="shared" si="0"/>
        <v>0.26572430727100571</v>
      </c>
      <c r="E28" s="491"/>
      <c r="F28" s="493">
        <v>125589.29999999999</v>
      </c>
      <c r="G28" s="489">
        <v>120579.67</v>
      </c>
      <c r="H28" s="488">
        <f t="shared" si="1"/>
        <v>-3.9888987357999374E-2</v>
      </c>
      <c r="I28" s="487">
        <f t="shared" si="2"/>
        <v>9.0943324714620882E-2</v>
      </c>
    </row>
    <row r="29" spans="1:9">
      <c r="A29" s="492" t="s">
        <v>39</v>
      </c>
      <c r="B29" s="493">
        <v>9780</v>
      </c>
      <c r="C29" s="489">
        <v>10275</v>
      </c>
      <c r="D29" s="487">
        <f t="shared" si="0"/>
        <v>5.0613496932515337E-2</v>
      </c>
      <c r="E29" s="491"/>
      <c r="F29" s="493">
        <v>59289.49</v>
      </c>
      <c r="G29" s="489">
        <v>75111</v>
      </c>
      <c r="H29" s="488">
        <f t="shared" si="1"/>
        <v>0.26685184844733867</v>
      </c>
      <c r="I29" s="487">
        <f t="shared" si="2"/>
        <v>5.6650047745526996E-2</v>
      </c>
    </row>
    <row r="30" spans="1:9">
      <c r="A30" s="492" t="s">
        <v>263</v>
      </c>
      <c r="B30" s="493">
        <v>3154.7000000000003</v>
      </c>
      <c r="C30" s="489">
        <v>3748.6</v>
      </c>
      <c r="D30" s="487">
        <f t="shared" si="0"/>
        <v>0.18825878847433974</v>
      </c>
      <c r="E30" s="491"/>
      <c r="F30" s="493">
        <v>27226.3</v>
      </c>
      <c r="G30" s="489">
        <v>56300.200000000004</v>
      </c>
      <c r="H30" s="488">
        <f t="shared" si="1"/>
        <v>1.0678608551290483</v>
      </c>
      <c r="I30" s="487">
        <f t="shared" si="2"/>
        <v>4.2462608913244659E-2</v>
      </c>
    </row>
    <row r="31" spans="1:9">
      <c r="A31" s="492" t="s">
        <v>266</v>
      </c>
      <c r="B31" s="493">
        <v>0</v>
      </c>
      <c r="C31" s="489">
        <v>0</v>
      </c>
      <c r="D31" s="487" t="s">
        <v>54</v>
      </c>
      <c r="E31" s="491"/>
      <c r="F31" s="493">
        <v>0</v>
      </c>
      <c r="G31" s="489">
        <v>43488</v>
      </c>
      <c r="H31" s="488" t="s">
        <v>64</v>
      </c>
      <c r="I31" s="487">
        <f t="shared" si="2"/>
        <v>3.2799420542363678E-2</v>
      </c>
    </row>
    <row r="32" spans="1:9">
      <c r="A32" s="492" t="s">
        <v>35</v>
      </c>
      <c r="B32" s="493">
        <v>5079</v>
      </c>
      <c r="C32" s="489">
        <v>3035</v>
      </c>
      <c r="D32" s="487">
        <f t="shared" si="0"/>
        <v>-0.4024414254774562</v>
      </c>
      <c r="E32" s="491"/>
      <c r="F32" s="493">
        <v>46581.998000000007</v>
      </c>
      <c r="G32" s="489">
        <v>30448.3</v>
      </c>
      <c r="H32" s="488">
        <f t="shared" si="1"/>
        <v>-0.34635049359626019</v>
      </c>
      <c r="I32" s="487">
        <f t="shared" si="2"/>
        <v>2.2964647638430185E-2</v>
      </c>
    </row>
    <row r="33" spans="1:9">
      <c r="A33" s="492" t="s">
        <v>26</v>
      </c>
      <c r="B33" s="493">
        <v>8764.8000000000029</v>
      </c>
      <c r="C33" s="489">
        <v>5709.1000000000058</v>
      </c>
      <c r="D33" s="487">
        <f t="shared" si="0"/>
        <v>-0.34863316903979508</v>
      </c>
      <c r="E33" s="491"/>
      <c r="F33" s="493">
        <v>100652.69499999983</v>
      </c>
      <c r="G33" s="489">
        <v>58144.029999999795</v>
      </c>
      <c r="H33" s="488">
        <f t="shared" si="1"/>
        <v>-0.42233012240755308</v>
      </c>
      <c r="I33" s="487">
        <f t="shared" si="2"/>
        <v>4.3853258186115782E-2</v>
      </c>
    </row>
    <row r="34" spans="1:9">
      <c r="A34" s="486" t="s">
        <v>394</v>
      </c>
      <c r="B34" s="320">
        <f>SUM(B35:B41)</f>
        <v>136932.4075</v>
      </c>
      <c r="C34" s="484">
        <f>SUM(C35:C41)</f>
        <v>117469.08</v>
      </c>
      <c r="D34" s="423">
        <f t="shared" si="0"/>
        <v>-0.14213821151139841</v>
      </c>
      <c r="E34" s="485"/>
      <c r="F34" s="320">
        <f>SUM(F35:F41)</f>
        <v>989439.53749999998</v>
      </c>
      <c r="G34" s="484">
        <f>SUM(G35:G41)</f>
        <v>1180809.33</v>
      </c>
      <c r="H34" s="483">
        <f t="shared" si="1"/>
        <v>0.19341231601026465</v>
      </c>
      <c r="I34" s="423">
        <f>SUM(I35:I41)</f>
        <v>0.99999999999999989</v>
      </c>
    </row>
    <row r="35" spans="1:9">
      <c r="A35" s="492" t="s">
        <v>41</v>
      </c>
      <c r="B35" s="493">
        <v>61837.509999999995</v>
      </c>
      <c r="C35" s="489">
        <v>42538.270000000004</v>
      </c>
      <c r="D35" s="487">
        <f t="shared" si="0"/>
        <v>-0.31209600774675422</v>
      </c>
      <c r="E35" s="491"/>
      <c r="F35" s="493">
        <v>475086.97</v>
      </c>
      <c r="G35" s="489">
        <v>675520.71000000008</v>
      </c>
      <c r="H35" s="488">
        <f t="shared" si="1"/>
        <v>0.42188852285298439</v>
      </c>
      <c r="I35" s="487">
        <f t="shared" ref="I35:I41" si="3">G35/$G$34</f>
        <v>0.57208280188639771</v>
      </c>
    </row>
    <row r="36" spans="1:9">
      <c r="A36" s="492" t="s">
        <v>39</v>
      </c>
      <c r="B36" s="493">
        <v>32930</v>
      </c>
      <c r="C36" s="489">
        <v>25500</v>
      </c>
      <c r="D36" s="487">
        <f t="shared" si="0"/>
        <v>-0.225630124506529</v>
      </c>
      <c r="E36" s="491"/>
      <c r="F36" s="493">
        <v>162422</v>
      </c>
      <c r="G36" s="489">
        <v>173046</v>
      </c>
      <c r="H36" s="488">
        <f t="shared" si="1"/>
        <v>6.5409858270431345E-2</v>
      </c>
      <c r="I36" s="487">
        <f t="shared" si="3"/>
        <v>0.14654863880521674</v>
      </c>
    </row>
    <row r="37" spans="1:9">
      <c r="A37" s="492" t="s">
        <v>264</v>
      </c>
      <c r="B37" s="493">
        <v>9400</v>
      </c>
      <c r="C37" s="489">
        <v>20870</v>
      </c>
      <c r="D37" s="487">
        <f t="shared" si="0"/>
        <v>1.2202127659574469</v>
      </c>
      <c r="E37" s="491"/>
      <c r="F37" s="493">
        <v>177797</v>
      </c>
      <c r="G37" s="489">
        <v>145940</v>
      </c>
      <c r="H37" s="488">
        <f t="shared" si="1"/>
        <v>-0.17917625156779923</v>
      </c>
      <c r="I37" s="487">
        <f t="shared" si="3"/>
        <v>0.12359319687963508</v>
      </c>
    </row>
    <row r="38" spans="1:9">
      <c r="A38" s="492" t="s">
        <v>263</v>
      </c>
      <c r="B38" s="493">
        <v>11086.61</v>
      </c>
      <c r="C38" s="489">
        <v>9097.06</v>
      </c>
      <c r="D38" s="487">
        <f t="shared" si="0"/>
        <v>-0.17945521669834161</v>
      </c>
      <c r="E38" s="491"/>
      <c r="F38" s="493">
        <v>61819.479999999996</v>
      </c>
      <c r="G38" s="489">
        <v>74761.919999999984</v>
      </c>
      <c r="H38" s="488">
        <f t="shared" si="1"/>
        <v>0.20935860346932697</v>
      </c>
      <c r="I38" s="487">
        <f t="shared" si="3"/>
        <v>6.3314133874602746E-2</v>
      </c>
    </row>
    <row r="39" spans="1:9" ht="14.25" customHeight="1">
      <c r="A39" s="492" t="s">
        <v>36</v>
      </c>
      <c r="B39" s="493">
        <v>11730.5</v>
      </c>
      <c r="C39" s="489">
        <v>4893</v>
      </c>
      <c r="D39" s="487">
        <f t="shared" si="0"/>
        <v>-0.58288223008396911</v>
      </c>
      <c r="E39" s="491"/>
      <c r="F39" s="509">
        <v>40876.5</v>
      </c>
      <c r="G39" s="489">
        <v>38493</v>
      </c>
      <c r="H39" s="488">
        <f t="shared" si="1"/>
        <v>-5.8309786796814797E-2</v>
      </c>
      <c r="I39" s="487">
        <f t="shared" si="3"/>
        <v>3.2598827788733679E-2</v>
      </c>
    </row>
    <row r="40" spans="1:9" ht="14.25" customHeight="1">
      <c r="A40" s="492" t="s">
        <v>379</v>
      </c>
      <c r="B40" s="493">
        <v>2998</v>
      </c>
      <c r="C40" s="489">
        <v>4450</v>
      </c>
      <c r="D40" s="487">
        <f t="shared" si="0"/>
        <v>0.48432288192128087</v>
      </c>
      <c r="E40" s="491"/>
      <c r="F40" s="493">
        <v>22505</v>
      </c>
      <c r="G40" s="489">
        <v>23514</v>
      </c>
      <c r="H40" s="488">
        <f t="shared" si="1"/>
        <v>4.4834481226394135E-2</v>
      </c>
      <c r="I40" s="487">
        <f t="shared" si="3"/>
        <v>1.9913460541508422E-2</v>
      </c>
    </row>
    <row r="41" spans="1:9" ht="14.25" customHeight="1">
      <c r="A41" s="492" t="s">
        <v>26</v>
      </c>
      <c r="B41" s="493">
        <v>6949.7875000000058</v>
      </c>
      <c r="C41" s="489">
        <v>10120.75</v>
      </c>
      <c r="D41" s="487">
        <f t="shared" si="0"/>
        <v>0.45626754774876088</v>
      </c>
      <c r="E41" s="491"/>
      <c r="F41" s="493">
        <v>48932.587500000023</v>
      </c>
      <c r="G41" s="489">
        <v>49533.699999999953</v>
      </c>
      <c r="H41" s="488">
        <f t="shared" si="1"/>
        <v>1.2284502633340815E-2</v>
      </c>
      <c r="I41" s="487">
        <f t="shared" si="3"/>
        <v>4.1948940223905537E-2</v>
      </c>
    </row>
    <row r="42" spans="1:9" ht="14.25" customHeight="1">
      <c r="A42" s="486" t="s">
        <v>392</v>
      </c>
      <c r="B42" s="320">
        <f>SUM(B43:B44)</f>
        <v>146557.25</v>
      </c>
      <c r="C42" s="484">
        <f>SUM(C43:C44)</f>
        <v>159109</v>
      </c>
      <c r="D42" s="423">
        <f t="shared" si="0"/>
        <v>8.5644006011302745E-2</v>
      </c>
      <c r="E42" s="485"/>
      <c r="F42" s="320">
        <f>SUM(F43:F44)</f>
        <v>958000.75</v>
      </c>
      <c r="G42" s="484">
        <f>SUM(G43:G44)</f>
        <v>1163614</v>
      </c>
      <c r="H42" s="483">
        <f t="shared" si="1"/>
        <v>0.21462744157559377</v>
      </c>
      <c r="I42" s="423">
        <f>SUM(I43:I44)</f>
        <v>1</v>
      </c>
    </row>
    <row r="43" spans="1:9" ht="14.25" customHeight="1">
      <c r="A43" s="492" t="s">
        <v>162</v>
      </c>
      <c r="B43" s="493">
        <v>145303</v>
      </c>
      <c r="C43" s="489">
        <v>157724</v>
      </c>
      <c r="D43" s="487">
        <f t="shared" si="0"/>
        <v>8.5483438057025657E-2</v>
      </c>
      <c r="E43" s="491"/>
      <c r="F43" s="493">
        <v>947270</v>
      </c>
      <c r="G43" s="489">
        <v>1149744</v>
      </c>
      <c r="H43" s="488">
        <f t="shared" si="1"/>
        <v>0.21374476126130881</v>
      </c>
      <c r="I43" s="487">
        <f>G43/$G$42</f>
        <v>0.98808023966710612</v>
      </c>
    </row>
    <row r="44" spans="1:9" ht="14.25" customHeight="1">
      <c r="A44" s="492" t="s">
        <v>34</v>
      </c>
      <c r="B44" s="493">
        <v>1254.25</v>
      </c>
      <c r="C44" s="489">
        <v>1385</v>
      </c>
      <c r="D44" s="487">
        <f t="shared" si="0"/>
        <v>0.10424556507873231</v>
      </c>
      <c r="E44" s="491"/>
      <c r="F44" s="493">
        <v>10730.75</v>
      </c>
      <c r="G44" s="489">
        <v>13870</v>
      </c>
      <c r="H44" s="488">
        <f t="shared" si="1"/>
        <v>0.29254711926007038</v>
      </c>
      <c r="I44" s="487">
        <f>G44/$G$42</f>
        <v>1.1919760332893898E-2</v>
      </c>
    </row>
    <row r="45" spans="1:9" ht="14.25" customHeight="1">
      <c r="A45" s="486" t="s">
        <v>395</v>
      </c>
      <c r="B45" s="320">
        <f>SUM(B46:B52)</f>
        <v>78638.92</v>
      </c>
      <c r="C45" s="484">
        <f>SUM(C46:C52)</f>
        <v>163382.49026000005</v>
      </c>
      <c r="D45" s="423">
        <f t="shared" si="0"/>
        <v>1.0776288669783365</v>
      </c>
      <c r="E45" s="485"/>
      <c r="F45" s="320">
        <f>SUM(F46:F52)</f>
        <v>718827.05450000009</v>
      </c>
      <c r="G45" s="484">
        <f>SUM(G46:G52)</f>
        <v>920091.31621800002</v>
      </c>
      <c r="H45" s="483">
        <f t="shared" si="1"/>
        <v>0.27998982572796294</v>
      </c>
      <c r="I45" s="423">
        <f>SUM(I46:I52)</f>
        <v>0.99999999999999978</v>
      </c>
    </row>
    <row r="46" spans="1:9" ht="14.25" customHeight="1">
      <c r="A46" s="492" t="s">
        <v>41</v>
      </c>
      <c r="B46" s="493">
        <v>43385.89</v>
      </c>
      <c r="C46" s="489">
        <v>126404.4</v>
      </c>
      <c r="D46" s="487">
        <f t="shared" si="0"/>
        <v>1.9134909990321738</v>
      </c>
      <c r="E46" s="491"/>
      <c r="F46" s="493">
        <v>412662.02</v>
      </c>
      <c r="G46" s="489">
        <v>612812.18999999994</v>
      </c>
      <c r="H46" s="488">
        <f t="shared" si="1"/>
        <v>0.4850220284386722</v>
      </c>
      <c r="I46" s="487">
        <f t="shared" ref="I46:I52" si="4">G46/$G$45</f>
        <v>0.66603409813597725</v>
      </c>
    </row>
    <row r="47" spans="1:9" ht="14.25" customHeight="1">
      <c r="A47" s="492" t="s">
        <v>381</v>
      </c>
      <c r="B47" s="508">
        <v>12973.5</v>
      </c>
      <c r="C47" s="489">
        <v>13878.720000000001</v>
      </c>
      <c r="D47" s="487">
        <f t="shared" si="0"/>
        <v>6.9774540409295968E-2</v>
      </c>
      <c r="E47" s="491"/>
      <c r="F47" s="493">
        <v>109095.38449999999</v>
      </c>
      <c r="G47" s="489">
        <v>96489.890000000014</v>
      </c>
      <c r="H47" s="488">
        <f t="shared" si="1"/>
        <v>-0.11554562603883552</v>
      </c>
      <c r="I47" s="487">
        <f t="shared" si="4"/>
        <v>0.10486990617042012</v>
      </c>
    </row>
    <row r="48" spans="1:9" ht="14.25" customHeight="1">
      <c r="A48" s="492" t="s">
        <v>384</v>
      </c>
      <c r="B48" s="493">
        <v>6152.83</v>
      </c>
      <c r="C48" s="489">
        <v>5758.75</v>
      </c>
      <c r="D48" s="487">
        <f t="shared" si="0"/>
        <v>-6.404857602111548E-2</v>
      </c>
      <c r="E48" s="491"/>
      <c r="F48" s="493">
        <v>46564.51</v>
      </c>
      <c r="G48" s="489">
        <v>57269.05</v>
      </c>
      <c r="H48" s="488">
        <f t="shared" si="1"/>
        <v>0.22988623739410122</v>
      </c>
      <c r="I48" s="487">
        <f t="shared" si="4"/>
        <v>6.2242789373778931E-2</v>
      </c>
    </row>
    <row r="49" spans="1:9" ht="14.25" customHeight="1">
      <c r="A49" s="492" t="s">
        <v>37</v>
      </c>
      <c r="B49" s="493">
        <v>9195</v>
      </c>
      <c r="C49" s="489">
        <v>6252.04</v>
      </c>
      <c r="D49" s="487">
        <f t="shared" si="0"/>
        <v>-0.32006090266449155</v>
      </c>
      <c r="E49" s="491"/>
      <c r="F49" s="493">
        <v>67958.570000000007</v>
      </c>
      <c r="G49" s="489">
        <v>54106.38</v>
      </c>
      <c r="H49" s="488">
        <f t="shared" si="1"/>
        <v>-0.20383286464091296</v>
      </c>
      <c r="I49" s="487">
        <f t="shared" si="4"/>
        <v>5.8805445770754791E-2</v>
      </c>
    </row>
    <row r="50" spans="1:9">
      <c r="A50" s="492" t="s">
        <v>263</v>
      </c>
      <c r="B50" s="493">
        <v>5176.6000000000004</v>
      </c>
      <c r="C50" s="489">
        <v>0</v>
      </c>
      <c r="D50" s="487" t="s">
        <v>54</v>
      </c>
      <c r="E50" s="491"/>
      <c r="F50" s="493">
        <v>18036.699999999997</v>
      </c>
      <c r="G50" s="489">
        <v>42767.8</v>
      </c>
      <c r="H50" s="488">
        <f t="shared" si="1"/>
        <v>1.3711543685929251</v>
      </c>
      <c r="I50" s="487">
        <f t="shared" si="4"/>
        <v>4.6482125465323813E-2</v>
      </c>
    </row>
    <row r="51" spans="1:9" ht="14.25" customHeight="1">
      <c r="A51" s="492" t="s">
        <v>42</v>
      </c>
      <c r="B51" s="493">
        <v>0</v>
      </c>
      <c r="C51" s="489">
        <v>3688.7</v>
      </c>
      <c r="D51" s="487" t="s">
        <v>64</v>
      </c>
      <c r="E51" s="491"/>
      <c r="F51" s="493">
        <v>0</v>
      </c>
      <c r="G51" s="489">
        <v>32312.79</v>
      </c>
      <c r="H51" s="488" t="s">
        <v>64</v>
      </c>
      <c r="I51" s="487">
        <f t="shared" si="4"/>
        <v>3.5119112016859896E-2</v>
      </c>
    </row>
    <row r="52" spans="1:9" ht="14.25" customHeight="1">
      <c r="A52" s="492" t="s">
        <v>26</v>
      </c>
      <c r="B52" s="493">
        <v>1755.0999999999913</v>
      </c>
      <c r="C52" s="489">
        <v>7399.8802600000345</v>
      </c>
      <c r="D52" s="487">
        <f t="shared" si="0"/>
        <v>3.2162157483904457</v>
      </c>
      <c r="E52" s="489"/>
      <c r="F52" s="493">
        <v>64509.870000000112</v>
      </c>
      <c r="G52" s="489">
        <v>24333.216217999929</v>
      </c>
      <c r="H52" s="488">
        <f t="shared" ref="H52:H58" si="5">(G52-F52)/F52</f>
        <v>-0.62279855442275911</v>
      </c>
      <c r="I52" s="487">
        <f t="shared" si="4"/>
        <v>2.6446523066885011E-2</v>
      </c>
    </row>
    <row r="53" spans="1:9" ht="14.25" customHeight="1">
      <c r="A53" s="486" t="s">
        <v>396</v>
      </c>
      <c r="B53" s="320">
        <f>SUM(B54:B59)</f>
        <v>97601.01</v>
      </c>
      <c r="C53" s="484">
        <f>SUM(C54:C59)</f>
        <v>115037.27</v>
      </c>
      <c r="D53" s="423">
        <f t="shared" si="0"/>
        <v>0.17864835620041236</v>
      </c>
      <c r="E53" s="485"/>
      <c r="F53" s="320">
        <f>SUM(F54:F59)</f>
        <v>734639.64</v>
      </c>
      <c r="G53" s="484">
        <f>SUM(G54:G59)</f>
        <v>827173.68</v>
      </c>
      <c r="H53" s="483">
        <f t="shared" si="5"/>
        <v>0.12595840866958941</v>
      </c>
      <c r="I53" s="423">
        <f>SUM(I54:I59)</f>
        <v>1</v>
      </c>
    </row>
    <row r="54" spans="1:9" ht="14.25" customHeight="1">
      <c r="A54" s="492" t="s">
        <v>34</v>
      </c>
      <c r="B54" s="493">
        <v>87758</v>
      </c>
      <c r="C54" s="489">
        <v>85000</v>
      </c>
      <c r="D54" s="487">
        <f t="shared" si="0"/>
        <v>-3.142733426012443E-2</v>
      </c>
      <c r="E54" s="491"/>
      <c r="F54" s="493">
        <v>661758</v>
      </c>
      <c r="G54" s="489">
        <v>598500</v>
      </c>
      <c r="H54" s="488">
        <f t="shared" si="5"/>
        <v>-9.5590835320464584E-2</v>
      </c>
      <c r="I54" s="487">
        <f t="shared" ref="I54:I59" si="6">G54/$G$53</f>
        <v>0.72354816705483183</v>
      </c>
    </row>
    <row r="55" spans="1:9" ht="14.25" customHeight="1">
      <c r="A55" s="492" t="s">
        <v>40</v>
      </c>
      <c r="B55" s="493">
        <v>0</v>
      </c>
      <c r="C55" s="489">
        <v>18720</v>
      </c>
      <c r="D55" s="487" t="s">
        <v>64</v>
      </c>
      <c r="E55" s="491"/>
      <c r="F55" s="493">
        <v>0</v>
      </c>
      <c r="G55" s="489">
        <v>162212.9</v>
      </c>
      <c r="H55" s="488" t="s">
        <v>64</v>
      </c>
      <c r="I55" s="487">
        <f t="shared" si="6"/>
        <v>0.19610500662932118</v>
      </c>
    </row>
    <row r="56" spans="1:9" ht="14.25" customHeight="1">
      <c r="A56" s="492" t="s">
        <v>41</v>
      </c>
      <c r="B56" s="493">
        <v>0</v>
      </c>
      <c r="C56" s="489">
        <v>3083</v>
      </c>
      <c r="D56" s="487" t="s">
        <v>64</v>
      </c>
      <c r="E56" s="491"/>
      <c r="F56" s="493">
        <v>0</v>
      </c>
      <c r="G56" s="489">
        <v>33083</v>
      </c>
      <c r="H56" s="488" t="s">
        <v>64</v>
      </c>
      <c r="I56" s="487">
        <f t="shared" si="6"/>
        <v>3.9995228088011696E-2</v>
      </c>
    </row>
    <row r="57" spans="1:9" ht="14.25" customHeight="1">
      <c r="A57" s="492" t="s">
        <v>45</v>
      </c>
      <c r="B57" s="493">
        <v>7927.01</v>
      </c>
      <c r="C57" s="489">
        <v>8079</v>
      </c>
      <c r="D57" s="487">
        <f t="shared" si="0"/>
        <v>1.9173685916884144E-2</v>
      </c>
      <c r="E57" s="491"/>
      <c r="F57" s="493">
        <v>52232.1</v>
      </c>
      <c r="G57" s="489">
        <v>27055.53</v>
      </c>
      <c r="H57" s="488">
        <f t="shared" si="5"/>
        <v>-0.48201335960070535</v>
      </c>
      <c r="I57" s="487">
        <f t="shared" si="6"/>
        <v>3.2708402907597349E-2</v>
      </c>
    </row>
    <row r="58" spans="1:9" ht="14.25" customHeight="1">
      <c r="A58" s="492" t="s">
        <v>381</v>
      </c>
      <c r="B58" s="493">
        <v>1916</v>
      </c>
      <c r="C58" s="489">
        <v>155.27000000000001</v>
      </c>
      <c r="D58" s="487">
        <f t="shared" si="0"/>
        <v>-0.91896137787056364</v>
      </c>
      <c r="E58" s="491"/>
      <c r="F58" s="493">
        <v>20649.54</v>
      </c>
      <c r="G58" s="489">
        <v>5322.25</v>
      </c>
      <c r="H58" s="488">
        <f t="shared" si="5"/>
        <v>-0.74225818105391206</v>
      </c>
      <c r="I58" s="487">
        <f t="shared" si="6"/>
        <v>6.4342593686007995E-3</v>
      </c>
    </row>
    <row r="59" spans="1:9" ht="14.25" customHeight="1">
      <c r="A59" s="492" t="s">
        <v>265</v>
      </c>
      <c r="B59" s="493">
        <v>0</v>
      </c>
      <c r="C59" s="489">
        <v>0</v>
      </c>
      <c r="D59" s="487" t="s">
        <v>54</v>
      </c>
      <c r="E59" s="491"/>
      <c r="F59" s="493">
        <v>0</v>
      </c>
      <c r="G59" s="489">
        <v>1000</v>
      </c>
      <c r="H59" s="488" t="s">
        <v>64</v>
      </c>
      <c r="I59" s="487">
        <f t="shared" si="6"/>
        <v>1.2089359516371458E-3</v>
      </c>
    </row>
    <row r="60" spans="1:9" ht="14.25" customHeight="1">
      <c r="A60" s="486" t="s">
        <v>391</v>
      </c>
      <c r="B60" s="320">
        <f>SUM(B61:B64)</f>
        <v>131834.91</v>
      </c>
      <c r="C60" s="484">
        <f>SUM(C61:C64)</f>
        <v>86484</v>
      </c>
      <c r="D60" s="423">
        <f>(C60-B60)/B60</f>
        <v>-0.3439977317085437</v>
      </c>
      <c r="E60" s="485"/>
      <c r="F60" s="320">
        <f>SUM(F61:F64)</f>
        <v>1022730.007</v>
      </c>
      <c r="G60" s="484">
        <f>SUM(G61:G64)</f>
        <v>814228</v>
      </c>
      <c r="H60" s="483">
        <f>(G60-F60)/F60</f>
        <v>-0.20386808402307882</v>
      </c>
      <c r="I60" s="423">
        <f>SUM(I61:I64)</f>
        <v>1</v>
      </c>
    </row>
    <row r="61" spans="1:9" ht="14.25" customHeight="1">
      <c r="A61" s="492" t="s">
        <v>39</v>
      </c>
      <c r="B61" s="493">
        <v>74633</v>
      </c>
      <c r="C61" s="489">
        <v>36392</v>
      </c>
      <c r="D61" s="487">
        <f>(C61-B61)/B61</f>
        <v>-0.51238728176543891</v>
      </c>
      <c r="E61" s="491"/>
      <c r="F61" s="493">
        <v>596717.09699999995</v>
      </c>
      <c r="G61" s="489">
        <v>405557</v>
      </c>
      <c r="H61" s="488">
        <f>(G61-F61)/F61</f>
        <v>-0.32035297456878459</v>
      </c>
      <c r="I61" s="487">
        <f>G61/$G$60</f>
        <v>0.49808775920258208</v>
      </c>
    </row>
    <row r="62" spans="1:9" ht="14.25" customHeight="1">
      <c r="A62" s="492" t="s">
        <v>41</v>
      </c>
      <c r="B62" s="493">
        <v>52341.91</v>
      </c>
      <c r="C62" s="489">
        <v>46632</v>
      </c>
      <c r="D62" s="487">
        <f>(C62-B62)/B62</f>
        <v>-0.1090886824726114</v>
      </c>
      <c r="E62" s="491"/>
      <c r="F62" s="493">
        <v>379732.91000000003</v>
      </c>
      <c r="G62" s="489">
        <v>378551</v>
      </c>
      <c r="H62" s="488">
        <f>(G62-F62)/F62</f>
        <v>-3.1124771355741394E-3</v>
      </c>
      <c r="I62" s="487">
        <f>G62/$G$60</f>
        <v>0.46492014521731012</v>
      </c>
    </row>
    <row r="63" spans="1:9" ht="14.25" customHeight="1">
      <c r="A63" s="492" t="s">
        <v>44</v>
      </c>
      <c r="B63" s="493">
        <v>4000</v>
      </c>
      <c r="C63" s="489">
        <v>2600</v>
      </c>
      <c r="D63" s="487">
        <f>(C63-B63)/B63</f>
        <v>-0.35</v>
      </c>
      <c r="E63" s="491"/>
      <c r="F63" s="493">
        <v>39400</v>
      </c>
      <c r="G63" s="489">
        <v>23240</v>
      </c>
      <c r="H63" s="488">
        <f>(G63-F63)/F63</f>
        <v>-0.41015228426395939</v>
      </c>
      <c r="I63" s="487">
        <f>G63/$G$60</f>
        <v>2.854237388053469E-2</v>
      </c>
    </row>
    <row r="64" spans="1:9" ht="14.25" customHeight="1">
      <c r="A64" s="492" t="s">
        <v>384</v>
      </c>
      <c r="B64" s="493">
        <v>860</v>
      </c>
      <c r="C64" s="489">
        <v>860</v>
      </c>
      <c r="D64" s="624">
        <v>0</v>
      </c>
      <c r="E64" s="491"/>
      <c r="F64" s="493">
        <v>6880</v>
      </c>
      <c r="G64" s="489">
        <v>6880</v>
      </c>
      <c r="H64" s="625">
        <f>(G64-F64)/F64</f>
        <v>0</v>
      </c>
      <c r="I64" s="487">
        <f>G64/$G$60</f>
        <v>8.4497216995730925E-3</v>
      </c>
    </row>
    <row r="65" spans="1:9">
      <c r="A65" s="486" t="s">
        <v>397</v>
      </c>
      <c r="B65" s="320">
        <f>SUM(B66)</f>
        <v>68371.39</v>
      </c>
      <c r="C65" s="484">
        <f>SUM(C66)</f>
        <v>69032.13</v>
      </c>
      <c r="D65" s="423">
        <f t="shared" ref="D65:D79" si="7">(C65-B65)/B65</f>
        <v>9.6639837218463059E-3</v>
      </c>
      <c r="E65" s="485"/>
      <c r="F65" s="320">
        <f>SUM(F66)</f>
        <v>542895.21</v>
      </c>
      <c r="G65" s="484">
        <f>SUM(G66)</f>
        <v>508993.86000000004</v>
      </c>
      <c r="H65" s="483">
        <f t="shared" ref="H65:H80" si="8">(G65-F65)/F65</f>
        <v>-6.2445476356293363E-2</v>
      </c>
      <c r="I65" s="423">
        <f>SUM(I66)</f>
        <v>1</v>
      </c>
    </row>
    <row r="66" spans="1:9">
      <c r="A66" s="492" t="s">
        <v>162</v>
      </c>
      <c r="B66" s="493">
        <v>68371.39</v>
      </c>
      <c r="C66" s="489">
        <v>69032.13</v>
      </c>
      <c r="D66" s="487">
        <f t="shared" si="7"/>
        <v>9.6639837218463059E-3</v>
      </c>
      <c r="E66" s="491"/>
      <c r="F66" s="493">
        <v>542895.21</v>
      </c>
      <c r="G66" s="489">
        <v>508993.86000000004</v>
      </c>
      <c r="H66" s="488">
        <f t="shared" si="8"/>
        <v>-6.2445476356293363E-2</v>
      </c>
      <c r="I66" s="487">
        <f>G66/$G$65</f>
        <v>1</v>
      </c>
    </row>
    <row r="67" spans="1:9">
      <c r="A67" s="486" t="s">
        <v>398</v>
      </c>
      <c r="B67" s="320">
        <f>SUM(B68:B70)</f>
        <v>34320.33</v>
      </c>
      <c r="C67" s="484">
        <f>SUM(C68:C70)</f>
        <v>35008.949999999997</v>
      </c>
      <c r="D67" s="423">
        <f t="shared" si="7"/>
        <v>2.0064492386873765E-2</v>
      </c>
      <c r="E67" s="485"/>
      <c r="F67" s="320">
        <f>SUM(F68:F70)</f>
        <v>301305.67099999997</v>
      </c>
      <c r="G67" s="484">
        <f>SUM(G68:G70)</f>
        <v>272624.85000000003</v>
      </c>
      <c r="H67" s="483">
        <f t="shared" si="8"/>
        <v>-9.5188453986981017E-2</v>
      </c>
      <c r="I67" s="423">
        <f>SUM(I68:I70)</f>
        <v>1</v>
      </c>
    </row>
    <row r="68" spans="1:9">
      <c r="A68" s="492" t="s">
        <v>381</v>
      </c>
      <c r="B68" s="493">
        <v>24515.22</v>
      </c>
      <c r="C68" s="489">
        <v>23443.61</v>
      </c>
      <c r="D68" s="487">
        <f t="shared" si="7"/>
        <v>-4.3712028690748056E-2</v>
      </c>
      <c r="E68" s="491"/>
      <c r="F68" s="493">
        <v>213521.54099999997</v>
      </c>
      <c r="G68" s="489">
        <v>189009.02000000002</v>
      </c>
      <c r="H68" s="488">
        <f t="shared" si="8"/>
        <v>-0.11480116191180895</v>
      </c>
      <c r="I68" s="487">
        <f>G68/$G$67</f>
        <v>0.69329343968460688</v>
      </c>
    </row>
    <row r="69" spans="1:9">
      <c r="A69" s="492" t="s">
        <v>34</v>
      </c>
      <c r="B69" s="493">
        <v>6929.1100000000006</v>
      </c>
      <c r="C69" s="489">
        <v>8264.34</v>
      </c>
      <c r="D69" s="487">
        <f t="shared" si="7"/>
        <v>0.192698629405508</v>
      </c>
      <c r="E69" s="491"/>
      <c r="F69" s="493">
        <v>63504.130000000005</v>
      </c>
      <c r="G69" s="489">
        <v>59943.770000000004</v>
      </c>
      <c r="H69" s="488">
        <f t="shared" si="8"/>
        <v>-5.6065014984064819E-2</v>
      </c>
      <c r="I69" s="487">
        <f>G69/$G$67</f>
        <v>0.21987639791457014</v>
      </c>
    </row>
    <row r="70" spans="1:9">
      <c r="A70" s="492" t="s">
        <v>37</v>
      </c>
      <c r="B70" s="493">
        <v>2876</v>
      </c>
      <c r="C70" s="489">
        <v>3301</v>
      </c>
      <c r="D70" s="487">
        <f t="shared" si="7"/>
        <v>0.14777468706536856</v>
      </c>
      <c r="E70" s="491"/>
      <c r="F70" s="493">
        <v>24280</v>
      </c>
      <c r="G70" s="489">
        <v>23672.059999999998</v>
      </c>
      <c r="H70" s="488">
        <f t="shared" si="8"/>
        <v>-2.5038714991762863E-2</v>
      </c>
      <c r="I70" s="487">
        <f>G70/$G$67</f>
        <v>8.6830162400822947E-2</v>
      </c>
    </row>
    <row r="71" spans="1:9">
      <c r="A71" s="504" t="s">
        <v>399</v>
      </c>
      <c r="B71" s="326">
        <f>SUM(B72:B76)</f>
        <v>43122.065000000002</v>
      </c>
      <c r="C71" s="502">
        <f>SUM(C72:C76)</f>
        <v>30535.995999999999</v>
      </c>
      <c r="D71" s="422">
        <f>(C71-B71)/B71</f>
        <v>-0.29187073949264725</v>
      </c>
      <c r="E71" s="503"/>
      <c r="F71" s="326">
        <f>SUM(F72:F76)</f>
        <v>253923.66999999998</v>
      </c>
      <c r="G71" s="502">
        <f>SUM(G72:G76)</f>
        <v>103941.080004</v>
      </c>
      <c r="H71" s="501">
        <f t="shared" si="8"/>
        <v>-0.59066013812733564</v>
      </c>
      <c r="I71" s="422">
        <f>SUM(I72:I76)</f>
        <v>1.0000000000000002</v>
      </c>
    </row>
    <row r="72" spans="1:9">
      <c r="A72" s="505" t="s">
        <v>381</v>
      </c>
      <c r="B72" s="507">
        <v>17312.264999999999</v>
      </c>
      <c r="C72" s="506">
        <v>12160.82</v>
      </c>
      <c r="D72" s="494">
        <f>(C72-B72)/B72</f>
        <v>-0.29756042897910817</v>
      </c>
      <c r="E72" s="499"/>
      <c r="F72" s="498">
        <v>49957.97</v>
      </c>
      <c r="G72" s="497">
        <v>54159.09</v>
      </c>
      <c r="H72" s="495">
        <f t="shared" si="8"/>
        <v>8.4093088650319364E-2</v>
      </c>
      <c r="I72" s="494">
        <f>G72/$G$71</f>
        <v>0.52105567883185144</v>
      </c>
    </row>
    <row r="73" spans="1:9">
      <c r="A73" s="505" t="s">
        <v>34</v>
      </c>
      <c r="B73" s="498">
        <v>0</v>
      </c>
      <c r="C73" s="497">
        <v>14152.7</v>
      </c>
      <c r="D73" s="494" t="s">
        <v>64</v>
      </c>
      <c r="E73" s="499"/>
      <c r="F73" s="498">
        <v>56380</v>
      </c>
      <c r="G73" s="497">
        <v>18424</v>
      </c>
      <c r="H73" s="495">
        <f t="shared" si="8"/>
        <v>-0.6732174529975169</v>
      </c>
      <c r="I73" s="494">
        <f>G73/$G$71</f>
        <v>0.17725426750704323</v>
      </c>
    </row>
    <row r="74" spans="1:9">
      <c r="A74" s="505" t="s">
        <v>384</v>
      </c>
      <c r="B74" s="498">
        <v>887</v>
      </c>
      <c r="C74" s="497">
        <v>1489.6</v>
      </c>
      <c r="D74" s="494">
        <f t="shared" ref="D74:D76" si="9">(C74-B74)/B74</f>
        <v>0.67936865839909799</v>
      </c>
      <c r="E74" s="499"/>
      <c r="F74" s="498">
        <v>12382.4</v>
      </c>
      <c r="G74" s="497">
        <v>10687.5</v>
      </c>
      <c r="H74" s="495">
        <f t="shared" si="8"/>
        <v>-0.13687976482749706</v>
      </c>
      <c r="I74" s="494">
        <f>G74/$G$71</f>
        <v>0.10282267607368241</v>
      </c>
    </row>
    <row r="75" spans="1:9">
      <c r="A75" s="505" t="s">
        <v>41</v>
      </c>
      <c r="B75" s="498">
        <v>0</v>
      </c>
      <c r="C75" s="497">
        <v>1829.24</v>
      </c>
      <c r="D75" s="494" t="s">
        <v>64</v>
      </c>
      <c r="E75" s="499"/>
      <c r="F75" s="498">
        <v>0</v>
      </c>
      <c r="G75" s="497">
        <v>8505.59</v>
      </c>
      <c r="H75" s="495" t="s">
        <v>64</v>
      </c>
      <c r="I75" s="494">
        <f>G75/$G$71</f>
        <v>8.1830879568238812E-2</v>
      </c>
    </row>
    <row r="76" spans="1:9">
      <c r="A76" s="492" t="s">
        <v>26</v>
      </c>
      <c r="B76" s="493">
        <v>24922.800000000003</v>
      </c>
      <c r="C76" s="489">
        <v>903.6359999999986</v>
      </c>
      <c r="D76" s="494">
        <f t="shared" si="9"/>
        <v>-0.96374259713996824</v>
      </c>
      <c r="E76" s="491"/>
      <c r="F76" s="493">
        <v>135203.29999999999</v>
      </c>
      <c r="G76" s="489">
        <v>12164.90000400001</v>
      </c>
      <c r="H76" s="495">
        <f t="shared" si="8"/>
        <v>-0.91002512509679856</v>
      </c>
      <c r="I76" s="487">
        <f>G76/$G$71</f>
        <v>0.11703649801918417</v>
      </c>
    </row>
    <row r="77" spans="1:9">
      <c r="A77" s="504" t="s">
        <v>400</v>
      </c>
      <c r="B77" s="326">
        <f>SUM(B78:B79)</f>
        <v>11549.529999999999</v>
      </c>
      <c r="C77" s="502">
        <f>SUM(C78:C79)</f>
        <v>8956.32</v>
      </c>
      <c r="D77" s="422">
        <f t="shared" si="7"/>
        <v>-0.22452948301792361</v>
      </c>
      <c r="E77" s="503"/>
      <c r="F77" s="326">
        <f>SUM(F78:F79)</f>
        <v>88221.22</v>
      </c>
      <c r="G77" s="502">
        <f>SUM(G78:G79)</f>
        <v>69304.825700000001</v>
      </c>
      <c r="H77" s="501">
        <f t="shared" si="8"/>
        <v>-0.21442000348668949</v>
      </c>
      <c r="I77" s="422">
        <f>SUM(I78:I79)</f>
        <v>1</v>
      </c>
    </row>
    <row r="78" spans="1:9">
      <c r="A78" s="505" t="s">
        <v>381</v>
      </c>
      <c r="B78" s="498">
        <v>10843.23</v>
      </c>
      <c r="C78" s="497">
        <v>8262.01</v>
      </c>
      <c r="D78" s="494">
        <f t="shared" si="7"/>
        <v>-0.23804899462613996</v>
      </c>
      <c r="E78" s="499"/>
      <c r="F78" s="498">
        <v>83963.12</v>
      </c>
      <c r="G78" s="497">
        <v>64737.955700000006</v>
      </c>
      <c r="H78" s="495">
        <f t="shared" si="8"/>
        <v>-0.22897153297781206</v>
      </c>
      <c r="I78" s="494">
        <f>G78/$G$77</f>
        <v>0.93410458862174162</v>
      </c>
    </row>
    <row r="79" spans="1:9">
      <c r="A79" s="505" t="s">
        <v>34</v>
      </c>
      <c r="B79" s="498">
        <v>706.3</v>
      </c>
      <c r="C79" s="497">
        <v>694.31000000000006</v>
      </c>
      <c r="D79" s="494">
        <f t="shared" si="7"/>
        <v>-1.6975789324649434E-2</v>
      </c>
      <c r="E79" s="499"/>
      <c r="F79" s="507">
        <v>4258.1000000000004</v>
      </c>
      <c r="G79" s="497">
        <v>4566.87</v>
      </c>
      <c r="H79" s="495">
        <f t="shared" si="8"/>
        <v>7.2513562386979993E-2</v>
      </c>
      <c r="I79" s="494">
        <f>G79/$G$77</f>
        <v>6.5895411378258467E-2</v>
      </c>
    </row>
    <row r="80" spans="1:9">
      <c r="A80" s="486" t="s">
        <v>442</v>
      </c>
      <c r="B80" s="320">
        <f>SUM(B81:B83)</f>
        <v>1132.1300000000001</v>
      </c>
      <c r="C80" s="484">
        <f>SUM(C81:C83)</f>
        <v>100</v>
      </c>
      <c r="D80" s="423">
        <f>(C80-B80)/B80</f>
        <v>-0.91167092118396298</v>
      </c>
      <c r="E80" s="485"/>
      <c r="F80" s="320">
        <f>SUM(F81:F83)</f>
        <v>4256.54</v>
      </c>
      <c r="G80" s="484">
        <f>SUM(G81:G83)</f>
        <v>33754.22</v>
      </c>
      <c r="H80" s="483">
        <f t="shared" si="8"/>
        <v>6.9299665925845879</v>
      </c>
      <c r="I80" s="423">
        <f>SUM(I81:I83)</f>
        <v>1</v>
      </c>
    </row>
    <row r="81" spans="1:9">
      <c r="A81" s="505" t="s">
        <v>41</v>
      </c>
      <c r="B81" s="498">
        <v>0</v>
      </c>
      <c r="C81" s="497">
        <v>0</v>
      </c>
      <c r="D81" s="494" t="s">
        <v>54</v>
      </c>
      <c r="E81" s="499"/>
      <c r="F81" s="498">
        <v>0</v>
      </c>
      <c r="G81" s="497">
        <v>28600</v>
      </c>
      <c r="H81" s="495" t="s">
        <v>64</v>
      </c>
      <c r="I81" s="494">
        <f>(G81/$G$80)</f>
        <v>0.84730146334295386</v>
      </c>
    </row>
    <row r="82" spans="1:9">
      <c r="A82" s="505" t="s">
        <v>381</v>
      </c>
      <c r="B82" s="498">
        <v>1132.1300000000001</v>
      </c>
      <c r="C82" s="497">
        <v>100</v>
      </c>
      <c r="D82" s="494">
        <f>(C82-B82)/B82</f>
        <v>-0.91167092118396298</v>
      </c>
      <c r="E82" s="499"/>
      <c r="F82" s="498">
        <v>4256.54</v>
      </c>
      <c r="G82" s="497">
        <v>5004.22</v>
      </c>
      <c r="H82" s="495">
        <f>(G82-F82)/F82</f>
        <v>0.17565440475127692</v>
      </c>
      <c r="I82" s="494">
        <f>(G82/$G$80)</f>
        <v>0.1482546478632894</v>
      </c>
    </row>
    <row r="83" spans="1:9">
      <c r="A83" s="505" t="s">
        <v>26</v>
      </c>
      <c r="B83" s="498">
        <v>0</v>
      </c>
      <c r="C83" s="497">
        <v>0</v>
      </c>
      <c r="D83" s="494" t="s">
        <v>54</v>
      </c>
      <c r="E83" s="499"/>
      <c r="F83" s="498">
        <v>0</v>
      </c>
      <c r="G83" s="497">
        <v>150</v>
      </c>
      <c r="H83" s="495" t="s">
        <v>64</v>
      </c>
      <c r="I83" s="494">
        <f>(G83/$G$80)</f>
        <v>4.4438887937567504E-3</v>
      </c>
    </row>
    <row r="84" spans="1:9">
      <c r="A84" s="486" t="s">
        <v>434</v>
      </c>
      <c r="B84" s="320">
        <f>SUM(B85:B87)</f>
        <v>1123</v>
      </c>
      <c r="C84" s="484">
        <f>SUM(C85:C87)</f>
        <v>3573</v>
      </c>
      <c r="D84" s="423">
        <f t="shared" ref="D84:D89" si="10">(C84-B84)/B84</f>
        <v>2.1816562778272486</v>
      </c>
      <c r="E84" s="485"/>
      <c r="F84" s="320">
        <f>SUM(F85:F87)</f>
        <v>11376</v>
      </c>
      <c r="G84" s="484">
        <f>SUM(G85:G87)</f>
        <v>33127</v>
      </c>
      <c r="H84" s="483">
        <f t="shared" ref="H84:H93" si="11">(G84-F84)/F84</f>
        <v>1.9120077355836849</v>
      </c>
      <c r="I84" s="423">
        <f>SUM(I85:I87)</f>
        <v>1</v>
      </c>
    </row>
    <row r="85" spans="1:9">
      <c r="A85" s="492" t="s">
        <v>264</v>
      </c>
      <c r="B85" s="493">
        <v>500</v>
      </c>
      <c r="C85" s="489">
        <v>2200</v>
      </c>
      <c r="D85" s="487">
        <f t="shared" si="10"/>
        <v>3.4</v>
      </c>
      <c r="E85" s="491"/>
      <c r="F85" s="493">
        <v>4000</v>
      </c>
      <c r="G85" s="489">
        <v>23200</v>
      </c>
      <c r="H85" s="488">
        <f t="shared" si="11"/>
        <v>4.8</v>
      </c>
      <c r="I85" s="487">
        <f>(G85/$G$84)</f>
        <v>0.70033507410873308</v>
      </c>
    </row>
    <row r="86" spans="1:9">
      <c r="A86" s="492" t="s">
        <v>36</v>
      </c>
      <c r="B86" s="493">
        <v>552</v>
      </c>
      <c r="C86" s="489">
        <v>1345</v>
      </c>
      <c r="D86" s="487">
        <f t="shared" si="10"/>
        <v>1.4365942028985508</v>
      </c>
      <c r="E86" s="491"/>
      <c r="F86" s="493">
        <v>7069</v>
      </c>
      <c r="G86" s="489">
        <v>9598</v>
      </c>
      <c r="H86" s="488">
        <f t="shared" si="11"/>
        <v>0.35775923044277835</v>
      </c>
      <c r="I86" s="487">
        <f>(G86/$G$84)</f>
        <v>0.28973345005584566</v>
      </c>
    </row>
    <row r="87" spans="1:9">
      <c r="A87" s="492" t="s">
        <v>26</v>
      </c>
      <c r="B87" s="490">
        <v>71</v>
      </c>
      <c r="C87" s="489">
        <v>28</v>
      </c>
      <c r="D87" s="487">
        <f t="shared" si="10"/>
        <v>-0.60563380281690138</v>
      </c>
      <c r="E87" s="491"/>
      <c r="F87" s="493">
        <v>307</v>
      </c>
      <c r="G87" s="489">
        <v>329</v>
      </c>
      <c r="H87" s="488">
        <f t="shared" si="11"/>
        <v>7.1661237785016291E-2</v>
      </c>
      <c r="I87" s="487">
        <f>(G87/$G$84)</f>
        <v>9.9314758354212569E-3</v>
      </c>
    </row>
    <row r="88" spans="1:9">
      <c r="A88" s="486" t="s">
        <v>401</v>
      </c>
      <c r="B88" s="320">
        <f>SUM(B89:B96)</f>
        <v>5852.84</v>
      </c>
      <c r="C88" s="484">
        <f>SUM(C89:C96)</f>
        <v>3387.96</v>
      </c>
      <c r="D88" s="423">
        <f t="shared" si="10"/>
        <v>-0.42114255643414139</v>
      </c>
      <c r="E88" s="485"/>
      <c r="F88" s="320">
        <f>SUM(F89:F96)</f>
        <v>46621.469999999994</v>
      </c>
      <c r="G88" s="484">
        <f>SUM(G89:G96)</f>
        <v>29943.550000000003</v>
      </c>
      <c r="H88" s="483">
        <f t="shared" si="11"/>
        <v>-0.35773046195240077</v>
      </c>
      <c r="I88" s="423">
        <f>SUM(I89:I96)</f>
        <v>0.99999999999999978</v>
      </c>
    </row>
    <row r="89" spans="1:9">
      <c r="A89" s="492" t="s">
        <v>37</v>
      </c>
      <c r="B89" s="493">
        <v>5792.84</v>
      </c>
      <c r="C89" s="489">
        <v>3081.4700000000003</v>
      </c>
      <c r="D89" s="487">
        <f t="shared" si="10"/>
        <v>-0.46805539251904071</v>
      </c>
      <c r="E89" s="491"/>
      <c r="F89" s="493">
        <v>40547.089999999997</v>
      </c>
      <c r="G89" s="489">
        <v>23098.620000000003</v>
      </c>
      <c r="H89" s="488">
        <f t="shared" si="11"/>
        <v>-0.43032607272186474</v>
      </c>
      <c r="I89" s="487">
        <f t="shared" ref="I89:I96" si="12">G89/$G$88</f>
        <v>0.77140552806864915</v>
      </c>
    </row>
    <row r="90" spans="1:9">
      <c r="A90" s="492" t="s">
        <v>381</v>
      </c>
      <c r="B90" s="493">
        <v>0</v>
      </c>
      <c r="C90" s="489">
        <v>0</v>
      </c>
      <c r="D90" s="487" t="s">
        <v>54</v>
      </c>
      <c r="E90" s="491"/>
      <c r="F90" s="493">
        <v>461.38</v>
      </c>
      <c r="G90" s="489">
        <v>3340</v>
      </c>
      <c r="H90" s="488">
        <f t="shared" si="11"/>
        <v>6.2391521088907194</v>
      </c>
      <c r="I90" s="487">
        <f t="shared" si="12"/>
        <v>0.11154322049322808</v>
      </c>
    </row>
    <row r="91" spans="1:9">
      <c r="A91" s="492" t="s">
        <v>45</v>
      </c>
      <c r="B91" s="493">
        <v>1</v>
      </c>
      <c r="C91" s="489">
        <v>0</v>
      </c>
      <c r="D91" s="487" t="s">
        <v>54</v>
      </c>
      <c r="E91" s="491"/>
      <c r="F91" s="493">
        <v>4782</v>
      </c>
      <c r="G91" s="489">
        <v>1800</v>
      </c>
      <c r="H91" s="488">
        <f t="shared" si="11"/>
        <v>-0.62358845671267249</v>
      </c>
      <c r="I91" s="487">
        <f t="shared" si="12"/>
        <v>6.0113112840661842E-2</v>
      </c>
    </row>
    <row r="92" spans="1:9">
      <c r="A92" s="492" t="s">
        <v>267</v>
      </c>
      <c r="B92" s="493">
        <v>0</v>
      </c>
      <c r="C92" s="489">
        <v>265.49</v>
      </c>
      <c r="D92" s="487" t="s">
        <v>64</v>
      </c>
      <c r="E92" s="491"/>
      <c r="F92" s="493">
        <v>0</v>
      </c>
      <c r="G92" s="489">
        <v>1075.93</v>
      </c>
      <c r="H92" s="488" t="s">
        <v>64</v>
      </c>
      <c r="I92" s="487">
        <f t="shared" si="12"/>
        <v>3.5931945277029607E-2</v>
      </c>
    </row>
    <row r="93" spans="1:9">
      <c r="A93" s="492" t="s">
        <v>34</v>
      </c>
      <c r="B93" s="493">
        <v>59</v>
      </c>
      <c r="C93" s="489">
        <v>41</v>
      </c>
      <c r="D93" s="487">
        <f t="shared" ref="D93" si="13">(C93-B93)/B93</f>
        <v>-0.30508474576271188</v>
      </c>
      <c r="E93" s="491"/>
      <c r="F93" s="493">
        <v>706</v>
      </c>
      <c r="G93" s="489">
        <v>484</v>
      </c>
      <c r="H93" s="488">
        <f t="shared" si="11"/>
        <v>-0.31444759206798867</v>
      </c>
      <c r="I93" s="487">
        <f t="shared" si="12"/>
        <v>1.6163748119377961E-2</v>
      </c>
    </row>
    <row r="94" spans="1:9">
      <c r="A94" s="492" t="s">
        <v>265</v>
      </c>
      <c r="B94" s="493">
        <v>0</v>
      </c>
      <c r="C94" s="489">
        <v>0</v>
      </c>
      <c r="D94" s="487" t="s">
        <v>54</v>
      </c>
      <c r="E94" s="491"/>
      <c r="F94" s="493">
        <v>0</v>
      </c>
      <c r="G94" s="489">
        <v>100</v>
      </c>
      <c r="H94" s="488" t="s">
        <v>64</v>
      </c>
      <c r="I94" s="487">
        <f t="shared" si="12"/>
        <v>3.339617380036769E-3</v>
      </c>
    </row>
    <row r="95" spans="1:9">
      <c r="A95" s="492" t="s">
        <v>39</v>
      </c>
      <c r="B95" s="493">
        <v>0</v>
      </c>
      <c r="C95" s="489">
        <v>0</v>
      </c>
      <c r="D95" s="487" t="s">
        <v>54</v>
      </c>
      <c r="E95" s="491"/>
      <c r="F95" s="493">
        <v>0</v>
      </c>
      <c r="G95" s="489">
        <v>45</v>
      </c>
      <c r="H95" s="488" t="s">
        <v>64</v>
      </c>
      <c r="I95" s="487">
        <f t="shared" si="12"/>
        <v>1.502827821016546E-3</v>
      </c>
    </row>
    <row r="96" spans="1:9">
      <c r="A96" s="492" t="s">
        <v>44</v>
      </c>
      <c r="B96" s="493">
        <v>0</v>
      </c>
      <c r="C96" s="489">
        <v>0</v>
      </c>
      <c r="D96" s="487" t="s">
        <v>54</v>
      </c>
      <c r="E96" s="491"/>
      <c r="F96" s="493">
        <v>125</v>
      </c>
      <c r="G96" s="489">
        <v>0</v>
      </c>
      <c r="H96" s="488" t="s">
        <v>54</v>
      </c>
      <c r="I96" s="487">
        <f t="shared" si="12"/>
        <v>0</v>
      </c>
    </row>
    <row r="97" spans="1:9">
      <c r="A97" s="504" t="s">
        <v>570</v>
      </c>
      <c r="B97" s="326">
        <f>SUM(B98:B98)</f>
        <v>0</v>
      </c>
      <c r="C97" s="502">
        <f>SUM(C98:C98)</f>
        <v>22854</v>
      </c>
      <c r="D97" s="422" t="s">
        <v>64</v>
      </c>
      <c r="E97" s="503"/>
      <c r="F97" s="326">
        <f>SUM(F98:F98)</f>
        <v>0</v>
      </c>
      <c r="G97" s="502">
        <f>SUM(G98:G98)</f>
        <v>22854</v>
      </c>
      <c r="H97" s="501" t="s">
        <v>64</v>
      </c>
      <c r="I97" s="422">
        <f>SUM(I98:I98)</f>
        <v>1</v>
      </c>
    </row>
    <row r="98" spans="1:9">
      <c r="A98" s="500" t="s">
        <v>34</v>
      </c>
      <c r="B98" s="498">
        <v>0</v>
      </c>
      <c r="C98" s="497">
        <v>22854</v>
      </c>
      <c r="D98" s="494" t="s">
        <v>64</v>
      </c>
      <c r="E98" s="499"/>
      <c r="F98" s="498">
        <v>0</v>
      </c>
      <c r="G98" s="497">
        <v>22854</v>
      </c>
      <c r="H98" s="495" t="s">
        <v>64</v>
      </c>
      <c r="I98" s="494">
        <f>G98/$G$97</f>
        <v>1</v>
      </c>
    </row>
    <row r="99" spans="1:9">
      <c r="A99" s="504" t="s">
        <v>403</v>
      </c>
      <c r="B99" s="326">
        <f>SUM(B100)</f>
        <v>2293.319</v>
      </c>
      <c r="C99" s="502">
        <f>SUM(C100)</f>
        <v>3268.241</v>
      </c>
      <c r="D99" s="422">
        <f>(C99-B99)/B99</f>
        <v>0.42511399417176593</v>
      </c>
      <c r="E99" s="503"/>
      <c r="F99" s="326">
        <f>SUM(F100)</f>
        <v>18522.109</v>
      </c>
      <c r="G99" s="502">
        <f>SUM(G100)</f>
        <v>18151.248</v>
      </c>
      <c r="H99" s="501">
        <f>(G99-F99)/F99</f>
        <v>-2.0022611895869999E-2</v>
      </c>
      <c r="I99" s="422">
        <f>SUM(I100)</f>
        <v>1</v>
      </c>
    </row>
    <row r="100" spans="1:9">
      <c r="A100" s="505" t="s">
        <v>381</v>
      </c>
      <c r="B100" s="498">
        <v>2293.319</v>
      </c>
      <c r="C100" s="497">
        <v>3268.241</v>
      </c>
      <c r="D100" s="494">
        <f>(C100-B100)/B100</f>
        <v>0.42511399417176593</v>
      </c>
      <c r="E100" s="499"/>
      <c r="F100" s="498">
        <v>18522.109</v>
      </c>
      <c r="G100" s="497">
        <v>18151.248</v>
      </c>
      <c r="H100" s="495">
        <f>(G100-F100)/F100</f>
        <v>-2.0022611895869999E-2</v>
      </c>
      <c r="I100" s="494">
        <v>1</v>
      </c>
    </row>
    <row r="101" spans="1:9">
      <c r="A101" s="504" t="s">
        <v>402</v>
      </c>
      <c r="B101" s="326">
        <f>SUM(B102:B104)</f>
        <v>0</v>
      </c>
      <c r="C101" s="502">
        <f>SUM(C102:C104)</f>
        <v>11</v>
      </c>
      <c r="D101" s="422" t="s">
        <v>64</v>
      </c>
      <c r="E101" s="503"/>
      <c r="F101" s="326">
        <f>SUM(F102:F104)</f>
        <v>14174</v>
      </c>
      <c r="G101" s="502">
        <f>SUM(G102:G104)</f>
        <v>17059</v>
      </c>
      <c r="H101" s="501">
        <f>(G101-F101)/F101</f>
        <v>0.20354169606321434</v>
      </c>
      <c r="I101" s="422">
        <f>SUM(I102:I104)</f>
        <v>1</v>
      </c>
    </row>
    <row r="102" spans="1:9">
      <c r="A102" s="505" t="s">
        <v>34</v>
      </c>
      <c r="B102" s="498">
        <v>0</v>
      </c>
      <c r="C102" s="497">
        <v>11</v>
      </c>
      <c r="D102" s="494" t="s">
        <v>64</v>
      </c>
      <c r="E102" s="499"/>
      <c r="F102" s="498">
        <v>12093</v>
      </c>
      <c r="G102" s="497">
        <v>16859</v>
      </c>
      <c r="H102" s="626">
        <f>(G102-F102)/F102</f>
        <v>0.39411229636980072</v>
      </c>
      <c r="I102" s="494">
        <f>G102/$G$101</f>
        <v>0.98827598335189637</v>
      </c>
    </row>
    <row r="103" spans="1:9">
      <c r="A103" s="505" t="s">
        <v>379</v>
      </c>
      <c r="B103" s="498">
        <v>0</v>
      </c>
      <c r="C103" s="497">
        <v>0</v>
      </c>
      <c r="D103" s="494" t="s">
        <v>54</v>
      </c>
      <c r="E103" s="499"/>
      <c r="F103" s="498">
        <v>2080</v>
      </c>
      <c r="G103" s="497">
        <v>200</v>
      </c>
      <c r="H103" s="626">
        <f t="shared" ref="H103" si="14">(G103-F103)/F103</f>
        <v>-0.90384615384615385</v>
      </c>
      <c r="I103" s="494">
        <f t="shared" ref="I103:I104" si="15">G103/$G$101</f>
        <v>1.172401664810364E-2</v>
      </c>
    </row>
    <row r="104" spans="1:9">
      <c r="A104" s="505" t="s">
        <v>43</v>
      </c>
      <c r="B104" s="498">
        <v>0</v>
      </c>
      <c r="C104" s="497">
        <v>0</v>
      </c>
      <c r="D104" s="494" t="s">
        <v>54</v>
      </c>
      <c r="E104" s="499"/>
      <c r="F104" s="498">
        <v>1</v>
      </c>
      <c r="G104" s="497">
        <v>0</v>
      </c>
      <c r="H104" s="626" t="s">
        <v>54</v>
      </c>
      <c r="I104" s="494">
        <f t="shared" si="15"/>
        <v>0</v>
      </c>
    </row>
    <row r="105" spans="1:9">
      <c r="A105" s="504" t="s">
        <v>406</v>
      </c>
      <c r="B105" s="326">
        <f>SUM(B106)</f>
        <v>1305.595</v>
      </c>
      <c r="C105" s="502">
        <f>SUM(C106)</f>
        <v>890.88499999999999</v>
      </c>
      <c r="D105" s="422">
        <f t="shared" ref="D105:D106" si="16">(C105-B105)/B105</f>
        <v>-0.31764061596436877</v>
      </c>
      <c r="E105" s="503"/>
      <c r="F105" s="326">
        <f>SUM(F106)</f>
        <v>11895.4</v>
      </c>
      <c r="G105" s="502">
        <f>SUM(G106)</f>
        <v>12931.9</v>
      </c>
      <c r="H105" s="501">
        <f t="shared" ref="H105:H106" si="17">(G105-F105)/F105</f>
        <v>8.7134522588563648E-2</v>
      </c>
      <c r="I105" s="422">
        <f>SUM(I106)</f>
        <v>1</v>
      </c>
    </row>
    <row r="106" spans="1:9">
      <c r="A106" s="505" t="s">
        <v>381</v>
      </c>
      <c r="B106" s="498">
        <v>1305.595</v>
      </c>
      <c r="C106" s="497">
        <v>890.88499999999999</v>
      </c>
      <c r="D106" s="494">
        <f t="shared" si="16"/>
        <v>-0.31764061596436877</v>
      </c>
      <c r="E106" s="499"/>
      <c r="F106" s="498">
        <v>11895.4</v>
      </c>
      <c r="G106" s="497">
        <v>12931.9</v>
      </c>
      <c r="H106" s="495">
        <f t="shared" si="17"/>
        <v>8.7134522588563648E-2</v>
      </c>
      <c r="I106" s="494">
        <v>1</v>
      </c>
    </row>
    <row r="107" spans="1:9">
      <c r="A107" s="486" t="s">
        <v>404</v>
      </c>
      <c r="B107" s="484">
        <f>SUM(B108:B110)</f>
        <v>1193.8800000000001</v>
      </c>
      <c r="C107" s="484">
        <f>SUM(C108:C109)</f>
        <v>3140.98</v>
      </c>
      <c r="D107" s="423">
        <f>(C107-B107)/B107</f>
        <v>1.6309009280664721</v>
      </c>
      <c r="E107" s="485"/>
      <c r="F107" s="326">
        <f>SUM(F108:F110)</f>
        <v>13853.180000000002</v>
      </c>
      <c r="G107" s="484">
        <f>SUM(G108:G110)</f>
        <v>12277.428</v>
      </c>
      <c r="H107" s="483">
        <f>(G107-F107)/F107</f>
        <v>-0.11374659103541584</v>
      </c>
      <c r="I107" s="483">
        <f>SUM(I108:I110)</f>
        <v>1</v>
      </c>
    </row>
    <row r="108" spans="1:9">
      <c r="A108" s="492" t="s">
        <v>42</v>
      </c>
      <c r="B108" s="493">
        <v>233.57</v>
      </c>
      <c r="C108" s="489">
        <v>2701.5</v>
      </c>
      <c r="D108" s="487" t="s">
        <v>64</v>
      </c>
      <c r="E108" s="491"/>
      <c r="F108" s="493">
        <v>10588.54</v>
      </c>
      <c r="G108" s="489">
        <v>8729.82</v>
      </c>
      <c r="H108" s="488">
        <f>(G108-F108)/F108</f>
        <v>-0.17554072610577104</v>
      </c>
      <c r="I108" s="487">
        <f>G108/$G$107</f>
        <v>0.71104632012502944</v>
      </c>
    </row>
    <row r="109" spans="1:9">
      <c r="A109" s="492" t="s">
        <v>34</v>
      </c>
      <c r="B109" s="493">
        <v>357.19</v>
      </c>
      <c r="C109" s="489">
        <v>439.48</v>
      </c>
      <c r="D109" s="487">
        <f>(C109-B109)/B109</f>
        <v>0.23038158963016889</v>
      </c>
      <c r="E109" s="491"/>
      <c r="F109" s="493">
        <v>2661.52</v>
      </c>
      <c r="G109" s="489">
        <v>3547.6080000000002</v>
      </c>
      <c r="H109" s="488">
        <f t="shared" ref="H109" si="18">(G109-F109)/F109</f>
        <v>0.33292554630436749</v>
      </c>
      <c r="I109" s="487">
        <f t="shared" ref="I109:I110" si="19">G109/$G$107</f>
        <v>0.28895367987497056</v>
      </c>
    </row>
    <row r="110" spans="1:9">
      <c r="A110" s="492" t="s">
        <v>381</v>
      </c>
      <c r="B110" s="493">
        <v>603.12</v>
      </c>
      <c r="C110" s="489">
        <v>0</v>
      </c>
      <c r="D110" s="487" t="s">
        <v>54</v>
      </c>
      <c r="E110" s="491"/>
      <c r="F110" s="493">
        <v>603.12</v>
      </c>
      <c r="G110" s="489">
        <v>0</v>
      </c>
      <c r="H110" s="488" t="s">
        <v>54</v>
      </c>
      <c r="I110" s="624">
        <f t="shared" si="19"/>
        <v>0</v>
      </c>
    </row>
    <row r="111" spans="1:9">
      <c r="A111" s="504" t="s">
        <v>443</v>
      </c>
      <c r="B111" s="326">
        <f>SUM(B112:B113)</f>
        <v>1356.54</v>
      </c>
      <c r="C111" s="502">
        <f>SUM(C112:C113)</f>
        <v>917.60500000000002</v>
      </c>
      <c r="D111" s="422">
        <f>(C111-B111)/B111</f>
        <v>-0.32356952246155657</v>
      </c>
      <c r="E111" s="503"/>
      <c r="F111" s="326">
        <f>SUM(F112:F113)</f>
        <v>10324.975999999999</v>
      </c>
      <c r="G111" s="502">
        <f>SUM(G112:G113)</f>
        <v>10042.849999999999</v>
      </c>
      <c r="H111" s="501">
        <f>(G111-F111)/F111</f>
        <v>-2.7324615572956318E-2</v>
      </c>
      <c r="I111" s="422">
        <f>SUM(I112:I113)</f>
        <v>1</v>
      </c>
    </row>
    <row r="112" spans="1:9">
      <c r="A112" s="505" t="s">
        <v>381</v>
      </c>
      <c r="B112" s="498">
        <v>1356.54</v>
      </c>
      <c r="C112" s="497">
        <v>917.60500000000002</v>
      </c>
      <c r="D112" s="494">
        <f>(C112-B112)/B112</f>
        <v>-0.32356952246155657</v>
      </c>
      <c r="E112" s="499"/>
      <c r="F112" s="498">
        <v>10220.959999999999</v>
      </c>
      <c r="G112" s="497">
        <v>10042.849999999999</v>
      </c>
      <c r="H112" s="495">
        <f>(G112-F112)/F112</f>
        <v>-1.7425956074576223E-2</v>
      </c>
      <c r="I112" s="494">
        <f>(G112/$G$111)</f>
        <v>1</v>
      </c>
    </row>
    <row r="113" spans="1:9">
      <c r="A113" s="628" t="s">
        <v>42</v>
      </c>
      <c r="B113" s="629">
        <v>0</v>
      </c>
      <c r="C113" s="497">
        <v>0</v>
      </c>
      <c r="D113" s="494" t="s">
        <v>54</v>
      </c>
      <c r="E113" s="499"/>
      <c r="F113" s="498">
        <v>104.01600000000001</v>
      </c>
      <c r="G113" s="497">
        <v>0</v>
      </c>
      <c r="H113" s="495" t="s">
        <v>54</v>
      </c>
      <c r="I113" s="627">
        <f>(G113/$G$111)</f>
        <v>0</v>
      </c>
    </row>
    <row r="114" spans="1:9">
      <c r="A114" s="486" t="s">
        <v>405</v>
      </c>
      <c r="B114" s="320">
        <f>SUM(B115:B117)</f>
        <v>1410.8600000000001</v>
      </c>
      <c r="C114" s="484">
        <f>SUM(C115:C117)</f>
        <v>0</v>
      </c>
      <c r="D114" s="423" t="s">
        <v>54</v>
      </c>
      <c r="E114" s="485"/>
      <c r="F114" s="320">
        <f>SUM(F115:F117)</f>
        <v>11744.755000000001</v>
      </c>
      <c r="G114" s="484">
        <f>SUM(G115:G117)</f>
        <v>7433.4929999999995</v>
      </c>
      <c r="H114" s="483">
        <f>(G114-F114)/F114</f>
        <v>-0.36707977305614303</v>
      </c>
      <c r="I114" s="423">
        <f>SUM(I115:I117)</f>
        <v>1</v>
      </c>
    </row>
    <row r="115" spans="1:9" ht="15" customHeight="1">
      <c r="A115" s="630" t="s">
        <v>38</v>
      </c>
      <c r="B115" s="493">
        <v>824.52</v>
      </c>
      <c r="C115" s="631">
        <v>0</v>
      </c>
      <c r="D115" s="487" t="s">
        <v>54</v>
      </c>
      <c r="E115" s="632"/>
      <c r="F115" s="493">
        <v>6342.6749999999993</v>
      </c>
      <c r="G115" s="631">
        <v>3753.33</v>
      </c>
      <c r="H115" s="633">
        <f>(G115-F115)/F115</f>
        <v>-0.40824179072709854</v>
      </c>
      <c r="I115" s="633">
        <f>G115/$G$114</f>
        <v>0.5049214413735239</v>
      </c>
    </row>
    <row r="116" spans="1:9" ht="15" customHeight="1">
      <c r="A116" s="630" t="s">
        <v>379</v>
      </c>
      <c r="B116" s="493">
        <v>308.93</v>
      </c>
      <c r="C116" s="631">
        <v>0</v>
      </c>
      <c r="D116" s="487" t="s">
        <v>54</v>
      </c>
      <c r="E116" s="632"/>
      <c r="F116" s="493">
        <v>5024.0950000000003</v>
      </c>
      <c r="G116" s="631">
        <v>2969.223</v>
      </c>
      <c r="H116" s="633">
        <f>(G116-F116)/F116</f>
        <v>-0.40900341255489797</v>
      </c>
      <c r="I116" s="633">
        <f t="shared" ref="I116:I117" si="20">G116/$G$114</f>
        <v>0.39943846049226117</v>
      </c>
    </row>
    <row r="117" spans="1:9" ht="15" customHeight="1">
      <c r="A117" s="630" t="s">
        <v>42</v>
      </c>
      <c r="B117" s="493">
        <v>277.41000000000003</v>
      </c>
      <c r="C117" s="631">
        <v>0</v>
      </c>
      <c r="D117" s="487" t="s">
        <v>54</v>
      </c>
      <c r="E117" s="632"/>
      <c r="F117" s="493">
        <v>377.98500000000001</v>
      </c>
      <c r="G117" s="631">
        <v>710.93999999999994</v>
      </c>
      <c r="H117" s="633">
        <f>(G117-F117)/F117</f>
        <v>0.88086828842414355</v>
      </c>
      <c r="I117" s="633">
        <f t="shared" si="20"/>
        <v>9.5640098134214965E-2</v>
      </c>
    </row>
    <row r="118" spans="1:9" ht="24.75" customHeight="1">
      <c r="A118" s="784" t="s">
        <v>569</v>
      </c>
      <c r="B118" s="784"/>
      <c r="C118" s="784"/>
      <c r="D118" s="784"/>
      <c r="E118" s="784"/>
      <c r="F118" s="784"/>
      <c r="G118" s="784"/>
      <c r="H118" s="784"/>
      <c r="I118" s="784"/>
    </row>
    <row r="119" spans="1:9">
      <c r="A119" s="783" t="s">
        <v>453</v>
      </c>
      <c r="B119" s="783"/>
      <c r="C119" s="783"/>
      <c r="D119" s="783"/>
      <c r="E119" s="783"/>
      <c r="F119" s="783"/>
      <c r="G119" s="783"/>
      <c r="H119" s="783"/>
      <c r="I119" s="783"/>
    </row>
    <row r="122" spans="1:9" ht="15" customHeight="1"/>
    <row r="123" spans="1:9" ht="15" customHeight="1"/>
  </sheetData>
  <mergeCells count="4">
    <mergeCell ref="B4:D4"/>
    <mergeCell ref="F4:I4"/>
    <mergeCell ref="A119:I119"/>
    <mergeCell ref="A118:I118"/>
  </mergeCells>
  <pageMargins left="0.7" right="0.7" top="0.75" bottom="0.75" header="0.3" footer="0.3"/>
  <pageSetup paperSize="9" scale="4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8"/>
  <sheetViews>
    <sheetView showGridLines="0" view="pageBreakPreview" zoomScale="110" zoomScaleNormal="100" zoomScaleSheetLayoutView="110" workbookViewId="0">
      <selection activeCell="G32" sqref="G32"/>
    </sheetView>
  </sheetViews>
  <sheetFormatPr baseColWidth="10" defaultColWidth="11.42578125" defaultRowHeight="15"/>
  <cols>
    <col min="1" max="1" width="24.28515625" style="391" customWidth="1"/>
    <col min="2" max="2" width="8.28515625" style="391" customWidth="1"/>
    <col min="3" max="3" width="7.28515625" style="391" bestFit="1" customWidth="1"/>
    <col min="4" max="4" width="8.7109375" style="391" bestFit="1" customWidth="1"/>
    <col min="5" max="5" width="11.42578125" style="391"/>
    <col min="6" max="6" width="8.42578125" style="391" customWidth="1"/>
    <col min="7" max="7" width="9.85546875" style="391" customWidth="1"/>
    <col min="8" max="8" width="9.42578125" style="391" customWidth="1"/>
    <col min="9" max="9" width="7.5703125" style="391" customWidth="1"/>
    <col min="10" max="16384" width="11.42578125" style="391"/>
  </cols>
  <sheetData>
    <row r="1" spans="1:9">
      <c r="A1" s="169" t="s">
        <v>411</v>
      </c>
    </row>
    <row r="2" spans="1:9" ht="15.75" customHeight="1">
      <c r="A2" s="171" t="s">
        <v>513</v>
      </c>
      <c r="B2" s="322"/>
      <c r="C2" s="322"/>
      <c r="D2" s="322"/>
      <c r="E2" s="322"/>
      <c r="F2" s="322"/>
      <c r="G2" s="322"/>
      <c r="H2" s="322"/>
    </row>
    <row r="4" spans="1:9">
      <c r="B4" s="785" t="s">
        <v>565</v>
      </c>
      <c r="C4" s="786"/>
      <c r="D4" s="787"/>
      <c r="E4" s="537"/>
      <c r="F4" s="785" t="s">
        <v>567</v>
      </c>
      <c r="G4" s="786"/>
      <c r="H4" s="786"/>
      <c r="I4" s="787"/>
    </row>
    <row r="5" spans="1:9">
      <c r="A5" s="378" t="s">
        <v>213</v>
      </c>
      <c r="B5" s="321">
        <v>2018</v>
      </c>
      <c r="C5" s="438">
        <v>2019</v>
      </c>
      <c r="D5" s="387" t="s">
        <v>454</v>
      </c>
      <c r="E5" s="438"/>
      <c r="F5" s="321">
        <v>2018</v>
      </c>
      <c r="G5" s="438">
        <v>2019</v>
      </c>
      <c r="H5" s="438" t="s">
        <v>454</v>
      </c>
      <c r="I5" s="387" t="s">
        <v>452</v>
      </c>
    </row>
    <row r="6" spans="1:9" ht="24.75" customHeight="1">
      <c r="A6" s="379" t="s">
        <v>407</v>
      </c>
      <c r="B6" s="353">
        <f>SUM(B7:B10)</f>
        <v>8855.59</v>
      </c>
      <c r="C6" s="536">
        <f>SUM(C7:C10)</f>
        <v>10038.75</v>
      </c>
      <c r="D6" s="422">
        <f>(C6-B6)/B6</f>
        <v>0.13360600479471157</v>
      </c>
      <c r="E6" s="503"/>
      <c r="F6" s="353">
        <f>SUM(F7:F10)</f>
        <v>77739.260000000009</v>
      </c>
      <c r="G6" s="536">
        <f>SUM(G7:G10)</f>
        <v>77677.61</v>
      </c>
      <c r="H6" s="501">
        <f t="shared" ref="H6:H15" si="0">(G6-F6)/F6</f>
        <v>-7.93035591025805E-4</v>
      </c>
      <c r="I6" s="535">
        <f>SUM(I7:I10)</f>
        <v>1</v>
      </c>
    </row>
    <row r="7" spans="1:9" ht="24.75" customHeight="1">
      <c r="A7" s="534" t="s">
        <v>44</v>
      </c>
      <c r="B7" s="532">
        <v>3399.02</v>
      </c>
      <c r="C7" s="531">
        <v>4452.3</v>
      </c>
      <c r="D7" s="494">
        <f>(C7-B7)/B7</f>
        <v>0.30987755294173031</v>
      </c>
      <c r="E7" s="533"/>
      <c r="F7" s="532">
        <v>8968.52</v>
      </c>
      <c r="G7" s="531">
        <v>39375.660000000003</v>
      </c>
      <c r="H7" s="495">
        <f t="shared" si="0"/>
        <v>3.3904300821094231</v>
      </c>
      <c r="I7" s="494">
        <f>G7/$G$6</f>
        <v>0.50691132232312508</v>
      </c>
    </row>
    <row r="8" spans="1:9" ht="18.75" customHeight="1">
      <c r="A8" s="528" t="s">
        <v>379</v>
      </c>
      <c r="B8" s="532">
        <v>3402.16</v>
      </c>
      <c r="C8" s="531">
        <v>3407.77</v>
      </c>
      <c r="D8" s="494">
        <f t="shared" ref="D8:D12" si="1">(C8-B8)/B8</f>
        <v>1.6489524302208383E-3</v>
      </c>
      <c r="E8" s="533"/>
      <c r="F8" s="532">
        <v>45006.600000000006</v>
      </c>
      <c r="G8" s="531">
        <v>26972.43</v>
      </c>
      <c r="H8" s="495">
        <f t="shared" si="0"/>
        <v>-0.4007005639172922</v>
      </c>
      <c r="I8" s="494">
        <f>G8/$G$6</f>
        <v>0.34723558049739173</v>
      </c>
    </row>
    <row r="9" spans="1:9" ht="18.75" customHeight="1">
      <c r="A9" s="528" t="s">
        <v>41</v>
      </c>
      <c r="B9" s="532">
        <v>1845.4099999999999</v>
      </c>
      <c r="C9" s="531">
        <v>1840.68</v>
      </c>
      <c r="D9" s="494">
        <f t="shared" si="1"/>
        <v>-2.5631160555105864E-3</v>
      </c>
      <c r="E9" s="533"/>
      <c r="F9" s="532">
        <v>17686.14</v>
      </c>
      <c r="G9" s="531">
        <v>10134.41</v>
      </c>
      <c r="H9" s="495">
        <f t="shared" si="0"/>
        <v>-0.42698576399372618</v>
      </c>
      <c r="I9" s="494">
        <f>G9/$G$6</f>
        <v>0.1304675826148616</v>
      </c>
    </row>
    <row r="10" spans="1:9" ht="18.75" customHeight="1">
      <c r="A10" s="528" t="s">
        <v>40</v>
      </c>
      <c r="B10" s="532">
        <v>209</v>
      </c>
      <c r="C10" s="531">
        <v>338</v>
      </c>
      <c r="D10" s="494">
        <f t="shared" si="1"/>
        <v>0.61722488038277512</v>
      </c>
      <c r="E10" s="533"/>
      <c r="F10" s="532">
        <v>6078</v>
      </c>
      <c r="G10" s="531">
        <v>1195.1100000000001</v>
      </c>
      <c r="H10" s="495">
        <f t="shared" si="0"/>
        <v>-0.80337117472852904</v>
      </c>
      <c r="I10" s="494">
        <f>G10/$G$6</f>
        <v>1.5385514564621647E-2</v>
      </c>
    </row>
    <row r="11" spans="1:9" ht="18.75" customHeight="1">
      <c r="A11" s="388" t="s">
        <v>408</v>
      </c>
      <c r="B11" s="343">
        <f>SUM(B12:B13)</f>
        <v>9865.4700000000012</v>
      </c>
      <c r="C11" s="530">
        <f>SUM(C12:C13)</f>
        <v>5889.1</v>
      </c>
      <c r="D11" s="423">
        <f t="shared" si="1"/>
        <v>-0.40305935753694455</v>
      </c>
      <c r="E11" s="485"/>
      <c r="F11" s="343">
        <f>SUM(F12:F13)</f>
        <v>75167.62</v>
      </c>
      <c r="G11" s="530">
        <f>SUM(G12:G13)</f>
        <v>36884.26</v>
      </c>
      <c r="H11" s="483">
        <f t="shared" si="0"/>
        <v>-0.50930653385061275</v>
      </c>
      <c r="I11" s="529">
        <f>SUM(I12:I13)</f>
        <v>1</v>
      </c>
    </row>
    <row r="12" spans="1:9" ht="24.75" customHeight="1">
      <c r="A12" s="528" t="s">
        <v>41</v>
      </c>
      <c r="B12" s="527">
        <v>9865.4700000000012</v>
      </c>
      <c r="C12" s="526">
        <v>5889.1</v>
      </c>
      <c r="D12" s="487">
        <f t="shared" si="1"/>
        <v>-0.40305935753694455</v>
      </c>
      <c r="E12" s="491"/>
      <c r="F12" s="527">
        <v>74857.62</v>
      </c>
      <c r="G12" s="526">
        <v>36884.26</v>
      </c>
      <c r="H12" s="488">
        <f t="shared" si="0"/>
        <v>-0.50727447653291668</v>
      </c>
      <c r="I12" s="525">
        <f>G12/$G$11</f>
        <v>1</v>
      </c>
    </row>
    <row r="13" spans="1:9" ht="17.25" customHeight="1">
      <c r="A13" s="528" t="s">
        <v>379</v>
      </c>
      <c r="B13" s="527">
        <v>0</v>
      </c>
      <c r="C13" s="526">
        <v>0</v>
      </c>
      <c r="D13" s="487" t="s">
        <v>54</v>
      </c>
      <c r="E13" s="491"/>
      <c r="F13" s="527">
        <v>310</v>
      </c>
      <c r="G13" s="526">
        <v>0</v>
      </c>
      <c r="H13" s="488" t="s">
        <v>54</v>
      </c>
      <c r="I13" s="525">
        <f>G13/$G$11</f>
        <v>0</v>
      </c>
    </row>
    <row r="14" spans="1:9" ht="17.25" customHeight="1">
      <c r="A14" s="380" t="s">
        <v>409</v>
      </c>
      <c r="B14" s="644">
        <f>SUM(B15)</f>
        <v>1</v>
      </c>
      <c r="C14" s="415">
        <f>SUM(C15)</f>
        <v>0.1</v>
      </c>
      <c r="D14" s="743">
        <f>(C14-B14)/B14</f>
        <v>-0.9</v>
      </c>
      <c r="E14" s="485"/>
      <c r="F14" s="354">
        <f>SUM(F15)</f>
        <v>65.539999999999992</v>
      </c>
      <c r="G14" s="415">
        <f>SUM(G15)</f>
        <v>2.6000000000000005</v>
      </c>
      <c r="H14" s="424">
        <f t="shared" si="0"/>
        <v>-0.9603295697284101</v>
      </c>
      <c r="I14" s="524">
        <v>1</v>
      </c>
    </row>
    <row r="15" spans="1:9" ht="24.75" customHeight="1">
      <c r="A15" s="523" t="s">
        <v>379</v>
      </c>
      <c r="B15" s="645">
        <v>1</v>
      </c>
      <c r="C15" s="634">
        <v>0.1</v>
      </c>
      <c r="D15" s="744">
        <f>(C15-B15)/B15</f>
        <v>-0.9</v>
      </c>
      <c r="E15" s="522"/>
      <c r="F15" s="521">
        <v>65.539999999999992</v>
      </c>
      <c r="G15" s="520">
        <v>2.6000000000000005</v>
      </c>
      <c r="H15" s="519">
        <f t="shared" si="0"/>
        <v>-0.9603295697284101</v>
      </c>
      <c r="I15" s="518">
        <v>1</v>
      </c>
    </row>
    <row r="16" spans="1:9" ht="14.25" customHeight="1"/>
    <row r="17" spans="1:9" ht="29.25" customHeight="1">
      <c r="A17" s="788" t="s">
        <v>569</v>
      </c>
      <c r="B17" s="788"/>
      <c r="C17" s="788"/>
      <c r="D17" s="788"/>
      <c r="E17" s="788"/>
      <c r="F17" s="788"/>
      <c r="G17" s="788"/>
      <c r="H17" s="788"/>
      <c r="I17" s="788"/>
    </row>
    <row r="18" spans="1:9" ht="17.25" customHeight="1">
      <c r="A18" s="517" t="s">
        <v>453</v>
      </c>
      <c r="B18" s="517"/>
      <c r="C18" s="517"/>
      <c r="D18" s="517"/>
      <c r="E18" s="517"/>
      <c r="F18" s="516"/>
      <c r="G18" s="389"/>
      <c r="H18" s="389"/>
      <c r="I18" s="389"/>
    </row>
  </sheetData>
  <mergeCells count="3">
    <mergeCell ref="B4:D4"/>
    <mergeCell ref="F4:I4"/>
    <mergeCell ref="A17:I17"/>
  </mergeCells>
  <pageMargins left="0.7" right="0.7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AI114"/>
  <sheetViews>
    <sheetView zoomScale="115" zoomScaleNormal="115" workbookViewId="0">
      <pane xSplit="3" ySplit="5" topLeftCell="N6" activePane="bottomRight" state="frozen"/>
      <selection activeCell="I36" sqref="I36"/>
      <selection pane="topRight" activeCell="I36" sqref="I36"/>
      <selection pane="bottomLeft" activeCell="I36" sqref="I36"/>
      <selection pane="bottomRight" activeCell="AA62" sqref="AA62:AB69"/>
    </sheetView>
  </sheetViews>
  <sheetFormatPr baseColWidth="10" defaultColWidth="11.5703125" defaultRowHeight="12"/>
  <cols>
    <col min="1" max="1" width="11" style="6" customWidth="1"/>
    <col min="2" max="2" width="7" style="6" customWidth="1"/>
    <col min="3" max="3" width="11.5703125" style="6" customWidth="1"/>
    <col min="4" max="4" width="11.5703125" style="6" hidden="1" customWidth="1"/>
    <col min="5" max="14" width="7.5703125" style="6" customWidth="1"/>
    <col min="15" max="23" width="7" style="4" customWidth="1"/>
    <col min="24" max="24" width="9.28515625" style="4" customWidth="1"/>
    <col min="25" max="25" width="7" style="4" customWidth="1"/>
    <col min="26" max="26" width="8.140625" style="4" customWidth="1"/>
    <col min="27" max="28" width="8.28515625" style="4" customWidth="1"/>
    <col min="29" max="29" width="8.28515625" style="72" customWidth="1"/>
    <col min="30" max="16384" width="11.5703125" style="4"/>
  </cols>
  <sheetData>
    <row r="1" spans="1:30" ht="15">
      <c r="A1" s="1" t="s">
        <v>123</v>
      </c>
    </row>
    <row r="2" spans="1:30" ht="15">
      <c r="A2" s="8" t="s">
        <v>61</v>
      </c>
    </row>
    <row r="3" spans="1:30" s="34" customFormat="1" ht="6.7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AC3" s="73"/>
    </row>
    <row r="4" spans="1:30" ht="15" customHeight="1">
      <c r="F4" s="789" t="s">
        <v>168</v>
      </c>
      <c r="G4" s="789"/>
      <c r="H4" s="789"/>
      <c r="I4" s="789"/>
      <c r="J4" s="789"/>
      <c r="K4" s="789"/>
      <c r="L4" s="789"/>
      <c r="M4" s="126"/>
      <c r="N4" s="262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789" t="s">
        <v>364</v>
      </c>
      <c r="AB4" s="789"/>
    </row>
    <row r="5" spans="1:30" ht="12.75" thickBot="1">
      <c r="A5" s="79" t="s">
        <v>121</v>
      </c>
      <c r="B5" s="80"/>
      <c r="C5" s="81" t="s">
        <v>122</v>
      </c>
      <c r="D5" s="81">
        <v>2007</v>
      </c>
      <c r="E5" s="81">
        <v>2008</v>
      </c>
      <c r="F5" s="81">
        <v>2009</v>
      </c>
      <c r="G5" s="81">
        <v>2010</v>
      </c>
      <c r="H5" s="81">
        <v>2011</v>
      </c>
      <c r="I5" s="81">
        <v>2012</v>
      </c>
      <c r="J5" s="81">
        <v>2013</v>
      </c>
      <c r="K5" s="81">
        <v>2014</v>
      </c>
      <c r="L5" s="81">
        <v>2015</v>
      </c>
      <c r="M5" s="81">
        <v>2016</v>
      </c>
      <c r="N5" s="81">
        <v>2017</v>
      </c>
      <c r="O5" s="81" t="s">
        <v>117</v>
      </c>
      <c r="P5" s="81" t="s">
        <v>118</v>
      </c>
      <c r="Q5" s="81" t="s">
        <v>124</v>
      </c>
      <c r="R5" s="81" t="s">
        <v>126</v>
      </c>
      <c r="S5" s="81" t="s">
        <v>127</v>
      </c>
      <c r="T5" s="81" t="s">
        <v>152</v>
      </c>
      <c r="U5" s="81" t="s">
        <v>153</v>
      </c>
      <c r="V5" s="81" t="s">
        <v>155</v>
      </c>
      <c r="W5" s="81" t="s">
        <v>156</v>
      </c>
      <c r="X5" s="81" t="s">
        <v>157</v>
      </c>
      <c r="Y5" s="81" t="s">
        <v>158</v>
      </c>
      <c r="Z5" s="81" t="s">
        <v>159</v>
      </c>
      <c r="AA5" s="81">
        <v>2017</v>
      </c>
      <c r="AB5" s="81">
        <v>2018</v>
      </c>
      <c r="AC5" s="82" t="s">
        <v>119</v>
      </c>
    </row>
    <row r="6" spans="1:30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"/>
      <c r="AA6" s="5"/>
    </row>
    <row r="7" spans="1:30">
      <c r="A7" s="7"/>
      <c r="B7" s="7"/>
      <c r="C7" s="7"/>
      <c r="D7" s="50"/>
      <c r="E7" s="15"/>
      <c r="F7" s="15"/>
      <c r="G7" s="15"/>
      <c r="H7" s="15"/>
      <c r="I7" s="15"/>
      <c r="J7" s="15"/>
      <c r="K7" s="15"/>
      <c r="L7" s="15"/>
      <c r="M7" s="15"/>
      <c r="N7" s="287"/>
      <c r="O7" s="77"/>
      <c r="P7" s="76"/>
      <c r="Q7" s="76"/>
      <c r="R7" s="76"/>
      <c r="S7" s="76"/>
      <c r="T7" s="76"/>
      <c r="U7" s="76"/>
      <c r="V7" s="76"/>
      <c r="W7" s="76"/>
      <c r="X7" s="76"/>
      <c r="Y7" s="76"/>
      <c r="Z7" s="78"/>
      <c r="AA7" s="17"/>
      <c r="AB7" s="55"/>
      <c r="AC7" s="99"/>
    </row>
    <row r="8" spans="1:30">
      <c r="A8" s="6" t="s">
        <v>0</v>
      </c>
      <c r="B8" s="6" t="s">
        <v>1</v>
      </c>
      <c r="C8" s="6" t="s">
        <v>2</v>
      </c>
      <c r="D8" s="51">
        <v>7219.0687201917526</v>
      </c>
      <c r="E8" s="14">
        <v>7276.9520400628562</v>
      </c>
      <c r="F8" s="14">
        <v>5935.4024202705696</v>
      </c>
      <c r="G8" s="14">
        <v>8879.1470329311687</v>
      </c>
      <c r="H8" s="14">
        <v>10721.031282565797</v>
      </c>
      <c r="I8" s="14">
        <v>10730.942210401816</v>
      </c>
      <c r="J8" s="14">
        <v>9820.7478280872583</v>
      </c>
      <c r="K8" s="14">
        <v>8874.9060769625194</v>
      </c>
      <c r="L8" s="14">
        <v>8167.541312653776</v>
      </c>
      <c r="M8" s="14">
        <v>10171.202800494437</v>
      </c>
      <c r="N8" s="288">
        <v>13773.19020945282</v>
      </c>
      <c r="O8" s="90">
        <v>1224.7389886264336</v>
      </c>
      <c r="P8" s="92">
        <v>1093.8361693908512</v>
      </c>
      <c r="Q8" s="92">
        <v>1348.1637513185558</v>
      </c>
      <c r="R8" s="92"/>
      <c r="S8" s="92"/>
      <c r="T8" s="92"/>
      <c r="U8" s="92"/>
      <c r="V8" s="92"/>
      <c r="W8" s="92"/>
      <c r="X8" s="92"/>
      <c r="Y8" s="92"/>
      <c r="Z8" s="91"/>
      <c r="AA8" s="98">
        <v>3046.5608210931146</v>
      </c>
      <c r="AB8" s="93">
        <v>3666.7389093358406</v>
      </c>
      <c r="AC8" s="100">
        <f>AB8/AA8-1</f>
        <v>0.20356661975985246</v>
      </c>
      <c r="AD8" s="250"/>
    </row>
    <row r="9" spans="1:30">
      <c r="A9" s="22"/>
      <c r="B9" s="6" t="s">
        <v>3</v>
      </c>
      <c r="C9" s="6" t="s">
        <v>170</v>
      </c>
      <c r="D9" s="51">
        <v>1121.9424399999998</v>
      </c>
      <c r="E9" s="14">
        <v>1243.0921780000001</v>
      </c>
      <c r="F9" s="14">
        <v>1246.1711079999998</v>
      </c>
      <c r="G9" s="14">
        <v>1256.1313640000003</v>
      </c>
      <c r="H9" s="14">
        <v>1262.237985</v>
      </c>
      <c r="I9" s="14">
        <v>1405.5533140000002</v>
      </c>
      <c r="J9" s="14">
        <v>1403.9670750000002</v>
      </c>
      <c r="K9" s="14">
        <v>1402.417778</v>
      </c>
      <c r="L9" s="14">
        <v>1757.1664789999998</v>
      </c>
      <c r="M9" s="14">
        <v>2492.5097820000001</v>
      </c>
      <c r="N9" s="288">
        <v>2608.8056520000005</v>
      </c>
      <c r="O9" s="90">
        <v>201.54240300000001</v>
      </c>
      <c r="P9" s="92">
        <v>185.80975700000002</v>
      </c>
      <c r="Q9" s="92">
        <v>238.058774</v>
      </c>
      <c r="R9" s="92"/>
      <c r="S9" s="92"/>
      <c r="T9" s="92"/>
      <c r="U9" s="92"/>
      <c r="V9" s="92"/>
      <c r="W9" s="92"/>
      <c r="X9" s="92"/>
      <c r="Y9" s="92"/>
      <c r="Z9" s="91"/>
      <c r="AA9" s="98">
        <v>600.43769499999996</v>
      </c>
      <c r="AB9" s="93">
        <v>625.410934</v>
      </c>
      <c r="AC9" s="100">
        <f>AB9/AA9-1</f>
        <v>4.1591724183805745E-2</v>
      </c>
      <c r="AD9" s="250"/>
    </row>
    <row r="10" spans="1:30">
      <c r="B10" s="6" t="s">
        <v>4</v>
      </c>
      <c r="C10" s="6" t="s">
        <v>5</v>
      </c>
      <c r="D10" s="51">
        <v>290.22858040415656</v>
      </c>
      <c r="E10" s="14">
        <v>271.70898466302566</v>
      </c>
      <c r="F10" s="14">
        <v>214.18226763318845</v>
      </c>
      <c r="G10" s="14">
        <v>320.71897813332839</v>
      </c>
      <c r="H10" s="14">
        <v>385.85798431802806</v>
      </c>
      <c r="I10" s="14">
        <v>346.33781999519397</v>
      </c>
      <c r="J10" s="14">
        <v>319.28933260710011</v>
      </c>
      <c r="K10" s="14">
        <v>287.8192267489498</v>
      </c>
      <c r="L10" s="14">
        <v>214.37274702998806</v>
      </c>
      <c r="M10" s="14">
        <v>185.09776841577542</v>
      </c>
      <c r="N10" s="288">
        <v>239.47410512458134</v>
      </c>
      <c r="O10" s="90">
        <v>275.64038743870043</v>
      </c>
      <c r="P10" s="92">
        <v>267.0235129071923</v>
      </c>
      <c r="Q10" s="92">
        <v>256.87639267968103</v>
      </c>
      <c r="R10" s="92"/>
      <c r="S10" s="92"/>
      <c r="T10" s="92"/>
      <c r="U10" s="92"/>
      <c r="V10" s="92"/>
      <c r="W10" s="92"/>
      <c r="X10" s="92"/>
      <c r="Y10" s="92"/>
      <c r="Z10" s="91"/>
      <c r="AA10" s="98">
        <v>230.14823264698131</v>
      </c>
      <c r="AB10" s="93">
        <v>265.93791403986853</v>
      </c>
      <c r="AC10" s="100">
        <f t="shared" ref="AC10:AC42" si="0">AB10/AA10-1</f>
        <v>0.15550708767676746</v>
      </c>
      <c r="AD10" s="250"/>
    </row>
    <row r="11" spans="1:30">
      <c r="D11" s="51"/>
      <c r="E11" s="14"/>
      <c r="F11" s="14"/>
      <c r="G11" s="14"/>
      <c r="H11" s="14"/>
      <c r="I11" s="14"/>
      <c r="J11" s="14"/>
      <c r="K11" s="14"/>
      <c r="L11" s="14"/>
      <c r="M11" s="14"/>
      <c r="N11" s="288"/>
      <c r="O11" s="90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1"/>
      <c r="AA11" s="94"/>
      <c r="AB11" s="93"/>
      <c r="AC11" s="100"/>
      <c r="AD11" s="250"/>
    </row>
    <row r="12" spans="1:30">
      <c r="A12" s="6" t="s">
        <v>6</v>
      </c>
      <c r="B12" s="6" t="s">
        <v>1</v>
      </c>
      <c r="C12" s="6" t="s">
        <v>2</v>
      </c>
      <c r="D12" s="51">
        <v>4187.4032129251573</v>
      </c>
      <c r="E12" s="14">
        <v>5586.0346055150185</v>
      </c>
      <c r="F12" s="14">
        <v>6790.9480920625147</v>
      </c>
      <c r="G12" s="14">
        <v>7744.6314899523886</v>
      </c>
      <c r="H12" s="14">
        <v>10235.353079840146</v>
      </c>
      <c r="I12" s="14">
        <v>10745.515758961699</v>
      </c>
      <c r="J12" s="14">
        <v>8536.2794900494937</v>
      </c>
      <c r="K12" s="14">
        <v>6729.0722178974011</v>
      </c>
      <c r="L12" s="14">
        <v>6650.5953646963681</v>
      </c>
      <c r="M12" s="14">
        <v>7385.9574342377318</v>
      </c>
      <c r="N12" s="288">
        <v>7979.3150062432396</v>
      </c>
      <c r="O12" s="90">
        <v>701.24380093466527</v>
      </c>
      <c r="P12" s="92">
        <v>592.46111023851529</v>
      </c>
      <c r="Q12" s="92">
        <v>692.98793436004246</v>
      </c>
      <c r="R12" s="92"/>
      <c r="S12" s="92"/>
      <c r="T12" s="92"/>
      <c r="U12" s="92"/>
      <c r="V12" s="92"/>
      <c r="W12" s="92"/>
      <c r="X12" s="92"/>
      <c r="Y12" s="92"/>
      <c r="Z12" s="91"/>
      <c r="AA12" s="98">
        <v>1764.1113753943673</v>
      </c>
      <c r="AB12" s="93">
        <v>1986.6928455332231</v>
      </c>
      <c r="AC12" s="100">
        <f t="shared" si="0"/>
        <v>0.12617200548865437</v>
      </c>
      <c r="AD12" s="250"/>
    </row>
    <row r="13" spans="1:30">
      <c r="A13" s="22"/>
      <c r="B13" s="6" t="s">
        <v>3</v>
      </c>
      <c r="C13" s="6" t="s">
        <v>7</v>
      </c>
      <c r="D13" s="51">
        <v>5967.3943619999991</v>
      </c>
      <c r="E13" s="14">
        <v>6417.683814</v>
      </c>
      <c r="F13" s="14">
        <v>6972.1969499999996</v>
      </c>
      <c r="G13" s="14">
        <v>6334.5532089999997</v>
      </c>
      <c r="H13" s="14">
        <v>6492.2497979999989</v>
      </c>
      <c r="I13" s="14">
        <v>6427.0524130000013</v>
      </c>
      <c r="J13" s="14">
        <v>6047.3659180000004</v>
      </c>
      <c r="K13" s="14">
        <v>5323.3804000000009</v>
      </c>
      <c r="L13" s="14">
        <v>5743.7721409999986</v>
      </c>
      <c r="M13" s="14">
        <v>5915.3714909999999</v>
      </c>
      <c r="N13" s="288">
        <v>6336.3753339999994</v>
      </c>
      <c r="O13" s="90">
        <v>527.19124499999998</v>
      </c>
      <c r="P13" s="92">
        <v>444.780959</v>
      </c>
      <c r="Q13" s="92">
        <v>523.14513199999999</v>
      </c>
      <c r="R13" s="92"/>
      <c r="S13" s="92"/>
      <c r="T13" s="92"/>
      <c r="U13" s="92"/>
      <c r="V13" s="92"/>
      <c r="W13" s="92"/>
      <c r="X13" s="92"/>
      <c r="Y13" s="92"/>
      <c r="Z13" s="91"/>
      <c r="AA13" s="98">
        <v>1447.0680830000001</v>
      </c>
      <c r="AB13" s="93">
        <v>1495.1173359999998</v>
      </c>
      <c r="AC13" s="100">
        <f t="shared" si="0"/>
        <v>3.3204555863319163E-2</v>
      </c>
      <c r="AD13" s="250"/>
    </row>
    <row r="14" spans="1:30">
      <c r="B14" s="6" t="s">
        <v>4</v>
      </c>
      <c r="C14" s="6" t="s">
        <v>8</v>
      </c>
      <c r="D14" s="51">
        <v>697.40740391666668</v>
      </c>
      <c r="E14" s="14">
        <v>872.72369391666655</v>
      </c>
      <c r="F14" s="14">
        <v>973.62445291666654</v>
      </c>
      <c r="G14" s="14">
        <v>1225.2929394166665</v>
      </c>
      <c r="H14" s="14">
        <v>1569.5253051666666</v>
      </c>
      <c r="I14" s="14">
        <v>1669.8708749999998</v>
      </c>
      <c r="J14" s="14">
        <v>1410.99973475</v>
      </c>
      <c r="K14" s="14">
        <v>1266.0884009166668</v>
      </c>
      <c r="L14" s="14">
        <v>1160.0925755833334</v>
      </c>
      <c r="M14" s="14">
        <v>1248.6041570635368</v>
      </c>
      <c r="N14" s="288">
        <v>1259.2869875348897</v>
      </c>
      <c r="O14" s="90">
        <v>1330.150695</v>
      </c>
      <c r="P14" s="92">
        <v>1332.0289419999999</v>
      </c>
      <c r="Q14" s="92">
        <v>1324.65714</v>
      </c>
      <c r="R14" s="92"/>
      <c r="S14" s="92"/>
      <c r="T14" s="92"/>
      <c r="U14" s="92"/>
      <c r="V14" s="92"/>
      <c r="W14" s="92"/>
      <c r="X14" s="92"/>
      <c r="Y14" s="92"/>
      <c r="Z14" s="91"/>
      <c r="AA14" s="98">
        <v>1219.0935562182303</v>
      </c>
      <c r="AB14" s="93">
        <v>1328.7872447846619</v>
      </c>
      <c r="AC14" s="100">
        <f t="shared" si="0"/>
        <v>8.9979713211440604E-2</v>
      </c>
      <c r="AD14" s="250"/>
    </row>
    <row r="15" spans="1:30">
      <c r="D15" s="51"/>
      <c r="E15" s="14"/>
      <c r="F15" s="14"/>
      <c r="G15" s="14"/>
      <c r="H15" s="14"/>
      <c r="I15" s="14"/>
      <c r="J15" s="14"/>
      <c r="K15" s="14"/>
      <c r="L15" s="14"/>
      <c r="M15" s="14"/>
      <c r="N15" s="288"/>
      <c r="O15" s="90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1"/>
      <c r="AA15" s="94"/>
      <c r="AB15" s="93"/>
      <c r="AC15" s="100"/>
      <c r="AD15" s="250"/>
    </row>
    <row r="16" spans="1:30">
      <c r="A16" s="6" t="s">
        <v>9</v>
      </c>
      <c r="B16" s="6" t="s">
        <v>1</v>
      </c>
      <c r="C16" s="6" t="s">
        <v>2</v>
      </c>
      <c r="D16" s="51">
        <v>2539.4072801646053</v>
      </c>
      <c r="E16" s="14">
        <v>1468.2951198311805</v>
      </c>
      <c r="F16" s="14">
        <v>1233.2203045912822</v>
      </c>
      <c r="G16" s="14">
        <v>1696.0733253334295</v>
      </c>
      <c r="H16" s="14">
        <v>1522.5406592484687</v>
      </c>
      <c r="I16" s="14">
        <v>1352.3374325660052</v>
      </c>
      <c r="J16" s="14">
        <v>1413.8433873410634</v>
      </c>
      <c r="K16" s="14">
        <v>1503.5472338862523</v>
      </c>
      <c r="L16" s="14">
        <v>1507.6585311955087</v>
      </c>
      <c r="M16" s="14">
        <v>1465.4520841719275</v>
      </c>
      <c r="N16" s="288">
        <v>2376.2998861161768</v>
      </c>
      <c r="O16" s="90">
        <v>211.62590956663553</v>
      </c>
      <c r="P16" s="92">
        <v>251.62344005072632</v>
      </c>
      <c r="Q16" s="92">
        <v>244.61664167100813</v>
      </c>
      <c r="R16" s="92"/>
      <c r="S16" s="92"/>
      <c r="T16" s="92"/>
      <c r="U16" s="92"/>
      <c r="V16" s="92"/>
      <c r="W16" s="92"/>
      <c r="X16" s="92"/>
      <c r="Y16" s="92"/>
      <c r="Z16" s="91"/>
      <c r="AA16" s="98">
        <v>514.61880992881981</v>
      </c>
      <c r="AB16" s="93">
        <v>707.86599128836997</v>
      </c>
      <c r="AC16" s="100">
        <f t="shared" si="0"/>
        <v>0.37551519227655006</v>
      </c>
      <c r="AD16" s="250"/>
    </row>
    <row r="17" spans="1:30">
      <c r="A17" s="22"/>
      <c r="B17" s="6" t="s">
        <v>3</v>
      </c>
      <c r="C17" s="6" t="s">
        <v>169</v>
      </c>
      <c r="D17" s="51">
        <v>1272.656301</v>
      </c>
      <c r="E17" s="14">
        <v>1457.1284639999999</v>
      </c>
      <c r="F17" s="14">
        <v>1372.5174649999999</v>
      </c>
      <c r="G17" s="14">
        <v>1314.0726309999998</v>
      </c>
      <c r="H17" s="14">
        <v>1007.2882920000002</v>
      </c>
      <c r="I17" s="14">
        <v>1016.2970770000001</v>
      </c>
      <c r="J17" s="14">
        <v>1079.006396</v>
      </c>
      <c r="K17" s="14">
        <v>1149.2442489999999</v>
      </c>
      <c r="L17" s="14">
        <v>1217.4060959999999</v>
      </c>
      <c r="M17" s="14">
        <v>1113.5873849999998</v>
      </c>
      <c r="N17" s="288">
        <v>1240.033964</v>
      </c>
      <c r="O17" s="90">
        <v>95.978949999999998</v>
      </c>
      <c r="P17" s="92">
        <v>108.691818</v>
      </c>
      <c r="Q17" s="92">
        <v>107.226525</v>
      </c>
      <c r="R17" s="92"/>
      <c r="S17" s="92"/>
      <c r="T17" s="92"/>
      <c r="U17" s="92"/>
      <c r="V17" s="92"/>
      <c r="W17" s="92"/>
      <c r="X17" s="92"/>
      <c r="Y17" s="92"/>
      <c r="Z17" s="91"/>
      <c r="AA17" s="98">
        <v>303.28399100000001</v>
      </c>
      <c r="AB17" s="93">
        <v>311.89729299999999</v>
      </c>
      <c r="AC17" s="100">
        <f t="shared" si="0"/>
        <v>2.8400120862297484E-2</v>
      </c>
      <c r="AD17" s="250"/>
    </row>
    <row r="18" spans="1:30">
      <c r="B18" s="6" t="s">
        <v>4</v>
      </c>
      <c r="C18" s="6" t="s">
        <v>10</v>
      </c>
      <c r="D18" s="51">
        <v>91.125768792814583</v>
      </c>
      <c r="E18" s="14">
        <v>47.179298830636277</v>
      </c>
      <c r="F18" s="14">
        <v>38.911218420424966</v>
      </c>
      <c r="G18" s="14">
        <v>58.560190465615136</v>
      </c>
      <c r="H18" s="14">
        <v>68.605162310181399</v>
      </c>
      <c r="I18" s="14">
        <v>60.456806100984409</v>
      </c>
      <c r="J18" s="14">
        <v>60.195550043938646</v>
      </c>
      <c r="K18" s="14">
        <v>59.377213168564538</v>
      </c>
      <c r="L18" s="14">
        <v>56.765011819246155</v>
      </c>
      <c r="M18" s="14">
        <v>59.691578131606093</v>
      </c>
      <c r="N18" s="288">
        <v>86.922739897966764</v>
      </c>
      <c r="O18" s="90">
        <v>100.01349032651002</v>
      </c>
      <c r="P18" s="92">
        <v>105.00741879224236</v>
      </c>
      <c r="Q18" s="92">
        <v>103.47835317519926</v>
      </c>
      <c r="R18" s="92"/>
      <c r="S18" s="92"/>
      <c r="T18" s="92"/>
      <c r="U18" s="92"/>
      <c r="V18" s="92"/>
      <c r="W18" s="92"/>
      <c r="X18" s="92"/>
      <c r="Y18" s="92"/>
      <c r="Z18" s="91"/>
      <c r="AA18" s="98">
        <v>76.966530568437719</v>
      </c>
      <c r="AB18" s="93">
        <v>102.94498215824242</v>
      </c>
      <c r="AC18" s="100">
        <f t="shared" si="0"/>
        <v>0.33752920130270092</v>
      </c>
      <c r="AD18" s="250"/>
    </row>
    <row r="19" spans="1:30">
      <c r="D19" s="51"/>
      <c r="E19" s="14"/>
      <c r="F19" s="14"/>
      <c r="G19" s="14"/>
      <c r="H19" s="14"/>
      <c r="I19" s="14"/>
      <c r="J19" s="14"/>
      <c r="K19" s="14"/>
      <c r="L19" s="14"/>
      <c r="M19" s="14"/>
      <c r="N19" s="288"/>
      <c r="O19" s="90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1"/>
      <c r="AA19" s="94"/>
      <c r="AB19" s="93"/>
      <c r="AC19" s="100"/>
      <c r="AD19" s="250"/>
    </row>
    <row r="20" spans="1:30">
      <c r="A20" s="6" t="s">
        <v>11</v>
      </c>
      <c r="B20" s="6" t="s">
        <v>1</v>
      </c>
      <c r="C20" s="6" t="s">
        <v>2</v>
      </c>
      <c r="D20" s="51">
        <v>538.233568262017</v>
      </c>
      <c r="E20" s="14">
        <v>595.44527574297194</v>
      </c>
      <c r="F20" s="14">
        <v>214.08494407795499</v>
      </c>
      <c r="G20" s="14">
        <v>118.20838016762899</v>
      </c>
      <c r="H20" s="14">
        <v>219.44862884541499</v>
      </c>
      <c r="I20" s="14">
        <v>209.569981439488</v>
      </c>
      <c r="J20" s="14">
        <v>479.2518043975009</v>
      </c>
      <c r="K20" s="14">
        <v>331.07695278478701</v>
      </c>
      <c r="L20" s="14">
        <v>137.79635297098301</v>
      </c>
      <c r="M20" s="14">
        <v>120.45621156886003</v>
      </c>
      <c r="N20" s="288">
        <v>118.029144359499</v>
      </c>
      <c r="O20" s="86">
        <v>10.810272149639999</v>
      </c>
      <c r="P20" s="88">
        <v>8.6915224151200015</v>
      </c>
      <c r="Q20" s="88">
        <v>10.500047482074999</v>
      </c>
      <c r="R20" s="88"/>
      <c r="S20" s="88"/>
      <c r="T20" s="88"/>
      <c r="U20" s="88"/>
      <c r="V20" s="88"/>
      <c r="W20" s="88"/>
      <c r="X20" s="88"/>
      <c r="Y20" s="88"/>
      <c r="Z20" s="87"/>
      <c r="AA20" s="98">
        <v>26.594495830966999</v>
      </c>
      <c r="AB20" s="93">
        <v>30.001842046835002</v>
      </c>
      <c r="AC20" s="100">
        <f t="shared" si="0"/>
        <v>0.12812223392106725</v>
      </c>
      <c r="AD20" s="250"/>
    </row>
    <row r="21" spans="1:30">
      <c r="A21" s="22"/>
      <c r="B21" s="6" t="s">
        <v>3</v>
      </c>
      <c r="C21" s="6" t="s">
        <v>12</v>
      </c>
      <c r="D21" s="51">
        <v>40.359925000000004</v>
      </c>
      <c r="E21" s="14">
        <v>39.690534</v>
      </c>
      <c r="F21" s="14">
        <v>16.249386999999999</v>
      </c>
      <c r="G21" s="14">
        <v>6.1603579999999996</v>
      </c>
      <c r="H21" s="14">
        <v>6.5176329999999991</v>
      </c>
      <c r="I21" s="14">
        <v>6.9355449999999994</v>
      </c>
      <c r="J21" s="14">
        <v>21.204193999999998</v>
      </c>
      <c r="K21" s="14">
        <v>17.144968000000002</v>
      </c>
      <c r="L21" s="14">
        <v>8.9059539999999995</v>
      </c>
      <c r="M21" s="14">
        <v>7.1565099999999982</v>
      </c>
      <c r="N21" s="288">
        <v>6.9465319999999995</v>
      </c>
      <c r="O21" s="88">
        <v>0.65115500000000004</v>
      </c>
      <c r="P21" s="88">
        <v>0.51156800000000002</v>
      </c>
      <c r="Q21" s="88">
        <v>0.63324499999999995</v>
      </c>
      <c r="R21" s="88"/>
      <c r="S21" s="88"/>
      <c r="T21" s="88"/>
      <c r="U21" s="88"/>
      <c r="V21" s="88"/>
      <c r="W21" s="88"/>
      <c r="X21" s="88"/>
      <c r="Y21" s="88"/>
      <c r="Z21" s="87"/>
      <c r="AA21" s="97">
        <v>1.5446279999999999</v>
      </c>
      <c r="AB21" s="89">
        <v>1.7959680000000002</v>
      </c>
      <c r="AC21" s="100">
        <f t="shared" si="0"/>
        <v>0.16271879054374283</v>
      </c>
      <c r="AD21" s="250"/>
    </row>
    <row r="22" spans="1:30">
      <c r="B22" s="6" t="s">
        <v>4</v>
      </c>
      <c r="C22" s="6" t="s">
        <v>13</v>
      </c>
      <c r="D22" s="51">
        <v>13.351383499999999</v>
      </c>
      <c r="E22" s="14">
        <v>14.948861916666667</v>
      </c>
      <c r="F22" s="14">
        <v>14.163348416666665</v>
      </c>
      <c r="G22" s="14">
        <v>19.073053666666667</v>
      </c>
      <c r="H22" s="14">
        <v>33.680962833333332</v>
      </c>
      <c r="I22" s="14">
        <v>30.22969075</v>
      </c>
      <c r="J22" s="14">
        <v>23.909081333333337</v>
      </c>
      <c r="K22" s="14">
        <v>18.864849666666668</v>
      </c>
      <c r="L22" s="14">
        <v>15.475446250000003</v>
      </c>
      <c r="M22" s="14">
        <v>16.831697513014031</v>
      </c>
      <c r="N22" s="288">
        <v>16.991089130446532</v>
      </c>
      <c r="O22" s="88">
        <v>16.601687999999999</v>
      </c>
      <c r="P22" s="88">
        <v>16.989965000000002</v>
      </c>
      <c r="Q22" s="88">
        <v>16.581334999999999</v>
      </c>
      <c r="R22" s="88"/>
      <c r="S22" s="88"/>
      <c r="T22" s="88"/>
      <c r="U22" s="88"/>
      <c r="V22" s="88"/>
      <c r="W22" s="88"/>
      <c r="X22" s="88"/>
      <c r="Y22" s="88"/>
      <c r="Z22" s="87"/>
      <c r="AA22" s="97">
        <v>17.217411461508533</v>
      </c>
      <c r="AB22" s="89">
        <v>16.705109471235009</v>
      </c>
      <c r="AC22" s="100">
        <f t="shared" si="0"/>
        <v>-2.9754878741141355E-2</v>
      </c>
      <c r="AD22" s="250"/>
    </row>
    <row r="23" spans="1:30">
      <c r="D23" s="51"/>
      <c r="E23" s="14"/>
      <c r="F23" s="14"/>
      <c r="G23" s="14"/>
      <c r="H23" s="14"/>
      <c r="I23" s="14"/>
      <c r="J23" s="14"/>
      <c r="K23" s="14"/>
      <c r="L23" s="14"/>
      <c r="M23" s="14"/>
      <c r="N23" s="288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1"/>
      <c r="AA23" s="94"/>
      <c r="AB23" s="93"/>
      <c r="AC23" s="100"/>
      <c r="AD23" s="250"/>
    </row>
    <row r="24" spans="1:30">
      <c r="A24" s="6" t="s">
        <v>14</v>
      </c>
      <c r="B24" s="6" t="s">
        <v>1</v>
      </c>
      <c r="C24" s="6" t="s">
        <v>2</v>
      </c>
      <c r="D24" s="51">
        <v>1032.9556582579808</v>
      </c>
      <c r="E24" s="14">
        <v>1135.6647188208904</v>
      </c>
      <c r="F24" s="14">
        <v>1115.8065786717914</v>
      </c>
      <c r="G24" s="14">
        <v>1578.8088600715344</v>
      </c>
      <c r="H24" s="14">
        <v>2426.735952128829</v>
      </c>
      <c r="I24" s="14">
        <v>2575.3341204307012</v>
      </c>
      <c r="J24" s="14">
        <v>1776.0595258877415</v>
      </c>
      <c r="K24" s="14">
        <v>1522.5135211197114</v>
      </c>
      <c r="L24" s="14">
        <v>1548.2696011111268</v>
      </c>
      <c r="M24" s="14">
        <v>1657.8745242177492</v>
      </c>
      <c r="N24" s="288">
        <v>1707.4039311799302</v>
      </c>
      <c r="O24" s="92">
        <v>128.92400978467205</v>
      </c>
      <c r="P24" s="92">
        <v>167.73412283989393</v>
      </c>
      <c r="Q24" s="92">
        <v>121.61914322064167</v>
      </c>
      <c r="R24" s="92"/>
      <c r="S24" s="92"/>
      <c r="T24" s="92"/>
      <c r="U24" s="92"/>
      <c r="V24" s="92"/>
      <c r="W24" s="92"/>
      <c r="X24" s="92"/>
      <c r="Y24" s="92"/>
      <c r="Z24" s="91"/>
      <c r="AA24" s="98">
        <v>335.31797342847671</v>
      </c>
      <c r="AB24" s="93">
        <v>418.27727584520761</v>
      </c>
      <c r="AC24" s="100">
        <f t="shared" si="0"/>
        <v>0.24740487832641067</v>
      </c>
      <c r="AD24" s="250"/>
    </row>
    <row r="25" spans="1:30">
      <c r="A25" s="22"/>
      <c r="B25" s="6" t="s">
        <v>3</v>
      </c>
      <c r="C25" s="6" t="s">
        <v>169</v>
      </c>
      <c r="D25" s="51">
        <v>416.63830099999996</v>
      </c>
      <c r="E25" s="14">
        <v>524.99695399999996</v>
      </c>
      <c r="F25" s="14">
        <v>681.50997000000007</v>
      </c>
      <c r="G25" s="14">
        <v>769.96655399999997</v>
      </c>
      <c r="H25" s="14">
        <v>987.66261499999996</v>
      </c>
      <c r="I25" s="14">
        <v>1169.6602899999998</v>
      </c>
      <c r="J25" s="14">
        <v>855.15530999999999</v>
      </c>
      <c r="K25" s="14">
        <v>771.45482600000003</v>
      </c>
      <c r="L25" s="14">
        <v>938.35960200000011</v>
      </c>
      <c r="M25" s="14">
        <v>942.30815900000005</v>
      </c>
      <c r="N25" s="288">
        <v>856.21164399999998</v>
      </c>
      <c r="O25" s="88">
        <v>58.864221999999998</v>
      </c>
      <c r="P25" s="88">
        <v>77.25025500000001</v>
      </c>
      <c r="Q25" s="88">
        <v>58.792951000000002</v>
      </c>
      <c r="R25" s="88"/>
      <c r="S25" s="88"/>
      <c r="T25" s="88"/>
      <c r="U25" s="88"/>
      <c r="V25" s="88"/>
      <c r="W25" s="88"/>
      <c r="X25" s="88"/>
      <c r="Y25" s="88"/>
      <c r="Z25" s="87"/>
      <c r="AA25" s="98">
        <v>170.57615099999998</v>
      </c>
      <c r="AB25" s="93">
        <v>194.90742800000004</v>
      </c>
      <c r="AC25" s="100">
        <f t="shared" si="0"/>
        <v>0.14264172838558231</v>
      </c>
      <c r="AD25" s="250"/>
    </row>
    <row r="26" spans="1:30">
      <c r="B26" s="6" t="s">
        <v>4</v>
      </c>
      <c r="C26" s="6" t="s">
        <v>10</v>
      </c>
      <c r="D26" s="51">
        <v>114.71432095894141</v>
      </c>
      <c r="E26" s="14">
        <v>100.20320343604413</v>
      </c>
      <c r="F26" s="14">
        <v>72.089295361518609</v>
      </c>
      <c r="G26" s="14">
        <v>92.382053407846414</v>
      </c>
      <c r="H26" s="14">
        <v>112.60864159269941</v>
      </c>
      <c r="I26" s="14">
        <v>100.21019140710636</v>
      </c>
      <c r="J26" s="14">
        <v>95.71337177118636</v>
      </c>
      <c r="K26" s="14">
        <v>89.760157366297094</v>
      </c>
      <c r="L26" s="14">
        <v>75.175268696750138</v>
      </c>
      <c r="M26" s="14">
        <v>79.803960882668235</v>
      </c>
      <c r="N26" s="288">
        <v>90.452565217767742</v>
      </c>
      <c r="O26" s="88">
        <v>99.34548552791982</v>
      </c>
      <c r="P26" s="88">
        <v>98.488889530291658</v>
      </c>
      <c r="Q26" s="88">
        <v>93.830152207907176</v>
      </c>
      <c r="R26" s="88"/>
      <c r="S26" s="88"/>
      <c r="T26" s="88"/>
      <c r="U26" s="88"/>
      <c r="V26" s="88"/>
      <c r="W26" s="88"/>
      <c r="X26" s="88"/>
      <c r="Y26" s="88"/>
      <c r="Z26" s="87"/>
      <c r="AA26" s="97">
        <v>89.167022106753819</v>
      </c>
      <c r="AB26" s="89">
        <v>97.342303889912003</v>
      </c>
      <c r="AC26" s="100">
        <f t="shared" si="0"/>
        <v>9.1685037696677352E-2</v>
      </c>
      <c r="AD26" s="250"/>
    </row>
    <row r="27" spans="1:30">
      <c r="D27" s="51"/>
      <c r="E27" s="14"/>
      <c r="F27" s="14"/>
      <c r="G27" s="14"/>
      <c r="H27" s="14"/>
      <c r="I27" s="14"/>
      <c r="J27" s="14"/>
      <c r="K27" s="14"/>
      <c r="L27" s="14"/>
      <c r="M27" s="14"/>
      <c r="N27" s="288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1"/>
      <c r="AA27" s="94"/>
      <c r="AB27" s="93"/>
      <c r="AC27" s="100"/>
      <c r="AD27" s="250"/>
    </row>
    <row r="28" spans="1:30">
      <c r="A28" s="6" t="s">
        <v>16</v>
      </c>
      <c r="B28" s="6" t="s">
        <v>1</v>
      </c>
      <c r="C28" s="6" t="s">
        <v>2</v>
      </c>
      <c r="D28" s="51">
        <v>285.41642566243098</v>
      </c>
      <c r="E28" s="14">
        <v>385.08789704585701</v>
      </c>
      <c r="F28" s="14">
        <v>297.68320635250899</v>
      </c>
      <c r="G28" s="14">
        <v>523.27650585695505</v>
      </c>
      <c r="H28" s="14">
        <v>1030.072291616872</v>
      </c>
      <c r="I28" s="14">
        <v>844.8284799506572</v>
      </c>
      <c r="J28" s="14">
        <v>856.80847467289618</v>
      </c>
      <c r="K28" s="14">
        <v>646.70480025804579</v>
      </c>
      <c r="L28" s="14">
        <v>350.00259655641497</v>
      </c>
      <c r="M28" s="14">
        <v>343.76033679517201</v>
      </c>
      <c r="N28" s="288">
        <v>426.70590445394402</v>
      </c>
      <c r="O28" s="88">
        <v>47.794401997039003</v>
      </c>
      <c r="P28" s="88">
        <v>52.466669471995992</v>
      </c>
      <c r="Q28" s="88">
        <v>49.718177291865999</v>
      </c>
      <c r="R28" s="88"/>
      <c r="S28" s="88"/>
      <c r="T28" s="88"/>
      <c r="U28" s="88"/>
      <c r="V28" s="88"/>
      <c r="W28" s="88"/>
      <c r="X28" s="88"/>
      <c r="Y28" s="88"/>
      <c r="Z28" s="87"/>
      <c r="AA28" s="97">
        <v>97.075353822910017</v>
      </c>
      <c r="AB28" s="89">
        <v>149.97924876090099</v>
      </c>
      <c r="AC28" s="100">
        <f t="shared" si="0"/>
        <v>0.54497761640406739</v>
      </c>
      <c r="AD28" s="250"/>
    </row>
    <row r="29" spans="1:30">
      <c r="A29" s="22"/>
      <c r="B29" s="6" t="s">
        <v>3</v>
      </c>
      <c r="C29" s="6" t="s">
        <v>169</v>
      </c>
      <c r="D29" s="51">
        <v>7.1777029999999993</v>
      </c>
      <c r="E29" s="14">
        <v>6.8411140000000001</v>
      </c>
      <c r="F29" s="14">
        <v>6.7791249999999996</v>
      </c>
      <c r="G29" s="14">
        <v>7.959607000000001</v>
      </c>
      <c r="H29" s="14">
        <v>9.2557340000000003</v>
      </c>
      <c r="I29" s="14">
        <v>9.7848829999999989</v>
      </c>
      <c r="J29" s="14">
        <v>10.373199999999999</v>
      </c>
      <c r="K29" s="14">
        <v>11.368120999999999</v>
      </c>
      <c r="L29" s="14">
        <v>11.646831000000001</v>
      </c>
      <c r="M29" s="14">
        <v>11.050374</v>
      </c>
      <c r="N29" s="288">
        <v>11.463353000000001</v>
      </c>
      <c r="O29" s="88">
        <v>1.5377129999999999</v>
      </c>
      <c r="P29" s="88">
        <v>1.3923709999999998</v>
      </c>
      <c r="Q29" s="88">
        <v>1.3911439999999999</v>
      </c>
      <c r="R29" s="88"/>
      <c r="S29" s="88"/>
      <c r="T29" s="88"/>
      <c r="U29" s="88"/>
      <c r="V29" s="88"/>
      <c r="W29" s="88"/>
      <c r="X29" s="88"/>
      <c r="Y29" s="88"/>
      <c r="Z29" s="87"/>
      <c r="AA29" s="97">
        <v>2.1447050000000001</v>
      </c>
      <c r="AB29" s="89">
        <v>4.3212279999999996</v>
      </c>
      <c r="AC29" s="100">
        <f t="shared" si="0"/>
        <v>1.014835606761769</v>
      </c>
      <c r="AD29" s="250"/>
    </row>
    <row r="30" spans="1:30">
      <c r="B30" s="6" t="s">
        <v>4</v>
      </c>
      <c r="C30" s="6" t="s">
        <v>17</v>
      </c>
      <c r="D30" s="51">
        <v>39.19748633826304</v>
      </c>
      <c r="E30" s="14">
        <v>55.829632338133472</v>
      </c>
      <c r="F30" s="14">
        <v>44.72935917880438</v>
      </c>
      <c r="G30" s="14">
        <v>65.32336672080416</v>
      </c>
      <c r="H30" s="14">
        <v>113.09592104471501</v>
      </c>
      <c r="I30" s="14">
        <v>88.178737441352482</v>
      </c>
      <c r="J30" s="14">
        <v>82.404491858548326</v>
      </c>
      <c r="K30" s="14">
        <v>56.288874678169215</v>
      </c>
      <c r="L30" s="14">
        <v>30.894777492697656</v>
      </c>
      <c r="M30" s="14">
        <v>31.108479839249966</v>
      </c>
      <c r="N30" s="288">
        <v>37.223481162443832</v>
      </c>
      <c r="O30" s="88">
        <v>31.081483994112691</v>
      </c>
      <c r="P30" s="88">
        <v>37.681529902587741</v>
      </c>
      <c r="Q30" s="88">
        <v>35.739058855061735</v>
      </c>
      <c r="R30" s="88"/>
      <c r="S30" s="88"/>
      <c r="T30" s="88"/>
      <c r="U30" s="88"/>
      <c r="V30" s="88"/>
      <c r="W30" s="88"/>
      <c r="X30" s="88"/>
      <c r="Y30" s="88"/>
      <c r="Z30" s="87"/>
      <c r="AA30" s="97">
        <v>45.262800162684385</v>
      </c>
      <c r="AB30" s="89">
        <v>34.70755275141719</v>
      </c>
      <c r="AC30" s="100">
        <f t="shared" si="0"/>
        <v>-0.23319916959024478</v>
      </c>
      <c r="AD30" s="250"/>
    </row>
    <row r="31" spans="1:30">
      <c r="D31" s="51"/>
      <c r="E31" s="14"/>
      <c r="F31" s="14"/>
      <c r="G31" s="14"/>
      <c r="H31" s="14"/>
      <c r="I31" s="14"/>
      <c r="J31" s="14"/>
      <c r="K31" s="14"/>
      <c r="L31" s="14"/>
      <c r="M31" s="14"/>
      <c r="N31" s="288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1"/>
      <c r="AA31" s="94"/>
      <c r="AB31" s="93"/>
      <c r="AC31" s="100"/>
      <c r="AD31" s="250"/>
    </row>
    <row r="32" spans="1:30">
      <c r="A32" s="6" t="s">
        <v>15</v>
      </c>
      <c r="B32" s="6" t="s">
        <v>1</v>
      </c>
      <c r="C32" s="6" t="s">
        <v>2</v>
      </c>
      <c r="D32" s="51">
        <v>595.09949347270776</v>
      </c>
      <c r="E32" s="14">
        <v>662.76975228062634</v>
      </c>
      <c r="F32" s="14">
        <v>591.21348325130839</v>
      </c>
      <c r="G32" s="14">
        <v>841.62143845581932</v>
      </c>
      <c r="H32" s="14">
        <v>775.59494796720764</v>
      </c>
      <c r="I32" s="14">
        <v>558.25922602627895</v>
      </c>
      <c r="J32" s="14">
        <v>527.71235375709966</v>
      </c>
      <c r="K32" s="14">
        <v>539.5582164992918</v>
      </c>
      <c r="L32" s="14">
        <v>341.685340655076</v>
      </c>
      <c r="M32" s="14">
        <v>344.26226528241506</v>
      </c>
      <c r="N32" s="288">
        <v>370.47615447265594</v>
      </c>
      <c r="O32" s="88">
        <v>33.122487990099089</v>
      </c>
      <c r="P32" s="88">
        <v>24.386220113023526</v>
      </c>
      <c r="Q32" s="88">
        <v>28.482049764100132</v>
      </c>
      <c r="R32" s="88"/>
      <c r="S32" s="88"/>
      <c r="T32" s="88"/>
      <c r="U32" s="88"/>
      <c r="V32" s="88"/>
      <c r="W32" s="88"/>
      <c r="X32" s="88"/>
      <c r="Y32" s="88"/>
      <c r="Z32" s="87"/>
      <c r="AA32" s="97">
        <v>90.471681848412146</v>
      </c>
      <c r="AB32" s="89">
        <v>85.990757867222754</v>
      </c>
      <c r="AC32" s="100">
        <f>AB32/AA32-1</f>
        <v>-4.9528470010066883E-2</v>
      </c>
      <c r="AD32" s="250"/>
    </row>
    <row r="33" spans="1:30">
      <c r="A33" s="22"/>
      <c r="B33" s="6" t="s">
        <v>3</v>
      </c>
      <c r="C33" s="6" t="s">
        <v>169</v>
      </c>
      <c r="D33" s="51">
        <v>41.111622999999994</v>
      </c>
      <c r="E33" s="14">
        <v>38.263483999999998</v>
      </c>
      <c r="F33" s="14">
        <v>37.071149999999996</v>
      </c>
      <c r="G33" s="14">
        <v>39.02278900000001</v>
      </c>
      <c r="H33" s="14">
        <v>31.899958000000002</v>
      </c>
      <c r="I33" s="14">
        <v>25.545801000000001</v>
      </c>
      <c r="J33" s="14">
        <v>23.824697999999998</v>
      </c>
      <c r="K33" s="14">
        <v>24.640213999999997</v>
      </c>
      <c r="L33" s="14">
        <v>20.111056000000001</v>
      </c>
      <c r="M33" s="14">
        <v>19.371681000000002</v>
      </c>
      <c r="N33" s="288">
        <v>18.695043000000002</v>
      </c>
      <c r="O33" s="88">
        <v>1.6121780000000001</v>
      </c>
      <c r="P33" s="88">
        <v>1.1259809999999999</v>
      </c>
      <c r="Q33" s="88">
        <v>1.306211</v>
      </c>
      <c r="R33" s="88"/>
      <c r="S33" s="88"/>
      <c r="T33" s="88"/>
      <c r="U33" s="88"/>
      <c r="V33" s="88"/>
      <c r="W33" s="88"/>
      <c r="X33" s="88"/>
      <c r="Y33" s="88"/>
      <c r="Z33" s="87"/>
      <c r="AA33" s="97">
        <v>4.5287569999999997</v>
      </c>
      <c r="AB33" s="89">
        <v>4.0443699999999998</v>
      </c>
      <c r="AC33" s="100">
        <f>AB33/AA33-1</f>
        <v>-0.10695804610404136</v>
      </c>
      <c r="AD33" s="250"/>
    </row>
    <row r="34" spans="1:30">
      <c r="B34" s="6" t="s">
        <v>4</v>
      </c>
      <c r="C34" s="6" t="s">
        <v>10</v>
      </c>
      <c r="D34" s="51">
        <v>655.87879983333335</v>
      </c>
      <c r="E34" s="14">
        <v>815.13743308333324</v>
      </c>
      <c r="F34" s="14">
        <v>730.37841925000009</v>
      </c>
      <c r="G34" s="14">
        <v>986.36481341666683</v>
      </c>
      <c r="H34" s="14">
        <v>1102.8199075</v>
      </c>
      <c r="I34" s="14">
        <v>993.85511075000011</v>
      </c>
      <c r="J34" s="14">
        <v>1008.0133165833332</v>
      </c>
      <c r="K34" s="14">
        <v>990.55228941666667</v>
      </c>
      <c r="L34" s="14">
        <v>770.33709941666666</v>
      </c>
      <c r="M34" s="14">
        <v>806.09801911883301</v>
      </c>
      <c r="N34" s="288">
        <v>898.87547696861725</v>
      </c>
      <c r="O34" s="92">
        <v>931.91371100000003</v>
      </c>
      <c r="P34" s="92">
        <v>982.37922100000003</v>
      </c>
      <c r="Q34" s="92">
        <v>989.06229199999996</v>
      </c>
      <c r="R34" s="92"/>
      <c r="S34" s="92"/>
      <c r="T34" s="92"/>
      <c r="U34" s="92"/>
      <c r="V34" s="92"/>
      <c r="W34" s="92"/>
      <c r="X34" s="92"/>
      <c r="Y34" s="92"/>
      <c r="Z34" s="91"/>
      <c r="AA34" s="98">
        <v>906.14852127211179</v>
      </c>
      <c r="AB34" s="93">
        <v>964.42095206644581</v>
      </c>
      <c r="AC34" s="100">
        <f>AB34/AA34-1</f>
        <v>6.4307814256019835E-2</v>
      </c>
      <c r="AD34" s="250"/>
    </row>
    <row r="35" spans="1:30">
      <c r="D35" s="51"/>
      <c r="E35" s="14"/>
      <c r="F35" s="14"/>
      <c r="G35" s="14"/>
      <c r="H35" s="14"/>
      <c r="I35" s="14"/>
      <c r="J35" s="14"/>
      <c r="K35" s="14"/>
      <c r="L35" s="14"/>
      <c r="M35" s="14"/>
      <c r="N35" s="288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1"/>
      <c r="AA35" s="94"/>
      <c r="AB35" s="93"/>
      <c r="AC35" s="100"/>
      <c r="AD35" s="250"/>
    </row>
    <row r="36" spans="1:30">
      <c r="A36" s="6" t="s">
        <v>18</v>
      </c>
      <c r="B36" s="6" t="s">
        <v>1</v>
      </c>
      <c r="C36" s="6" t="s">
        <v>2</v>
      </c>
      <c r="D36" s="51">
        <v>991.16764057624141</v>
      </c>
      <c r="E36" s="14">
        <v>943.09487178572181</v>
      </c>
      <c r="F36" s="14">
        <v>275.96500791530212</v>
      </c>
      <c r="G36" s="14">
        <v>491.9356947636328</v>
      </c>
      <c r="H36" s="14">
        <v>563.68947023926762</v>
      </c>
      <c r="I36" s="14">
        <v>428.26749069318208</v>
      </c>
      <c r="J36" s="14">
        <v>355.52074602744028</v>
      </c>
      <c r="K36" s="14">
        <v>360.16193124196127</v>
      </c>
      <c r="L36" s="14">
        <v>219.63469285986599</v>
      </c>
      <c r="M36" s="14">
        <v>272.67154160154439</v>
      </c>
      <c r="N36" s="288">
        <v>363.09769384747199</v>
      </c>
      <c r="O36" s="92">
        <v>32.504858488137828</v>
      </c>
      <c r="P36" s="92">
        <v>43.924492173968552</v>
      </c>
      <c r="Q36" s="92">
        <v>60.689067500316952</v>
      </c>
      <c r="R36" s="92"/>
      <c r="S36" s="92"/>
      <c r="T36" s="92"/>
      <c r="U36" s="92"/>
      <c r="V36" s="92"/>
      <c r="W36" s="92"/>
      <c r="X36" s="92"/>
      <c r="Y36" s="92"/>
      <c r="Z36" s="91"/>
      <c r="AA36" s="98">
        <v>69.998187907540711</v>
      </c>
      <c r="AB36" s="93">
        <v>137.11841816242332</v>
      </c>
      <c r="AC36" s="100">
        <f t="shared" si="0"/>
        <v>0.95888525490889087</v>
      </c>
      <c r="AD36" s="250"/>
    </row>
    <row r="37" spans="1:30">
      <c r="A37" s="22"/>
      <c r="B37" s="6" t="s">
        <v>3</v>
      </c>
      <c r="C37" s="6" t="s">
        <v>169</v>
      </c>
      <c r="D37" s="51">
        <v>16.161707224000001</v>
      </c>
      <c r="E37" s="14">
        <v>18.255964222000003</v>
      </c>
      <c r="F37" s="14">
        <v>12.22908432</v>
      </c>
      <c r="G37" s="14">
        <v>16.693816124000001</v>
      </c>
      <c r="H37" s="14">
        <v>19.451061820000003</v>
      </c>
      <c r="I37" s="14">
        <v>17.877299378000004</v>
      </c>
      <c r="J37" s="14">
        <v>18.448508504000003</v>
      </c>
      <c r="K37" s="14">
        <v>16.477174284000004</v>
      </c>
      <c r="L37" s="14">
        <v>17.754669809999999</v>
      </c>
      <c r="M37" s="14">
        <v>24.406133279999999</v>
      </c>
      <c r="N37" s="288">
        <v>25.183071454</v>
      </c>
      <c r="O37" s="88">
        <v>1.6488150560000001</v>
      </c>
      <c r="P37" s="88">
        <v>2.0663966679999999</v>
      </c>
      <c r="Q37" s="88">
        <v>2.6237985620000002</v>
      </c>
      <c r="R37" s="88"/>
      <c r="S37" s="88"/>
      <c r="T37" s="88"/>
      <c r="U37" s="88"/>
      <c r="V37" s="88"/>
      <c r="W37" s="88"/>
      <c r="X37" s="88"/>
      <c r="Y37" s="88"/>
      <c r="Z37" s="87"/>
      <c r="AA37" s="97">
        <v>5.2826392159999997</v>
      </c>
      <c r="AB37" s="89">
        <v>6.3390102860000006</v>
      </c>
      <c r="AC37" s="100">
        <f t="shared" si="0"/>
        <v>0.19997032294018413</v>
      </c>
      <c r="AD37" s="250"/>
    </row>
    <row r="38" spans="1:30">
      <c r="B38" s="6" t="s">
        <v>4</v>
      </c>
      <c r="C38" s="6" t="s">
        <v>10</v>
      </c>
      <c r="D38" s="51">
        <v>2751.2270675162345</v>
      </c>
      <c r="E38" s="14">
        <v>2341.4703741318804</v>
      </c>
      <c r="F38" s="14">
        <v>1021.1318431412325</v>
      </c>
      <c r="G38" s="14">
        <v>1325.3933700418327</v>
      </c>
      <c r="H38" s="14">
        <v>1325.905731583126</v>
      </c>
      <c r="I38" s="14">
        <v>1082.8407173865523</v>
      </c>
      <c r="J38" s="14">
        <v>886.23183702941606</v>
      </c>
      <c r="K38" s="14">
        <v>999.05198578916281</v>
      </c>
      <c r="L38" s="14">
        <v>562.95747952334375</v>
      </c>
      <c r="M38" s="14">
        <v>506.76495685595188</v>
      </c>
      <c r="N38" s="288">
        <v>654.0041940263369</v>
      </c>
      <c r="O38" s="92">
        <v>894.21525746602924</v>
      </c>
      <c r="P38" s="92">
        <v>964.1815056506299</v>
      </c>
      <c r="Q38" s="92">
        <v>1049.1696412690824</v>
      </c>
      <c r="R38" s="92"/>
      <c r="S38" s="92"/>
      <c r="T38" s="92"/>
      <c r="U38" s="92"/>
      <c r="V38" s="92"/>
      <c r="W38" s="92"/>
      <c r="X38" s="92"/>
      <c r="Y38" s="92"/>
      <c r="Z38" s="91"/>
      <c r="AA38" s="98">
        <v>601.03752405654984</v>
      </c>
      <c r="AB38" s="93">
        <v>981.16055123474268</v>
      </c>
      <c r="AC38" s="100">
        <f t="shared" si="0"/>
        <v>0.63244475089117436</v>
      </c>
      <c r="AD38" s="250"/>
    </row>
    <row r="39" spans="1:30">
      <c r="D39" s="51"/>
      <c r="E39" s="14"/>
      <c r="F39" s="14"/>
      <c r="G39" s="14"/>
      <c r="H39" s="14"/>
      <c r="I39" s="14"/>
      <c r="J39" s="14"/>
      <c r="K39" s="14"/>
      <c r="L39" s="14"/>
      <c r="M39" s="14"/>
      <c r="N39" s="288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1"/>
      <c r="AA39" s="94"/>
      <c r="AB39" s="93"/>
      <c r="AC39" s="100"/>
      <c r="AD39" s="250"/>
    </row>
    <row r="40" spans="1:30">
      <c r="A40" s="6" t="s">
        <v>21</v>
      </c>
      <c r="B40" s="6" t="s">
        <v>1</v>
      </c>
      <c r="C40" s="6" t="s">
        <v>2</v>
      </c>
      <c r="D40" s="51">
        <v>50.600247423758653</v>
      </c>
      <c r="E40" s="14">
        <v>47.623667214277958</v>
      </c>
      <c r="F40" s="14">
        <v>27.489491084697907</v>
      </c>
      <c r="G40" s="14">
        <v>29.128838236367177</v>
      </c>
      <c r="H40" s="14">
        <v>31.208521760732285</v>
      </c>
      <c r="I40" s="14">
        <v>21.6183863068179</v>
      </c>
      <c r="J40" s="14">
        <v>23.221805972559654</v>
      </c>
      <c r="K40" s="14">
        <v>37.872977758038765</v>
      </c>
      <c r="L40" s="14">
        <v>26.956227140133979</v>
      </c>
      <c r="M40" s="14">
        <v>14.999100398455615</v>
      </c>
      <c r="N40" s="288">
        <v>44.063618152527965</v>
      </c>
      <c r="O40" s="88">
        <v>2.1235225118621699</v>
      </c>
      <c r="P40" s="88">
        <v>0.17459182603144541</v>
      </c>
      <c r="Q40" s="88">
        <v>1.9995344996830511</v>
      </c>
      <c r="R40" s="88"/>
      <c r="S40" s="88"/>
      <c r="T40" s="88"/>
      <c r="U40" s="88"/>
      <c r="V40" s="88"/>
      <c r="W40" s="88"/>
      <c r="X40" s="88"/>
      <c r="Y40" s="88"/>
      <c r="Z40" s="87"/>
      <c r="AA40" s="97">
        <v>9.2973370924592835</v>
      </c>
      <c r="AB40" s="93">
        <v>4.2976488375766664</v>
      </c>
      <c r="AC40" s="100">
        <f t="shared" si="0"/>
        <v>-0.53775486520088367</v>
      </c>
      <c r="AD40" s="250"/>
    </row>
    <row r="41" spans="1:30">
      <c r="D41" s="124"/>
      <c r="E41" s="125"/>
      <c r="F41" s="125"/>
      <c r="G41" s="16"/>
      <c r="H41" s="16"/>
      <c r="I41" s="16"/>
      <c r="J41" s="16"/>
      <c r="K41" s="16"/>
      <c r="L41" s="16"/>
      <c r="M41" s="16"/>
      <c r="N41" s="289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1"/>
      <c r="AA41" s="94"/>
      <c r="AB41" s="93"/>
      <c r="AC41" s="99"/>
    </row>
    <row r="42" spans="1:30" ht="12.75" thickBot="1">
      <c r="A42" s="9" t="s">
        <v>19</v>
      </c>
      <c r="B42" s="9"/>
      <c r="C42" s="9"/>
      <c r="D42" s="52">
        <f>SUM(D8,D12,D16,D20,D24,D32,D28,D36,D40)</f>
        <v>17439.352246936651</v>
      </c>
      <c r="E42" s="52">
        <f>SUM(E8,E12,E16,E20,E24,E32,E28,E36,E40)</f>
        <v>18100.9679482994</v>
      </c>
      <c r="F42" s="52">
        <f t="shared" ref="F42:L42" si="1">SUM(F8,F12,F16,F20,F24,F32,F28,F36,F40)</f>
        <v>16481.813528277929</v>
      </c>
      <c r="G42" s="53">
        <f t="shared" si="1"/>
        <v>21902.831565768924</v>
      </c>
      <c r="H42" s="53">
        <f t="shared" si="1"/>
        <v>27525.674834212732</v>
      </c>
      <c r="I42" s="53">
        <f t="shared" si="1"/>
        <v>27466.673086776646</v>
      </c>
      <c r="J42" s="53">
        <f t="shared" si="1"/>
        <v>23789.445416193052</v>
      </c>
      <c r="K42" s="53">
        <f t="shared" si="1"/>
        <v>20545.413928408008</v>
      </c>
      <c r="L42" s="53">
        <f t="shared" si="1"/>
        <v>18950.140019839251</v>
      </c>
      <c r="M42" s="53">
        <f>SUM(M8,M12,M16,M20,M24,M32,M28,M36,M40)</f>
        <v>21776.636298768288</v>
      </c>
      <c r="N42" s="53">
        <f>SUM(N8,N12,N16,N20,N24,N32,N28,N36,N40)</f>
        <v>27158.581548278267</v>
      </c>
      <c r="O42" s="95">
        <f>O40+O36+O28+O32+O24+O20+O16+O12+O8</f>
        <v>2392.8882520491843</v>
      </c>
      <c r="P42" s="95">
        <f>P40+P36+P28+P32+P24+P20+P16+P12+P8</f>
        <v>2235.298338520126</v>
      </c>
      <c r="Q42" s="95">
        <f t="shared" ref="Q42:AB42" si="2">SUM(Q8,Q12,Q16,Q20,Q24,Q32,Q28,Q36,Q40)</f>
        <v>2558.7763471082894</v>
      </c>
      <c r="R42" s="95">
        <f t="shared" si="2"/>
        <v>0</v>
      </c>
      <c r="S42" s="95">
        <f t="shared" si="2"/>
        <v>0</v>
      </c>
      <c r="T42" s="95">
        <f t="shared" si="2"/>
        <v>0</v>
      </c>
      <c r="U42" s="95">
        <f t="shared" si="2"/>
        <v>0</v>
      </c>
      <c r="V42" s="95">
        <f t="shared" si="2"/>
        <v>0</v>
      </c>
      <c r="W42" s="95">
        <f t="shared" si="2"/>
        <v>0</v>
      </c>
      <c r="X42" s="95">
        <f t="shared" si="2"/>
        <v>0</v>
      </c>
      <c r="Y42" s="95">
        <f t="shared" si="2"/>
        <v>0</v>
      </c>
      <c r="Z42" s="95">
        <f t="shared" si="2"/>
        <v>0</v>
      </c>
      <c r="AA42" s="95">
        <f t="shared" si="2"/>
        <v>5954.0460363470675</v>
      </c>
      <c r="AB42" s="95">
        <f t="shared" si="2"/>
        <v>7186.9629376776002</v>
      </c>
      <c r="AC42" s="101">
        <f t="shared" si="0"/>
        <v>0.20707211429069727</v>
      </c>
    </row>
    <row r="45" spans="1:30">
      <c r="A45" s="2" t="s">
        <v>20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74"/>
    </row>
    <row r="46" spans="1:30" s="25" customFormat="1">
      <c r="A46" s="2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C46" s="75"/>
    </row>
    <row r="50" spans="1:30">
      <c r="A50" s="102" t="str">
        <f t="shared" ref="A50:AA50" si="3">A8</f>
        <v>Cobre</v>
      </c>
      <c r="B50" s="102" t="str">
        <f t="shared" si="3"/>
        <v>Valor</v>
      </c>
      <c r="C50" s="102" t="str">
        <f t="shared" si="3"/>
        <v>(US$MM)</v>
      </c>
      <c r="D50" s="103">
        <f>D8</f>
        <v>7219.0687201917526</v>
      </c>
      <c r="E50" s="103">
        <f>E8</f>
        <v>7276.9520400628562</v>
      </c>
      <c r="F50" s="103">
        <f t="shared" si="3"/>
        <v>5935.4024202705696</v>
      </c>
      <c r="G50" s="103">
        <f t="shared" si="3"/>
        <v>8879.1470329311687</v>
      </c>
      <c r="H50" s="103">
        <f t="shared" si="3"/>
        <v>10721.031282565797</v>
      </c>
      <c r="I50" s="103">
        <f t="shared" si="3"/>
        <v>10730.942210401816</v>
      </c>
      <c r="J50" s="103">
        <f t="shared" si="3"/>
        <v>9820.7478280872583</v>
      </c>
      <c r="K50" s="103">
        <f t="shared" si="3"/>
        <v>8874.9060769625194</v>
      </c>
      <c r="L50" s="103">
        <f t="shared" si="3"/>
        <v>8167.541312653776</v>
      </c>
      <c r="M50" s="103">
        <f>M8</f>
        <v>10171.202800494437</v>
      </c>
      <c r="N50" s="103">
        <f>N8</f>
        <v>13773.19020945282</v>
      </c>
      <c r="O50" s="104">
        <f t="shared" si="3"/>
        <v>1224.7389886264336</v>
      </c>
      <c r="P50" s="104">
        <f t="shared" si="3"/>
        <v>1093.8361693908512</v>
      </c>
      <c r="Q50" s="104">
        <f t="shared" si="3"/>
        <v>1348.1637513185558</v>
      </c>
      <c r="R50" s="104">
        <f t="shared" si="3"/>
        <v>0</v>
      </c>
      <c r="S50" s="104">
        <f t="shared" si="3"/>
        <v>0</v>
      </c>
      <c r="T50" s="104">
        <f t="shared" si="3"/>
        <v>0</v>
      </c>
      <c r="U50" s="104">
        <f t="shared" si="3"/>
        <v>0</v>
      </c>
      <c r="V50" s="104">
        <f t="shared" si="3"/>
        <v>0</v>
      </c>
      <c r="W50" s="104">
        <f t="shared" si="3"/>
        <v>0</v>
      </c>
      <c r="X50" s="104">
        <f t="shared" si="3"/>
        <v>0</v>
      </c>
      <c r="Y50" s="104">
        <f>Y8</f>
        <v>0</v>
      </c>
      <c r="Z50" s="104">
        <f>Z8</f>
        <v>0</v>
      </c>
      <c r="AA50" s="105">
        <f t="shared" si="3"/>
        <v>3046.5608210931146</v>
      </c>
      <c r="AB50" s="105">
        <f>AB8</f>
        <v>3666.7389093358406</v>
      </c>
      <c r="AC50" s="108">
        <f t="shared" ref="AC50:AC59" si="4">AB50/AA50-1</f>
        <v>0.20356661975985246</v>
      </c>
      <c r="AD50" s="132"/>
    </row>
    <row r="51" spans="1:30">
      <c r="A51" s="102" t="str">
        <f t="shared" ref="A51:AB51" si="5">A12</f>
        <v>Oro</v>
      </c>
      <c r="B51" s="102" t="str">
        <f t="shared" si="5"/>
        <v>Valor</v>
      </c>
      <c r="C51" s="102" t="str">
        <f t="shared" si="5"/>
        <v>(US$MM)</v>
      </c>
      <c r="D51" s="103">
        <f>D12</f>
        <v>4187.4032129251573</v>
      </c>
      <c r="E51" s="103">
        <f>E12</f>
        <v>5586.0346055150185</v>
      </c>
      <c r="F51" s="103">
        <f t="shared" si="5"/>
        <v>6790.9480920625147</v>
      </c>
      <c r="G51" s="103">
        <f t="shared" si="5"/>
        <v>7744.6314899523886</v>
      </c>
      <c r="H51" s="103">
        <f t="shared" si="5"/>
        <v>10235.353079840146</v>
      </c>
      <c r="I51" s="103">
        <f t="shared" si="5"/>
        <v>10745.515758961699</v>
      </c>
      <c r="J51" s="103">
        <f t="shared" si="5"/>
        <v>8536.2794900494937</v>
      </c>
      <c r="K51" s="103">
        <f t="shared" si="5"/>
        <v>6729.0722178974011</v>
      </c>
      <c r="L51" s="103">
        <f t="shared" si="5"/>
        <v>6650.5953646963681</v>
      </c>
      <c r="M51" s="103">
        <f>M12</f>
        <v>7385.9574342377318</v>
      </c>
      <c r="N51" s="103">
        <f>N12</f>
        <v>7979.3150062432396</v>
      </c>
      <c r="O51" s="104">
        <f t="shared" si="5"/>
        <v>701.24380093466527</v>
      </c>
      <c r="P51" s="104">
        <f t="shared" si="5"/>
        <v>592.46111023851529</v>
      </c>
      <c r="Q51" s="104">
        <f t="shared" si="5"/>
        <v>692.98793436004246</v>
      </c>
      <c r="R51" s="104">
        <f t="shared" si="5"/>
        <v>0</v>
      </c>
      <c r="S51" s="104">
        <f t="shared" si="5"/>
        <v>0</v>
      </c>
      <c r="T51" s="104">
        <f t="shared" si="5"/>
        <v>0</v>
      </c>
      <c r="U51" s="104">
        <f t="shared" si="5"/>
        <v>0</v>
      </c>
      <c r="V51" s="104">
        <f t="shared" si="5"/>
        <v>0</v>
      </c>
      <c r="W51" s="104">
        <f t="shared" si="5"/>
        <v>0</v>
      </c>
      <c r="X51" s="104">
        <f t="shared" si="5"/>
        <v>0</v>
      </c>
      <c r="Y51" s="104">
        <f>Y12</f>
        <v>0</v>
      </c>
      <c r="Z51" s="104">
        <f>Z12</f>
        <v>0</v>
      </c>
      <c r="AA51" s="105">
        <f t="shared" si="5"/>
        <v>1764.1113753943673</v>
      </c>
      <c r="AB51" s="105">
        <f t="shared" si="5"/>
        <v>1986.6928455332231</v>
      </c>
      <c r="AC51" s="108">
        <f t="shared" si="4"/>
        <v>0.12617200548865437</v>
      </c>
    </row>
    <row r="52" spans="1:30">
      <c r="A52" s="102" t="str">
        <f t="shared" ref="A52:AB52" si="6">A16</f>
        <v>Zinc</v>
      </c>
      <c r="B52" s="102" t="str">
        <f t="shared" si="6"/>
        <v>Valor</v>
      </c>
      <c r="C52" s="102" t="str">
        <f t="shared" si="6"/>
        <v>(US$MM)</v>
      </c>
      <c r="D52" s="103">
        <f>D16</f>
        <v>2539.4072801646053</v>
      </c>
      <c r="E52" s="103">
        <f>E16</f>
        <v>1468.2951198311805</v>
      </c>
      <c r="F52" s="103">
        <f t="shared" si="6"/>
        <v>1233.2203045912822</v>
      </c>
      <c r="G52" s="103">
        <f t="shared" si="6"/>
        <v>1696.0733253334295</v>
      </c>
      <c r="H52" s="103">
        <f t="shared" si="6"/>
        <v>1522.5406592484687</v>
      </c>
      <c r="I52" s="103">
        <f t="shared" si="6"/>
        <v>1352.3374325660052</v>
      </c>
      <c r="J52" s="103">
        <f t="shared" si="6"/>
        <v>1413.8433873410634</v>
      </c>
      <c r="K52" s="103">
        <f t="shared" si="6"/>
        <v>1503.5472338862523</v>
      </c>
      <c r="L52" s="103">
        <f t="shared" si="6"/>
        <v>1507.6585311955087</v>
      </c>
      <c r="M52" s="103">
        <f>M16</f>
        <v>1465.4520841719275</v>
      </c>
      <c r="N52" s="103">
        <f>N16</f>
        <v>2376.2998861161768</v>
      </c>
      <c r="O52" s="104">
        <f t="shared" si="6"/>
        <v>211.62590956663553</v>
      </c>
      <c r="P52" s="104">
        <f t="shared" si="6"/>
        <v>251.62344005072632</v>
      </c>
      <c r="Q52" s="104">
        <f t="shared" si="6"/>
        <v>244.61664167100813</v>
      </c>
      <c r="R52" s="104">
        <f t="shared" si="6"/>
        <v>0</v>
      </c>
      <c r="S52" s="104">
        <f t="shared" si="6"/>
        <v>0</v>
      </c>
      <c r="T52" s="104">
        <f t="shared" si="6"/>
        <v>0</v>
      </c>
      <c r="U52" s="104">
        <f t="shared" si="6"/>
        <v>0</v>
      </c>
      <c r="V52" s="104">
        <f t="shared" si="6"/>
        <v>0</v>
      </c>
      <c r="W52" s="104">
        <f t="shared" si="6"/>
        <v>0</v>
      </c>
      <c r="X52" s="104">
        <f t="shared" si="6"/>
        <v>0</v>
      </c>
      <c r="Y52" s="104">
        <f>Y16</f>
        <v>0</v>
      </c>
      <c r="Z52" s="104">
        <f>Z16</f>
        <v>0</v>
      </c>
      <c r="AA52" s="105">
        <f t="shared" si="6"/>
        <v>514.61880992881981</v>
      </c>
      <c r="AB52" s="105">
        <f t="shared" si="6"/>
        <v>707.86599128836997</v>
      </c>
      <c r="AC52" s="108">
        <f t="shared" si="4"/>
        <v>0.37551519227655006</v>
      </c>
    </row>
    <row r="53" spans="1:30">
      <c r="A53" s="102" t="str">
        <f t="shared" ref="A53:AB53" si="7">A20</f>
        <v>Plata</v>
      </c>
      <c r="B53" s="102" t="str">
        <f t="shared" si="7"/>
        <v>Valor</v>
      </c>
      <c r="C53" s="102" t="str">
        <f t="shared" si="7"/>
        <v>(US$MM)</v>
      </c>
      <c r="D53" s="103">
        <f>D20</f>
        <v>538.233568262017</v>
      </c>
      <c r="E53" s="103">
        <f>E20</f>
        <v>595.44527574297194</v>
      </c>
      <c r="F53" s="103">
        <f t="shared" si="7"/>
        <v>214.08494407795499</v>
      </c>
      <c r="G53" s="103">
        <f t="shared" si="7"/>
        <v>118.20838016762899</v>
      </c>
      <c r="H53" s="103">
        <f t="shared" si="7"/>
        <v>219.44862884541499</v>
      </c>
      <c r="I53" s="103">
        <f t="shared" si="7"/>
        <v>209.569981439488</v>
      </c>
      <c r="J53" s="103">
        <f t="shared" si="7"/>
        <v>479.2518043975009</v>
      </c>
      <c r="K53" s="103">
        <f t="shared" si="7"/>
        <v>331.07695278478701</v>
      </c>
      <c r="L53" s="103">
        <f t="shared" si="7"/>
        <v>137.79635297098301</v>
      </c>
      <c r="M53" s="103">
        <f>M20</f>
        <v>120.45621156886003</v>
      </c>
      <c r="N53" s="103">
        <f>N20</f>
        <v>118.029144359499</v>
      </c>
      <c r="O53" s="104">
        <f t="shared" si="7"/>
        <v>10.810272149639999</v>
      </c>
      <c r="P53" s="104">
        <f t="shared" si="7"/>
        <v>8.6915224151200015</v>
      </c>
      <c r="Q53" s="104">
        <f t="shared" si="7"/>
        <v>10.500047482074999</v>
      </c>
      <c r="R53" s="104">
        <f t="shared" si="7"/>
        <v>0</v>
      </c>
      <c r="S53" s="104">
        <f t="shared" si="7"/>
        <v>0</v>
      </c>
      <c r="T53" s="104">
        <f t="shared" si="7"/>
        <v>0</v>
      </c>
      <c r="U53" s="104">
        <f t="shared" si="7"/>
        <v>0</v>
      </c>
      <c r="V53" s="104">
        <f t="shared" si="7"/>
        <v>0</v>
      </c>
      <c r="W53" s="104">
        <f t="shared" si="7"/>
        <v>0</v>
      </c>
      <c r="X53" s="104">
        <f t="shared" si="7"/>
        <v>0</v>
      </c>
      <c r="Y53" s="104">
        <f>Y20</f>
        <v>0</v>
      </c>
      <c r="Z53" s="104">
        <f>Z20</f>
        <v>0</v>
      </c>
      <c r="AA53" s="105">
        <f t="shared" si="7"/>
        <v>26.594495830966999</v>
      </c>
      <c r="AB53" s="105">
        <f t="shared" si="7"/>
        <v>30.001842046835002</v>
      </c>
      <c r="AC53" s="108">
        <f t="shared" si="4"/>
        <v>0.12812223392106725</v>
      </c>
    </row>
    <row r="54" spans="1:30">
      <c r="A54" s="102" t="str">
        <f t="shared" ref="A54:AB54" si="8">A24</f>
        <v>Plomo</v>
      </c>
      <c r="B54" s="102" t="str">
        <f t="shared" si="8"/>
        <v>Valor</v>
      </c>
      <c r="C54" s="102" t="str">
        <f t="shared" si="8"/>
        <v>(US$MM)</v>
      </c>
      <c r="D54" s="103">
        <f>D24</f>
        <v>1032.9556582579808</v>
      </c>
      <c r="E54" s="103">
        <f>E24</f>
        <v>1135.6647188208904</v>
      </c>
      <c r="F54" s="103">
        <f t="shared" si="8"/>
        <v>1115.8065786717914</v>
      </c>
      <c r="G54" s="103">
        <f t="shared" si="8"/>
        <v>1578.8088600715344</v>
      </c>
      <c r="H54" s="103">
        <f t="shared" si="8"/>
        <v>2426.735952128829</v>
      </c>
      <c r="I54" s="103">
        <f t="shared" si="8"/>
        <v>2575.3341204307012</v>
      </c>
      <c r="J54" s="103">
        <f t="shared" si="8"/>
        <v>1776.0595258877415</v>
      </c>
      <c r="K54" s="103">
        <f t="shared" si="8"/>
        <v>1522.5135211197114</v>
      </c>
      <c r="L54" s="103">
        <f t="shared" si="8"/>
        <v>1548.2696011111268</v>
      </c>
      <c r="M54" s="103">
        <f>M24</f>
        <v>1657.8745242177492</v>
      </c>
      <c r="N54" s="103">
        <f>N24</f>
        <v>1707.4039311799302</v>
      </c>
      <c r="O54" s="104">
        <f t="shared" si="8"/>
        <v>128.92400978467205</v>
      </c>
      <c r="P54" s="104">
        <f t="shared" si="8"/>
        <v>167.73412283989393</v>
      </c>
      <c r="Q54" s="104">
        <f t="shared" si="8"/>
        <v>121.61914322064167</v>
      </c>
      <c r="R54" s="104">
        <f t="shared" si="8"/>
        <v>0</v>
      </c>
      <c r="S54" s="104">
        <f t="shared" si="8"/>
        <v>0</v>
      </c>
      <c r="T54" s="104">
        <f t="shared" si="8"/>
        <v>0</v>
      </c>
      <c r="U54" s="104">
        <f t="shared" si="8"/>
        <v>0</v>
      </c>
      <c r="V54" s="104">
        <f t="shared" si="8"/>
        <v>0</v>
      </c>
      <c r="W54" s="104">
        <f t="shared" si="8"/>
        <v>0</v>
      </c>
      <c r="X54" s="104">
        <f t="shared" si="8"/>
        <v>0</v>
      </c>
      <c r="Y54" s="104">
        <f>Y24</f>
        <v>0</v>
      </c>
      <c r="Z54" s="104">
        <f>Z24</f>
        <v>0</v>
      </c>
      <c r="AA54" s="105">
        <f t="shared" si="8"/>
        <v>335.31797342847671</v>
      </c>
      <c r="AB54" s="105">
        <f t="shared" si="8"/>
        <v>418.27727584520761</v>
      </c>
      <c r="AC54" s="108">
        <f t="shared" si="4"/>
        <v>0.24740487832641067</v>
      </c>
    </row>
    <row r="55" spans="1:30">
      <c r="A55" s="102" t="str">
        <f t="shared" ref="A55:AB55" si="9">A32</f>
        <v>Estaño</v>
      </c>
      <c r="B55" s="102" t="str">
        <f t="shared" si="9"/>
        <v>Valor</v>
      </c>
      <c r="C55" s="102" t="str">
        <f t="shared" si="9"/>
        <v>(US$MM)</v>
      </c>
      <c r="D55" s="103">
        <f>D32</f>
        <v>595.09949347270776</v>
      </c>
      <c r="E55" s="103">
        <f>E32</f>
        <v>662.76975228062634</v>
      </c>
      <c r="F55" s="103">
        <f t="shared" si="9"/>
        <v>591.21348325130839</v>
      </c>
      <c r="G55" s="103">
        <f t="shared" si="9"/>
        <v>841.62143845581932</v>
      </c>
      <c r="H55" s="103">
        <f t="shared" si="9"/>
        <v>775.59494796720764</v>
      </c>
      <c r="I55" s="103">
        <f t="shared" si="9"/>
        <v>558.25922602627895</v>
      </c>
      <c r="J55" s="103">
        <f t="shared" si="9"/>
        <v>527.71235375709966</v>
      </c>
      <c r="K55" s="103">
        <f t="shared" si="9"/>
        <v>539.5582164992918</v>
      </c>
      <c r="L55" s="103">
        <f t="shared" si="9"/>
        <v>341.685340655076</v>
      </c>
      <c r="M55" s="103">
        <f>M32</f>
        <v>344.26226528241506</v>
      </c>
      <c r="N55" s="103">
        <f>N32</f>
        <v>370.47615447265594</v>
      </c>
      <c r="O55" s="104">
        <f t="shared" si="9"/>
        <v>33.122487990099089</v>
      </c>
      <c r="P55" s="104">
        <f t="shared" si="9"/>
        <v>24.386220113023526</v>
      </c>
      <c r="Q55" s="104">
        <f t="shared" si="9"/>
        <v>28.482049764100132</v>
      </c>
      <c r="R55" s="104">
        <f t="shared" si="9"/>
        <v>0</v>
      </c>
      <c r="S55" s="104">
        <f t="shared" si="9"/>
        <v>0</v>
      </c>
      <c r="T55" s="104">
        <f t="shared" si="9"/>
        <v>0</v>
      </c>
      <c r="U55" s="104">
        <f t="shared" si="9"/>
        <v>0</v>
      </c>
      <c r="V55" s="104">
        <f t="shared" si="9"/>
        <v>0</v>
      </c>
      <c r="W55" s="104">
        <f t="shared" si="9"/>
        <v>0</v>
      </c>
      <c r="X55" s="104">
        <f t="shared" si="9"/>
        <v>0</v>
      </c>
      <c r="Y55" s="104">
        <f>Y32</f>
        <v>0</v>
      </c>
      <c r="Z55" s="104">
        <f>Z32</f>
        <v>0</v>
      </c>
      <c r="AA55" s="105">
        <f t="shared" si="9"/>
        <v>90.471681848412146</v>
      </c>
      <c r="AB55" s="105">
        <f t="shared" si="9"/>
        <v>85.990757867222754</v>
      </c>
      <c r="AC55" s="108">
        <f t="shared" si="4"/>
        <v>-4.9528470010066883E-2</v>
      </c>
    </row>
    <row r="56" spans="1:30">
      <c r="A56" s="102" t="str">
        <f>A28</f>
        <v>Hierro</v>
      </c>
      <c r="B56" s="102" t="str">
        <f t="shared" ref="B56:AB56" si="10">B28</f>
        <v>Valor</v>
      </c>
      <c r="C56" s="102" t="str">
        <f t="shared" si="10"/>
        <v>(US$MM)</v>
      </c>
      <c r="D56" s="103">
        <f>D28</f>
        <v>285.41642566243098</v>
      </c>
      <c r="E56" s="103">
        <f>E28</f>
        <v>385.08789704585701</v>
      </c>
      <c r="F56" s="103">
        <f>F28</f>
        <v>297.68320635250899</v>
      </c>
      <c r="G56" s="103">
        <f t="shared" si="10"/>
        <v>523.27650585695505</v>
      </c>
      <c r="H56" s="103">
        <f t="shared" si="10"/>
        <v>1030.072291616872</v>
      </c>
      <c r="I56" s="103">
        <f t="shared" si="10"/>
        <v>844.8284799506572</v>
      </c>
      <c r="J56" s="103">
        <f t="shared" si="10"/>
        <v>856.80847467289618</v>
      </c>
      <c r="K56" s="103">
        <f t="shared" si="10"/>
        <v>646.70480025804579</v>
      </c>
      <c r="L56" s="103">
        <f>L28</f>
        <v>350.00259655641497</v>
      </c>
      <c r="M56" s="103">
        <f>M28</f>
        <v>343.76033679517201</v>
      </c>
      <c r="N56" s="103">
        <f>N28</f>
        <v>426.70590445394402</v>
      </c>
      <c r="O56" s="104">
        <f t="shared" si="10"/>
        <v>47.794401997039003</v>
      </c>
      <c r="P56" s="104">
        <f t="shared" si="10"/>
        <v>52.466669471995992</v>
      </c>
      <c r="Q56" s="104">
        <f t="shared" si="10"/>
        <v>49.718177291865999</v>
      </c>
      <c r="R56" s="104">
        <f t="shared" si="10"/>
        <v>0</v>
      </c>
      <c r="S56" s="104">
        <f t="shared" si="10"/>
        <v>0</v>
      </c>
      <c r="T56" s="104">
        <f t="shared" si="10"/>
        <v>0</v>
      </c>
      <c r="U56" s="104">
        <f t="shared" si="10"/>
        <v>0</v>
      </c>
      <c r="V56" s="104">
        <f t="shared" si="10"/>
        <v>0</v>
      </c>
      <c r="W56" s="104">
        <f t="shared" si="10"/>
        <v>0</v>
      </c>
      <c r="X56" s="104">
        <f t="shared" si="10"/>
        <v>0</v>
      </c>
      <c r="Y56" s="104">
        <f>Y28</f>
        <v>0</v>
      </c>
      <c r="Z56" s="104">
        <f>Z28</f>
        <v>0</v>
      </c>
      <c r="AA56" s="105">
        <f t="shared" si="10"/>
        <v>97.075353822910017</v>
      </c>
      <c r="AB56" s="105">
        <f t="shared" si="10"/>
        <v>149.97924876090099</v>
      </c>
      <c r="AC56" s="108">
        <f t="shared" si="4"/>
        <v>0.54497761640406739</v>
      </c>
    </row>
    <row r="57" spans="1:30">
      <c r="A57" s="102" t="str">
        <f>A36</f>
        <v>Molibdeno</v>
      </c>
      <c r="B57" s="102" t="str">
        <f t="shared" ref="B57:AB57" si="11">B36</f>
        <v>Valor</v>
      </c>
      <c r="C57" s="102" t="str">
        <f t="shared" si="11"/>
        <v>(US$MM)</v>
      </c>
      <c r="D57" s="103">
        <f>D36</f>
        <v>991.16764057624141</v>
      </c>
      <c r="E57" s="103">
        <f>E36</f>
        <v>943.09487178572181</v>
      </c>
      <c r="F57" s="103">
        <f t="shared" si="11"/>
        <v>275.96500791530212</v>
      </c>
      <c r="G57" s="103">
        <f t="shared" si="11"/>
        <v>491.9356947636328</v>
      </c>
      <c r="H57" s="103">
        <f t="shared" si="11"/>
        <v>563.68947023926762</v>
      </c>
      <c r="I57" s="103">
        <f t="shared" si="11"/>
        <v>428.26749069318208</v>
      </c>
      <c r="J57" s="103">
        <f t="shared" si="11"/>
        <v>355.52074602744028</v>
      </c>
      <c r="K57" s="103">
        <f t="shared" si="11"/>
        <v>360.16193124196127</v>
      </c>
      <c r="L57" s="103">
        <f>L36</f>
        <v>219.63469285986599</v>
      </c>
      <c r="M57" s="103">
        <f>M36</f>
        <v>272.67154160154439</v>
      </c>
      <c r="N57" s="103">
        <f>N36</f>
        <v>363.09769384747199</v>
      </c>
      <c r="O57" s="104">
        <f t="shared" si="11"/>
        <v>32.504858488137828</v>
      </c>
      <c r="P57" s="104">
        <f t="shared" si="11"/>
        <v>43.924492173968552</v>
      </c>
      <c r="Q57" s="104">
        <f t="shared" si="11"/>
        <v>60.689067500316952</v>
      </c>
      <c r="R57" s="104">
        <f t="shared" si="11"/>
        <v>0</v>
      </c>
      <c r="S57" s="104">
        <f t="shared" si="11"/>
        <v>0</v>
      </c>
      <c r="T57" s="104">
        <f t="shared" si="11"/>
        <v>0</v>
      </c>
      <c r="U57" s="104">
        <f t="shared" si="11"/>
        <v>0</v>
      </c>
      <c r="V57" s="104">
        <f t="shared" si="11"/>
        <v>0</v>
      </c>
      <c r="W57" s="104">
        <f t="shared" si="11"/>
        <v>0</v>
      </c>
      <c r="X57" s="104">
        <f t="shared" si="11"/>
        <v>0</v>
      </c>
      <c r="Y57" s="104">
        <f>Y36</f>
        <v>0</v>
      </c>
      <c r="Z57" s="104">
        <f>Z36</f>
        <v>0</v>
      </c>
      <c r="AA57" s="105">
        <f t="shared" si="11"/>
        <v>69.998187907540711</v>
      </c>
      <c r="AB57" s="105">
        <f t="shared" si="11"/>
        <v>137.11841816242332</v>
      </c>
      <c r="AC57" s="108">
        <f t="shared" si="4"/>
        <v>0.95888525490889087</v>
      </c>
    </row>
    <row r="58" spans="1:30">
      <c r="A58" s="102" t="str">
        <f>A40</f>
        <v>Otros</v>
      </c>
      <c r="B58" s="102" t="str">
        <f t="shared" ref="B58:AB58" si="12">B40</f>
        <v>Valor</v>
      </c>
      <c r="C58" s="102" t="str">
        <f t="shared" si="12"/>
        <v>(US$MM)</v>
      </c>
      <c r="D58" s="103">
        <f>D40</f>
        <v>50.600247423758653</v>
      </c>
      <c r="E58" s="103">
        <f>E40</f>
        <v>47.623667214277958</v>
      </c>
      <c r="F58" s="103">
        <f t="shared" si="12"/>
        <v>27.489491084697907</v>
      </c>
      <c r="G58" s="103">
        <f t="shared" si="12"/>
        <v>29.128838236367177</v>
      </c>
      <c r="H58" s="103">
        <f t="shared" si="12"/>
        <v>31.208521760732285</v>
      </c>
      <c r="I58" s="103">
        <f t="shared" si="12"/>
        <v>21.6183863068179</v>
      </c>
      <c r="J58" s="103">
        <f t="shared" si="12"/>
        <v>23.221805972559654</v>
      </c>
      <c r="K58" s="103">
        <f t="shared" si="12"/>
        <v>37.872977758038765</v>
      </c>
      <c r="L58" s="103">
        <f>L40</f>
        <v>26.956227140133979</v>
      </c>
      <c r="M58" s="103">
        <f>M40</f>
        <v>14.999100398455615</v>
      </c>
      <c r="N58" s="103">
        <f>N40</f>
        <v>44.063618152527965</v>
      </c>
      <c r="O58" s="104">
        <f t="shared" si="12"/>
        <v>2.1235225118621699</v>
      </c>
      <c r="P58" s="104">
        <f t="shared" si="12"/>
        <v>0.17459182603144541</v>
      </c>
      <c r="Q58" s="104">
        <f t="shared" si="12"/>
        <v>1.9995344996830511</v>
      </c>
      <c r="R58" s="104">
        <f t="shared" si="12"/>
        <v>0</v>
      </c>
      <c r="S58" s="104">
        <f t="shared" si="12"/>
        <v>0</v>
      </c>
      <c r="T58" s="104">
        <f t="shared" si="12"/>
        <v>0</v>
      </c>
      <c r="U58" s="104">
        <f t="shared" si="12"/>
        <v>0</v>
      </c>
      <c r="V58" s="104">
        <f t="shared" si="12"/>
        <v>0</v>
      </c>
      <c r="W58" s="104">
        <f t="shared" si="12"/>
        <v>0</v>
      </c>
      <c r="X58" s="104">
        <f t="shared" si="12"/>
        <v>0</v>
      </c>
      <c r="Y58" s="104">
        <f>Y40</f>
        <v>0</v>
      </c>
      <c r="Z58" s="104">
        <f>Z40</f>
        <v>0</v>
      </c>
      <c r="AA58" s="105">
        <f t="shared" si="12"/>
        <v>9.2973370924592835</v>
      </c>
      <c r="AB58" s="105">
        <f t="shared" si="12"/>
        <v>4.2976488375766664</v>
      </c>
      <c r="AC58" s="108">
        <f t="shared" si="4"/>
        <v>-0.53775486520088367</v>
      </c>
    </row>
    <row r="59" spans="1:30">
      <c r="D59" s="106">
        <f>SUM(D50:D58)</f>
        <v>17439.352246936651</v>
      </c>
      <c r="E59" s="106">
        <f>SUM(E50:E58)</f>
        <v>18100.9679482994</v>
      </c>
      <c r="F59" s="106">
        <f>SUM(F50:F58)</f>
        <v>16481.813528277929</v>
      </c>
      <c r="G59" s="106">
        <f t="shared" ref="G59:U59" si="13">SUM(G50:G58)</f>
        <v>21902.831565768924</v>
      </c>
      <c r="H59" s="106">
        <f t="shared" si="13"/>
        <v>27525.674834212732</v>
      </c>
      <c r="I59" s="106">
        <f t="shared" si="13"/>
        <v>27466.673086776646</v>
      </c>
      <c r="J59" s="106">
        <f t="shared" si="13"/>
        <v>23789.445416193052</v>
      </c>
      <c r="K59" s="106">
        <f t="shared" si="13"/>
        <v>20545.413928408008</v>
      </c>
      <c r="L59" s="106">
        <f t="shared" si="13"/>
        <v>18950.140019839251</v>
      </c>
      <c r="M59" s="106">
        <f>SUM(M50:M58)</f>
        <v>21776.636298768288</v>
      </c>
      <c r="N59" s="106">
        <f>SUM(N50:N58)</f>
        <v>27158.581548278267</v>
      </c>
      <c r="O59" s="107">
        <f>SUM(O50:O58)</f>
        <v>2392.8882520491843</v>
      </c>
      <c r="P59" s="107">
        <f t="shared" si="13"/>
        <v>2235.2983385201264</v>
      </c>
      <c r="Q59" s="107">
        <f t="shared" si="13"/>
        <v>2558.7763471082894</v>
      </c>
      <c r="R59" s="107">
        <f t="shared" si="13"/>
        <v>0</v>
      </c>
      <c r="S59" s="107">
        <f t="shared" si="13"/>
        <v>0</v>
      </c>
      <c r="T59" s="107">
        <f t="shared" si="13"/>
        <v>0</v>
      </c>
      <c r="U59" s="107">
        <f t="shared" si="13"/>
        <v>0</v>
      </c>
      <c r="V59" s="107">
        <f t="shared" ref="V59:AB59" si="14">SUM(V50:V58)</f>
        <v>0</v>
      </c>
      <c r="W59" s="107">
        <f t="shared" si="14"/>
        <v>0</v>
      </c>
      <c r="X59" s="107">
        <f t="shared" si="14"/>
        <v>0</v>
      </c>
      <c r="Y59" s="107">
        <f t="shared" si="14"/>
        <v>0</v>
      </c>
      <c r="Z59" s="107">
        <f t="shared" si="14"/>
        <v>0</v>
      </c>
      <c r="AA59" s="107">
        <f t="shared" si="14"/>
        <v>5954.0460363470675</v>
      </c>
      <c r="AB59" s="107">
        <f t="shared" si="14"/>
        <v>7186.9629376776002</v>
      </c>
      <c r="AC59" s="131">
        <f t="shared" si="4"/>
        <v>0.20707211429069727</v>
      </c>
    </row>
    <row r="62" spans="1:30">
      <c r="A62" s="102" t="s">
        <v>0</v>
      </c>
      <c r="B62" s="102" t="str">
        <f t="shared" ref="B62:AB62" si="15">B9</f>
        <v>Cantidad</v>
      </c>
      <c r="C62" s="102" t="str">
        <f t="shared" si="15"/>
        <v>(Miles TM)</v>
      </c>
      <c r="D62" s="103">
        <f>D9</f>
        <v>1121.9424399999998</v>
      </c>
      <c r="E62" s="103">
        <f>E9</f>
        <v>1243.0921780000001</v>
      </c>
      <c r="F62" s="103">
        <f t="shared" si="15"/>
        <v>1246.1711079999998</v>
      </c>
      <c r="G62" s="103">
        <f t="shared" si="15"/>
        <v>1256.1313640000003</v>
      </c>
      <c r="H62" s="103">
        <f t="shared" si="15"/>
        <v>1262.237985</v>
      </c>
      <c r="I62" s="103">
        <f t="shared" si="15"/>
        <v>1405.5533140000002</v>
      </c>
      <c r="J62" s="103">
        <f t="shared" si="15"/>
        <v>1403.9670750000002</v>
      </c>
      <c r="K62" s="103">
        <f t="shared" si="15"/>
        <v>1402.417778</v>
      </c>
      <c r="L62" s="103">
        <f t="shared" si="15"/>
        <v>1757.1664789999998</v>
      </c>
      <c r="M62" s="103">
        <f>M9</f>
        <v>2492.5097820000001</v>
      </c>
      <c r="N62" s="103">
        <f>N9</f>
        <v>2608.8056520000005</v>
      </c>
      <c r="O62" s="104">
        <f t="shared" si="15"/>
        <v>201.54240300000001</v>
      </c>
      <c r="P62" s="104">
        <f t="shared" si="15"/>
        <v>185.80975700000002</v>
      </c>
      <c r="Q62" s="104">
        <f t="shared" si="15"/>
        <v>238.058774</v>
      </c>
      <c r="R62" s="104">
        <f t="shared" si="15"/>
        <v>0</v>
      </c>
      <c r="S62" s="104">
        <f t="shared" si="15"/>
        <v>0</v>
      </c>
      <c r="T62" s="104">
        <f t="shared" si="15"/>
        <v>0</v>
      </c>
      <c r="U62" s="104">
        <f t="shared" si="15"/>
        <v>0</v>
      </c>
      <c r="V62" s="104">
        <f t="shared" si="15"/>
        <v>0</v>
      </c>
      <c r="W62" s="104">
        <f t="shared" si="15"/>
        <v>0</v>
      </c>
      <c r="X62" s="104">
        <f t="shared" si="15"/>
        <v>0</v>
      </c>
      <c r="Y62" s="104">
        <f>Y9</f>
        <v>0</v>
      </c>
      <c r="Z62" s="104">
        <f>Z9</f>
        <v>0</v>
      </c>
      <c r="AA62" s="105">
        <f t="shared" si="15"/>
        <v>600.43769499999996</v>
      </c>
      <c r="AB62" s="105">
        <f t="shared" si="15"/>
        <v>625.410934</v>
      </c>
      <c r="AC62" s="108">
        <f t="shared" ref="AC62:AC69" si="16">AB62/AA62-1</f>
        <v>4.1591724183805745E-2</v>
      </c>
    </row>
    <row r="63" spans="1:30">
      <c r="A63" s="102" t="s">
        <v>6</v>
      </c>
      <c r="B63" s="102" t="str">
        <f t="shared" ref="B63:AB63" si="17">B13</f>
        <v>Cantidad</v>
      </c>
      <c r="C63" s="102" t="str">
        <f t="shared" si="17"/>
        <v>(Miles Oz. Tr.)</v>
      </c>
      <c r="D63" s="103">
        <f>D13</f>
        <v>5967.3943619999991</v>
      </c>
      <c r="E63" s="103">
        <f>E13</f>
        <v>6417.683814</v>
      </c>
      <c r="F63" s="103">
        <f t="shared" si="17"/>
        <v>6972.1969499999996</v>
      </c>
      <c r="G63" s="103">
        <f t="shared" si="17"/>
        <v>6334.5532089999997</v>
      </c>
      <c r="H63" s="103">
        <f t="shared" si="17"/>
        <v>6492.2497979999989</v>
      </c>
      <c r="I63" s="103">
        <f t="shared" si="17"/>
        <v>6427.0524130000013</v>
      </c>
      <c r="J63" s="103">
        <f t="shared" si="17"/>
        <v>6047.3659180000004</v>
      </c>
      <c r="K63" s="103">
        <f t="shared" si="17"/>
        <v>5323.3804000000009</v>
      </c>
      <c r="L63" s="103">
        <f t="shared" si="17"/>
        <v>5743.7721409999986</v>
      </c>
      <c r="M63" s="103">
        <f>M13</f>
        <v>5915.3714909999999</v>
      </c>
      <c r="N63" s="103">
        <f>N13</f>
        <v>6336.3753339999994</v>
      </c>
      <c r="O63" s="104">
        <f t="shared" si="17"/>
        <v>527.19124499999998</v>
      </c>
      <c r="P63" s="104">
        <f t="shared" si="17"/>
        <v>444.780959</v>
      </c>
      <c r="Q63" s="104">
        <f t="shared" si="17"/>
        <v>523.14513199999999</v>
      </c>
      <c r="R63" s="104">
        <f t="shared" si="17"/>
        <v>0</v>
      </c>
      <c r="S63" s="104">
        <f t="shared" si="17"/>
        <v>0</v>
      </c>
      <c r="T63" s="104">
        <f t="shared" si="17"/>
        <v>0</v>
      </c>
      <c r="U63" s="104">
        <f t="shared" si="17"/>
        <v>0</v>
      </c>
      <c r="V63" s="104">
        <f t="shared" si="17"/>
        <v>0</v>
      </c>
      <c r="W63" s="104">
        <f t="shared" si="17"/>
        <v>0</v>
      </c>
      <c r="X63" s="104">
        <f t="shared" si="17"/>
        <v>0</v>
      </c>
      <c r="Y63" s="104">
        <f>Y13</f>
        <v>0</v>
      </c>
      <c r="Z63" s="104">
        <f>Z13</f>
        <v>0</v>
      </c>
      <c r="AA63" s="105">
        <f t="shared" si="17"/>
        <v>1447.0680830000001</v>
      </c>
      <c r="AB63" s="105">
        <f t="shared" si="17"/>
        <v>1495.1173359999998</v>
      </c>
      <c r="AC63" s="108">
        <f t="shared" si="16"/>
        <v>3.3204555863319163E-2</v>
      </c>
    </row>
    <row r="64" spans="1:30">
      <c r="A64" s="102" t="s">
        <v>9</v>
      </c>
      <c r="B64" s="102" t="str">
        <f t="shared" ref="B64:AB64" si="18">B17</f>
        <v>Cantidad</v>
      </c>
      <c r="C64" s="102" t="str">
        <f t="shared" si="18"/>
        <v>(Miles TM.)</v>
      </c>
      <c r="D64" s="103">
        <f>D17</f>
        <v>1272.656301</v>
      </c>
      <c r="E64" s="103">
        <f>E17</f>
        <v>1457.1284639999999</v>
      </c>
      <c r="F64" s="103">
        <f t="shared" si="18"/>
        <v>1372.5174649999999</v>
      </c>
      <c r="G64" s="103">
        <f t="shared" si="18"/>
        <v>1314.0726309999998</v>
      </c>
      <c r="H64" s="103">
        <f t="shared" si="18"/>
        <v>1007.2882920000002</v>
      </c>
      <c r="I64" s="103">
        <f t="shared" si="18"/>
        <v>1016.2970770000001</v>
      </c>
      <c r="J64" s="103">
        <f t="shared" si="18"/>
        <v>1079.006396</v>
      </c>
      <c r="K64" s="103">
        <f t="shared" si="18"/>
        <v>1149.2442489999999</v>
      </c>
      <c r="L64" s="103">
        <f t="shared" si="18"/>
        <v>1217.4060959999999</v>
      </c>
      <c r="M64" s="103">
        <f>M17</f>
        <v>1113.5873849999998</v>
      </c>
      <c r="N64" s="103">
        <f>N17</f>
        <v>1240.033964</v>
      </c>
      <c r="O64" s="104">
        <f t="shared" si="18"/>
        <v>95.978949999999998</v>
      </c>
      <c r="P64" s="104">
        <f t="shared" si="18"/>
        <v>108.691818</v>
      </c>
      <c r="Q64" s="104">
        <f t="shared" si="18"/>
        <v>107.226525</v>
      </c>
      <c r="R64" s="104">
        <f t="shared" si="18"/>
        <v>0</v>
      </c>
      <c r="S64" s="104">
        <f t="shared" si="18"/>
        <v>0</v>
      </c>
      <c r="T64" s="104">
        <f t="shared" si="18"/>
        <v>0</v>
      </c>
      <c r="U64" s="104">
        <f t="shared" si="18"/>
        <v>0</v>
      </c>
      <c r="V64" s="104">
        <f t="shared" si="18"/>
        <v>0</v>
      </c>
      <c r="W64" s="104">
        <f t="shared" si="18"/>
        <v>0</v>
      </c>
      <c r="X64" s="104">
        <f t="shared" si="18"/>
        <v>0</v>
      </c>
      <c r="Y64" s="104">
        <f>Y17</f>
        <v>0</v>
      </c>
      <c r="Z64" s="104">
        <f>Z17</f>
        <v>0</v>
      </c>
      <c r="AA64" s="105">
        <f t="shared" si="18"/>
        <v>303.28399100000001</v>
      </c>
      <c r="AB64" s="105">
        <f t="shared" si="18"/>
        <v>311.89729299999999</v>
      </c>
      <c r="AC64" s="108">
        <f t="shared" si="16"/>
        <v>2.8400120862297484E-2</v>
      </c>
    </row>
    <row r="65" spans="1:29">
      <c r="A65" s="102" t="s">
        <v>11</v>
      </c>
      <c r="B65" s="102" t="str">
        <f t="shared" ref="B65:AB65" si="19">B21</f>
        <v>Cantidad</v>
      </c>
      <c r="C65" s="102" t="str">
        <f t="shared" si="19"/>
        <v>(Millones Oz. Tr.)</v>
      </c>
      <c r="D65" s="103">
        <f>D21</f>
        <v>40.359925000000004</v>
      </c>
      <c r="E65" s="103">
        <f>E21</f>
        <v>39.690534</v>
      </c>
      <c r="F65" s="103">
        <f t="shared" si="19"/>
        <v>16.249386999999999</v>
      </c>
      <c r="G65" s="103">
        <f t="shared" si="19"/>
        <v>6.1603579999999996</v>
      </c>
      <c r="H65" s="103">
        <f t="shared" si="19"/>
        <v>6.5176329999999991</v>
      </c>
      <c r="I65" s="103">
        <f t="shared" si="19"/>
        <v>6.9355449999999994</v>
      </c>
      <c r="J65" s="103">
        <f t="shared" si="19"/>
        <v>21.204193999999998</v>
      </c>
      <c r="K65" s="103">
        <f t="shared" si="19"/>
        <v>17.144968000000002</v>
      </c>
      <c r="L65" s="103">
        <f t="shared" si="19"/>
        <v>8.9059539999999995</v>
      </c>
      <c r="M65" s="103">
        <f>M21</f>
        <v>7.1565099999999982</v>
      </c>
      <c r="N65" s="103">
        <f>N21</f>
        <v>6.9465319999999995</v>
      </c>
      <c r="O65" s="104">
        <f t="shared" si="19"/>
        <v>0.65115500000000004</v>
      </c>
      <c r="P65" s="104">
        <f t="shared" si="19"/>
        <v>0.51156800000000002</v>
      </c>
      <c r="Q65" s="104">
        <f t="shared" si="19"/>
        <v>0.63324499999999995</v>
      </c>
      <c r="R65" s="104">
        <f t="shared" si="19"/>
        <v>0</v>
      </c>
      <c r="S65" s="104">
        <f t="shared" si="19"/>
        <v>0</v>
      </c>
      <c r="T65" s="104">
        <f t="shared" si="19"/>
        <v>0</v>
      </c>
      <c r="U65" s="104">
        <f t="shared" si="19"/>
        <v>0</v>
      </c>
      <c r="V65" s="104">
        <f t="shared" si="19"/>
        <v>0</v>
      </c>
      <c r="W65" s="104">
        <f t="shared" si="19"/>
        <v>0</v>
      </c>
      <c r="X65" s="104">
        <f t="shared" si="19"/>
        <v>0</v>
      </c>
      <c r="Y65" s="104">
        <f>Y21</f>
        <v>0</v>
      </c>
      <c r="Z65" s="104">
        <f>Z21</f>
        <v>0</v>
      </c>
      <c r="AA65" s="105">
        <f t="shared" si="19"/>
        <v>1.5446279999999999</v>
      </c>
      <c r="AB65" s="105">
        <f t="shared" si="19"/>
        <v>1.7959680000000002</v>
      </c>
      <c r="AC65" s="108">
        <f t="shared" si="16"/>
        <v>0.16271879054374283</v>
      </c>
    </row>
    <row r="66" spans="1:29">
      <c r="A66" s="102" t="s">
        <v>14</v>
      </c>
      <c r="B66" s="102" t="str">
        <f t="shared" ref="B66:AB66" si="20">B25</f>
        <v>Cantidad</v>
      </c>
      <c r="C66" s="102" t="str">
        <f t="shared" si="20"/>
        <v>(Miles TM.)</v>
      </c>
      <c r="D66" s="103">
        <f>D25</f>
        <v>416.63830099999996</v>
      </c>
      <c r="E66" s="103">
        <f>E25</f>
        <v>524.99695399999996</v>
      </c>
      <c r="F66" s="103">
        <f t="shared" si="20"/>
        <v>681.50997000000007</v>
      </c>
      <c r="G66" s="103">
        <f t="shared" si="20"/>
        <v>769.96655399999997</v>
      </c>
      <c r="H66" s="103">
        <f t="shared" si="20"/>
        <v>987.66261499999996</v>
      </c>
      <c r="I66" s="103">
        <f t="shared" si="20"/>
        <v>1169.6602899999998</v>
      </c>
      <c r="J66" s="103">
        <f t="shared" si="20"/>
        <v>855.15530999999999</v>
      </c>
      <c r="K66" s="103">
        <f t="shared" si="20"/>
        <v>771.45482600000003</v>
      </c>
      <c r="L66" s="103">
        <f t="shared" si="20"/>
        <v>938.35960200000011</v>
      </c>
      <c r="M66" s="103">
        <f>M25</f>
        <v>942.30815900000005</v>
      </c>
      <c r="N66" s="103">
        <f>N25</f>
        <v>856.21164399999998</v>
      </c>
      <c r="O66" s="104">
        <f t="shared" si="20"/>
        <v>58.864221999999998</v>
      </c>
      <c r="P66" s="104">
        <f t="shared" si="20"/>
        <v>77.25025500000001</v>
      </c>
      <c r="Q66" s="104">
        <f t="shared" si="20"/>
        <v>58.792951000000002</v>
      </c>
      <c r="R66" s="104">
        <f t="shared" si="20"/>
        <v>0</v>
      </c>
      <c r="S66" s="104">
        <f t="shared" si="20"/>
        <v>0</v>
      </c>
      <c r="T66" s="104">
        <f t="shared" si="20"/>
        <v>0</v>
      </c>
      <c r="U66" s="104">
        <f t="shared" si="20"/>
        <v>0</v>
      </c>
      <c r="V66" s="104">
        <f t="shared" si="20"/>
        <v>0</v>
      </c>
      <c r="W66" s="104">
        <f t="shared" si="20"/>
        <v>0</v>
      </c>
      <c r="X66" s="104">
        <f t="shared" si="20"/>
        <v>0</v>
      </c>
      <c r="Y66" s="104">
        <f>Y25</f>
        <v>0</v>
      </c>
      <c r="Z66" s="104">
        <f>Z25</f>
        <v>0</v>
      </c>
      <c r="AA66" s="105">
        <f t="shared" si="20"/>
        <v>170.57615099999998</v>
      </c>
      <c r="AB66" s="105">
        <f t="shared" si="20"/>
        <v>194.90742800000004</v>
      </c>
      <c r="AC66" s="108">
        <f t="shared" si="16"/>
        <v>0.14264172838558231</v>
      </c>
    </row>
    <row r="67" spans="1:29">
      <c r="A67" s="102" t="s">
        <v>15</v>
      </c>
      <c r="B67" s="102" t="str">
        <f t="shared" ref="B67:AB67" si="21">B33</f>
        <v>Cantidad</v>
      </c>
      <c r="C67" s="102" t="str">
        <f t="shared" si="21"/>
        <v>(Miles TM.)</v>
      </c>
      <c r="D67" s="103">
        <f>D33</f>
        <v>41.111622999999994</v>
      </c>
      <c r="E67" s="103">
        <f>E33</f>
        <v>38.263483999999998</v>
      </c>
      <c r="F67" s="103">
        <f t="shared" si="21"/>
        <v>37.071149999999996</v>
      </c>
      <c r="G67" s="103">
        <f t="shared" si="21"/>
        <v>39.02278900000001</v>
      </c>
      <c r="H67" s="103">
        <f t="shared" si="21"/>
        <v>31.899958000000002</v>
      </c>
      <c r="I67" s="103">
        <f t="shared" si="21"/>
        <v>25.545801000000001</v>
      </c>
      <c r="J67" s="103">
        <f t="shared" si="21"/>
        <v>23.824697999999998</v>
      </c>
      <c r="K67" s="103">
        <f t="shared" si="21"/>
        <v>24.640213999999997</v>
      </c>
      <c r="L67" s="103">
        <f t="shared" si="21"/>
        <v>20.111056000000001</v>
      </c>
      <c r="M67" s="103">
        <f>M33</f>
        <v>19.371681000000002</v>
      </c>
      <c r="N67" s="103">
        <f>N33</f>
        <v>18.695043000000002</v>
      </c>
      <c r="O67" s="104">
        <f t="shared" si="21"/>
        <v>1.6121780000000001</v>
      </c>
      <c r="P67" s="104">
        <f t="shared" si="21"/>
        <v>1.1259809999999999</v>
      </c>
      <c r="Q67" s="104">
        <f t="shared" si="21"/>
        <v>1.306211</v>
      </c>
      <c r="R67" s="104">
        <f t="shared" si="21"/>
        <v>0</v>
      </c>
      <c r="S67" s="104">
        <f t="shared" si="21"/>
        <v>0</v>
      </c>
      <c r="T67" s="104">
        <f t="shared" si="21"/>
        <v>0</v>
      </c>
      <c r="U67" s="104">
        <f t="shared" si="21"/>
        <v>0</v>
      </c>
      <c r="V67" s="104">
        <f t="shared" si="21"/>
        <v>0</v>
      </c>
      <c r="W67" s="104">
        <f t="shared" si="21"/>
        <v>0</v>
      </c>
      <c r="X67" s="104">
        <f t="shared" si="21"/>
        <v>0</v>
      </c>
      <c r="Y67" s="104">
        <f>Y33</f>
        <v>0</v>
      </c>
      <c r="Z67" s="104">
        <f>Z33</f>
        <v>0</v>
      </c>
      <c r="AA67" s="105">
        <f t="shared" si="21"/>
        <v>4.5287569999999997</v>
      </c>
      <c r="AB67" s="105">
        <f t="shared" si="21"/>
        <v>4.0443699999999998</v>
      </c>
      <c r="AC67" s="108">
        <f t="shared" si="16"/>
        <v>-0.10695804610404136</v>
      </c>
    </row>
    <row r="68" spans="1:29">
      <c r="A68" s="102" t="s">
        <v>16</v>
      </c>
      <c r="B68" s="102" t="str">
        <f>B37</f>
        <v>Cantidad</v>
      </c>
      <c r="C68" s="102" t="str">
        <f>C37</f>
        <v>(Miles TM.)</v>
      </c>
      <c r="D68" s="103">
        <f>D29</f>
        <v>7.1777029999999993</v>
      </c>
      <c r="E68" s="103">
        <f>E29</f>
        <v>6.8411140000000001</v>
      </c>
      <c r="F68" s="103">
        <f>F29</f>
        <v>6.7791249999999996</v>
      </c>
      <c r="G68" s="103">
        <f t="shared" ref="G68:L68" si="22">G29</f>
        <v>7.959607000000001</v>
      </c>
      <c r="H68" s="103">
        <f t="shared" si="22"/>
        <v>9.2557340000000003</v>
      </c>
      <c r="I68" s="103">
        <f t="shared" si="22"/>
        <v>9.7848829999999989</v>
      </c>
      <c r="J68" s="103">
        <f t="shared" si="22"/>
        <v>10.373199999999999</v>
      </c>
      <c r="K68" s="103">
        <f t="shared" si="22"/>
        <v>11.368120999999999</v>
      </c>
      <c r="L68" s="103">
        <f t="shared" si="22"/>
        <v>11.646831000000001</v>
      </c>
      <c r="M68" s="103">
        <f>M29</f>
        <v>11.050374</v>
      </c>
      <c r="N68" s="103">
        <f>N29</f>
        <v>11.463353000000001</v>
      </c>
      <c r="O68" s="252">
        <f t="shared" ref="O68:X68" si="23">O29</f>
        <v>1.5377129999999999</v>
      </c>
      <c r="P68" s="252">
        <f t="shared" si="23"/>
        <v>1.3923709999999998</v>
      </c>
      <c r="Q68" s="252">
        <f t="shared" si="23"/>
        <v>1.3911439999999999</v>
      </c>
      <c r="R68" s="252">
        <f t="shared" si="23"/>
        <v>0</v>
      </c>
      <c r="S68" s="252">
        <f t="shared" si="23"/>
        <v>0</v>
      </c>
      <c r="T68" s="252">
        <f t="shared" si="23"/>
        <v>0</v>
      </c>
      <c r="U68" s="252">
        <f t="shared" si="23"/>
        <v>0</v>
      </c>
      <c r="V68" s="252">
        <f t="shared" si="23"/>
        <v>0</v>
      </c>
      <c r="W68" s="252">
        <f t="shared" si="23"/>
        <v>0</v>
      </c>
      <c r="X68" s="252">
        <f t="shared" si="23"/>
        <v>0</v>
      </c>
      <c r="Y68" s="252">
        <f>Y29</f>
        <v>0</v>
      </c>
      <c r="Z68" s="252">
        <f>Z29</f>
        <v>0</v>
      </c>
      <c r="AA68" s="105">
        <f>AA29</f>
        <v>2.1447050000000001</v>
      </c>
      <c r="AB68" s="251">
        <f>AB29</f>
        <v>4.3212279999999996</v>
      </c>
      <c r="AC68" s="108">
        <f t="shared" si="16"/>
        <v>1.014835606761769</v>
      </c>
    </row>
    <row r="69" spans="1:29">
      <c r="A69" s="102" t="s">
        <v>18</v>
      </c>
      <c r="B69" s="102" t="str">
        <f t="shared" ref="B69:AB69" si="24">B37</f>
        <v>Cantidad</v>
      </c>
      <c r="C69" s="102" t="str">
        <f t="shared" si="24"/>
        <v>(Miles TM.)</v>
      </c>
      <c r="D69" s="103">
        <f>D37</f>
        <v>16.161707224000001</v>
      </c>
      <c r="E69" s="103">
        <f>E37</f>
        <v>18.255964222000003</v>
      </c>
      <c r="F69" s="103">
        <f t="shared" si="24"/>
        <v>12.22908432</v>
      </c>
      <c r="G69" s="103">
        <f t="shared" si="24"/>
        <v>16.693816124000001</v>
      </c>
      <c r="H69" s="103">
        <f t="shared" si="24"/>
        <v>19.451061820000003</v>
      </c>
      <c r="I69" s="103">
        <f t="shared" si="24"/>
        <v>17.877299378000004</v>
      </c>
      <c r="J69" s="103">
        <f t="shared" si="24"/>
        <v>18.448508504000003</v>
      </c>
      <c r="K69" s="103">
        <f t="shared" si="24"/>
        <v>16.477174284000004</v>
      </c>
      <c r="L69" s="103">
        <f>L37</f>
        <v>17.754669809999999</v>
      </c>
      <c r="M69" s="103">
        <f>M37</f>
        <v>24.406133279999999</v>
      </c>
      <c r="N69" s="103">
        <f>N37</f>
        <v>25.183071454</v>
      </c>
      <c r="O69" s="104">
        <f t="shared" si="24"/>
        <v>1.6488150560000001</v>
      </c>
      <c r="P69" s="104">
        <f t="shared" si="24"/>
        <v>2.0663966679999999</v>
      </c>
      <c r="Q69" s="104">
        <f t="shared" si="24"/>
        <v>2.6237985620000002</v>
      </c>
      <c r="R69" s="104">
        <f t="shared" si="24"/>
        <v>0</v>
      </c>
      <c r="S69" s="104">
        <f t="shared" si="24"/>
        <v>0</v>
      </c>
      <c r="T69" s="104">
        <f t="shared" si="24"/>
        <v>0</v>
      </c>
      <c r="U69" s="104">
        <f t="shared" si="24"/>
        <v>0</v>
      </c>
      <c r="V69" s="104">
        <f>V37</f>
        <v>0</v>
      </c>
      <c r="W69" s="104">
        <f>W37</f>
        <v>0</v>
      </c>
      <c r="X69" s="104">
        <f>X37</f>
        <v>0</v>
      </c>
      <c r="Y69" s="104">
        <f>Y37</f>
        <v>0</v>
      </c>
      <c r="Z69" s="104">
        <f>Z37</f>
        <v>0</v>
      </c>
      <c r="AA69" s="105">
        <f t="shared" si="24"/>
        <v>5.2826392159999997</v>
      </c>
      <c r="AB69" s="105">
        <f t="shared" si="24"/>
        <v>6.3390102860000006</v>
      </c>
      <c r="AC69" s="108">
        <f t="shared" si="16"/>
        <v>0.19997032294018413</v>
      </c>
    </row>
    <row r="70" spans="1:29">
      <c r="AC70" s="12"/>
    </row>
    <row r="72" spans="1:29" ht="23.25" customHeight="1">
      <c r="D72" s="791" t="s">
        <v>173</v>
      </c>
      <c r="E72" s="791"/>
      <c r="F72" s="791"/>
      <c r="G72" s="791"/>
      <c r="H72" s="791"/>
      <c r="I72" s="791"/>
      <c r="J72" s="791"/>
      <c r="K72" s="791"/>
      <c r="L72" s="791"/>
      <c r="M72" s="791"/>
      <c r="N72" s="791"/>
      <c r="O72" s="791"/>
      <c r="P72" s="791"/>
      <c r="Q72" s="791"/>
      <c r="R72" s="791"/>
      <c r="S72" s="791"/>
      <c r="T72" s="791"/>
      <c r="U72" s="791"/>
      <c r="V72" s="791"/>
      <c r="W72" s="791"/>
      <c r="X72" s="791"/>
      <c r="Y72" s="791"/>
      <c r="Z72" s="791"/>
      <c r="AA72" s="791"/>
      <c r="AB72" s="791"/>
      <c r="AC72" s="791"/>
    </row>
    <row r="73" spans="1:29">
      <c r="P73" s="94"/>
      <c r="Q73" s="94"/>
      <c r="R73" s="94"/>
      <c r="S73" s="123"/>
      <c r="T73" s="94"/>
      <c r="U73" s="123"/>
      <c r="V73" s="123"/>
      <c r="W73" s="123"/>
      <c r="X73" s="123"/>
      <c r="Y73" s="94"/>
    </row>
    <row r="74" spans="1:29">
      <c r="D74" s="790" t="s">
        <v>165</v>
      </c>
      <c r="E74" s="790"/>
      <c r="F74" s="790"/>
      <c r="G74" s="790"/>
      <c r="H74" s="790"/>
      <c r="I74" s="790"/>
      <c r="J74" s="790"/>
      <c r="K74" s="790"/>
      <c r="L74" s="790"/>
      <c r="M74" s="790"/>
      <c r="N74" s="790"/>
      <c r="O74" s="790"/>
      <c r="P74" s="790"/>
      <c r="Q74" s="790"/>
      <c r="R74" s="790"/>
      <c r="S74" s="790"/>
      <c r="T74" s="790"/>
      <c r="U74" s="790"/>
      <c r="V74" s="790"/>
      <c r="W74" s="790"/>
      <c r="X74" s="790"/>
      <c r="Y74" s="790"/>
      <c r="Z74" s="790"/>
      <c r="AA74" s="790"/>
      <c r="AB74" s="790"/>
      <c r="AC74" s="790"/>
    </row>
    <row r="75" spans="1:29">
      <c r="D75" s="790" t="s">
        <v>166</v>
      </c>
      <c r="E75" s="790"/>
      <c r="F75" s="790"/>
      <c r="G75" s="790"/>
      <c r="H75" s="790"/>
      <c r="I75" s="790"/>
      <c r="J75" s="790"/>
      <c r="K75" s="790"/>
      <c r="L75" s="790"/>
      <c r="M75" s="790"/>
      <c r="N75" s="790"/>
      <c r="O75" s="790"/>
      <c r="P75" s="790"/>
      <c r="Q75" s="790"/>
      <c r="R75" s="790"/>
      <c r="S75" s="790"/>
      <c r="T75" s="790"/>
      <c r="U75" s="790"/>
      <c r="V75" s="790"/>
      <c r="W75" s="790"/>
      <c r="X75" s="790"/>
      <c r="Y75" s="790"/>
      <c r="Z75" s="790"/>
      <c r="AA75" s="790"/>
      <c r="AB75" s="790"/>
      <c r="AC75" s="790"/>
    </row>
    <row r="76" spans="1:29">
      <c r="O76" s="94"/>
      <c r="P76" s="94"/>
      <c r="Q76" s="94"/>
      <c r="R76" s="123"/>
      <c r="S76" s="94"/>
      <c r="T76" s="94"/>
      <c r="U76" s="94"/>
      <c r="V76" s="94"/>
      <c r="W76" s="123"/>
      <c r="X76" s="94"/>
    </row>
    <row r="77" spans="1:29">
      <c r="D77" s="790" t="s">
        <v>167</v>
      </c>
      <c r="E77" s="790"/>
      <c r="F77" s="790"/>
      <c r="G77" s="790"/>
      <c r="H77" s="790"/>
      <c r="I77" s="790"/>
      <c r="J77" s="790"/>
      <c r="K77" s="790"/>
      <c r="L77" s="790"/>
      <c r="M77" s="790"/>
      <c r="N77" s="790"/>
      <c r="O77" s="790"/>
      <c r="P77" s="790"/>
      <c r="Q77" s="790"/>
      <c r="R77" s="790"/>
      <c r="S77" s="790"/>
      <c r="T77" s="790"/>
      <c r="U77" s="790"/>
      <c r="V77" s="790"/>
      <c r="W77" s="790"/>
      <c r="X77" s="790"/>
      <c r="Y77" s="790"/>
      <c r="Z77" s="790"/>
      <c r="AA77" s="790"/>
      <c r="AB77" s="790"/>
      <c r="AC77" s="790"/>
    </row>
    <row r="78" spans="1:29">
      <c r="O78" s="94"/>
      <c r="P78" s="94"/>
      <c r="Q78" s="94"/>
      <c r="R78" s="123"/>
      <c r="S78" s="94"/>
      <c r="T78" s="94"/>
      <c r="U78" s="94"/>
      <c r="V78" s="94"/>
      <c r="W78" s="123"/>
      <c r="X78" s="94"/>
    </row>
    <row r="79" spans="1:29">
      <c r="L79" s="128"/>
      <c r="O79" s="129"/>
      <c r="P79" s="129"/>
      <c r="Q79" s="129"/>
      <c r="R79" s="130"/>
      <c r="S79" s="129"/>
      <c r="T79" s="129"/>
      <c r="U79" s="94"/>
      <c r="V79" s="94"/>
      <c r="W79" s="123"/>
      <c r="X79" s="94"/>
    </row>
    <row r="80" spans="1:29">
      <c r="L80" s="128"/>
      <c r="O80" s="129"/>
      <c r="P80" s="129"/>
      <c r="Q80" s="129"/>
      <c r="R80" s="130"/>
      <c r="S80" s="129"/>
      <c r="T80" s="129"/>
      <c r="U80" s="94"/>
      <c r="V80" s="94"/>
      <c r="W80" s="123"/>
      <c r="X80" s="94"/>
    </row>
    <row r="81" spans="5:24">
      <c r="L81" s="127"/>
      <c r="O81" s="96"/>
      <c r="P81" s="96"/>
      <c r="Q81" s="96"/>
      <c r="R81" s="134"/>
      <c r="S81" s="96"/>
      <c r="T81" s="96"/>
      <c r="U81" s="96"/>
      <c r="V81" s="96"/>
      <c r="W81" s="123"/>
      <c r="X81" s="94"/>
    </row>
    <row r="82" spans="5:24">
      <c r="O82" s="94"/>
      <c r="P82" s="94"/>
      <c r="Q82" s="94"/>
      <c r="R82" s="123"/>
      <c r="S82" s="94"/>
      <c r="T82" s="94"/>
      <c r="U82" s="94"/>
      <c r="V82" s="94"/>
      <c r="W82" s="123"/>
      <c r="X82" s="94"/>
    </row>
    <row r="83" spans="5:24">
      <c r="J83" s="248"/>
      <c r="K83" s="248"/>
      <c r="L83" s="248"/>
      <c r="O83" s="135"/>
      <c r="P83" s="135"/>
      <c r="Q83" s="135"/>
      <c r="R83" s="135"/>
      <c r="S83" s="135"/>
      <c r="T83" s="135"/>
      <c r="U83" s="135"/>
      <c r="V83" s="135"/>
      <c r="W83" s="135"/>
      <c r="X83" s="135"/>
    </row>
    <row r="84" spans="5:24">
      <c r="J84" s="248"/>
      <c r="K84" s="248"/>
      <c r="L84" s="248"/>
    </row>
    <row r="85" spans="5:24">
      <c r="J85" s="248"/>
      <c r="K85" s="248"/>
      <c r="L85" s="248"/>
    </row>
    <row r="86" spans="5:24">
      <c r="J86" s="248"/>
      <c r="K86" s="248"/>
      <c r="L86" s="248"/>
    </row>
    <row r="87" spans="5:24">
      <c r="J87" s="248"/>
      <c r="K87" s="248"/>
      <c r="L87" s="248"/>
    </row>
    <row r="88" spans="5:24">
      <c r="J88" s="248"/>
      <c r="K88" s="248"/>
      <c r="L88" s="248"/>
      <c r="M88" s="4"/>
      <c r="N88" s="4"/>
      <c r="O88" s="94"/>
      <c r="P88" s="94"/>
      <c r="Q88" s="94"/>
      <c r="R88" s="133"/>
      <c r="S88" s="94"/>
      <c r="T88" s="133"/>
      <c r="U88" s="133"/>
      <c r="V88" s="133"/>
    </row>
    <row r="89" spans="5:24">
      <c r="J89" s="248"/>
      <c r="K89" s="248"/>
      <c r="L89" s="248"/>
      <c r="M89" s="4"/>
      <c r="N89" s="4"/>
      <c r="O89" s="94"/>
      <c r="P89" s="94"/>
      <c r="Q89" s="94"/>
      <c r="R89" s="133"/>
      <c r="S89" s="94"/>
      <c r="T89" s="133"/>
      <c r="U89" s="133"/>
      <c r="V89" s="133"/>
    </row>
    <row r="90" spans="5:24">
      <c r="J90" s="248"/>
      <c r="K90" s="248"/>
      <c r="L90" s="248"/>
      <c r="M90" s="4"/>
      <c r="N90" s="4"/>
      <c r="O90" s="94"/>
      <c r="P90" s="94"/>
      <c r="Q90" s="94"/>
      <c r="R90" s="133"/>
      <c r="S90" s="94"/>
      <c r="T90" s="133"/>
      <c r="U90" s="133"/>
      <c r="V90" s="133"/>
    </row>
    <row r="91" spans="5:24">
      <c r="J91" s="248"/>
      <c r="K91" s="248"/>
      <c r="L91" s="248"/>
      <c r="M91" s="4"/>
      <c r="N91" s="4"/>
      <c r="O91" s="94"/>
      <c r="P91" s="94"/>
      <c r="Q91" s="94"/>
      <c r="R91" s="133"/>
      <c r="S91" s="94"/>
      <c r="T91" s="133"/>
      <c r="U91" s="133"/>
      <c r="V91" s="133"/>
    </row>
    <row r="92" spans="5:24">
      <c r="J92" s="248"/>
      <c r="K92" s="248"/>
      <c r="L92" s="248"/>
      <c r="M92" s="4"/>
      <c r="N92" s="4"/>
      <c r="O92" s="94"/>
      <c r="P92" s="94"/>
      <c r="Q92" s="94"/>
      <c r="R92" s="133"/>
      <c r="S92" s="94"/>
      <c r="T92" s="133"/>
      <c r="U92" s="133"/>
      <c r="V92" s="133"/>
    </row>
    <row r="93" spans="5:24"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4"/>
      <c r="N93" s="4"/>
      <c r="O93" s="94"/>
      <c r="P93" s="94"/>
      <c r="Q93" s="94"/>
      <c r="R93" s="133"/>
      <c r="S93" s="94"/>
      <c r="T93" s="133"/>
      <c r="U93" s="133"/>
      <c r="V93" s="133"/>
    </row>
    <row r="94" spans="5:24"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O94" s="94"/>
      <c r="P94" s="94"/>
      <c r="Q94" s="94"/>
      <c r="R94" s="133"/>
      <c r="S94" s="94"/>
      <c r="T94" s="133"/>
      <c r="U94" s="133"/>
      <c r="V94" s="133"/>
    </row>
    <row r="95" spans="5:24">
      <c r="E95" s="6">
        <v>2023.844705</v>
      </c>
      <c r="F95" s="6">
        <v>4865.8083360000001</v>
      </c>
      <c r="G95" s="6">
        <v>894.04865899999993</v>
      </c>
      <c r="H95" s="6">
        <v>5.9477979999999988</v>
      </c>
      <c r="I95" s="6">
        <v>752.81950400000005</v>
      </c>
      <c r="J95" s="6">
        <v>16.201050000000002</v>
      </c>
      <c r="K95" s="6">
        <v>9.4060629999999996</v>
      </c>
      <c r="L95" s="6">
        <v>20.247055954</v>
      </c>
      <c r="O95" s="135"/>
      <c r="P95" s="135"/>
      <c r="Q95" s="135"/>
      <c r="R95" s="135"/>
      <c r="S95" s="135"/>
      <c r="T95" s="135"/>
      <c r="U95" s="135"/>
      <c r="V95" s="135"/>
    </row>
    <row r="96" spans="5:24">
      <c r="E96" s="6">
        <v>2134.97534</v>
      </c>
      <c r="F96" s="6">
        <v>5258.7451890000011</v>
      </c>
      <c r="G96" s="6">
        <v>994.68668500000001</v>
      </c>
      <c r="H96" s="6">
        <v>5.6772229999999997</v>
      </c>
      <c r="I96" s="6">
        <v>699.756485</v>
      </c>
      <c r="J96" s="6">
        <v>15.843512000000002</v>
      </c>
      <c r="K96" s="6">
        <v>9.8924320000000012</v>
      </c>
      <c r="L96" s="6">
        <v>19.825581373999999</v>
      </c>
    </row>
    <row r="97" spans="5:35">
      <c r="E97" s="6">
        <v>0.36586886060993762</v>
      </c>
      <c r="F97" s="6">
        <v>7.6456355456846925E-2</v>
      </c>
      <c r="G97" s="6">
        <v>0.63214533438441345</v>
      </c>
      <c r="H97" s="6">
        <v>-2.993044362689512E-2</v>
      </c>
      <c r="I97" s="6">
        <v>6.2997414048562739E-2</v>
      </c>
      <c r="J97" s="6">
        <v>0.13847925923263871</v>
      </c>
      <c r="K97" s="6">
        <v>0.43521668276104641</v>
      </c>
      <c r="L97" s="6">
        <v>0.26803403525440905</v>
      </c>
    </row>
    <row r="103" spans="5:35">
      <c r="O103" s="4" t="s">
        <v>137</v>
      </c>
      <c r="P103" s="4">
        <v>877.512989608834</v>
      </c>
      <c r="Q103" s="4">
        <v>564.53643808390007</v>
      </c>
      <c r="R103" s="4">
        <v>146.65418780015941</v>
      </c>
      <c r="S103" s="4">
        <v>7.5365141339719992</v>
      </c>
      <c r="T103" s="4">
        <v>99.913104528937069</v>
      </c>
      <c r="U103" s="4">
        <v>27.353139893823393</v>
      </c>
      <c r="V103" s="4">
        <v>66.769689257564991</v>
      </c>
      <c r="W103" s="4">
        <v>19.184964352212127</v>
      </c>
      <c r="X103" s="4">
        <v>3.6573926477878729</v>
      </c>
      <c r="Y103" s="4">
        <v>1813.1184203071912</v>
      </c>
      <c r="AB103" s="4">
        <v>187.35705999999999</v>
      </c>
      <c r="AC103" s="72">
        <v>473.95659699999999</v>
      </c>
      <c r="AD103" s="4">
        <v>94.812437000000003</v>
      </c>
      <c r="AE103" s="4">
        <v>0.44813199999999997</v>
      </c>
      <c r="AF103" s="4">
        <v>52.221519000000001</v>
      </c>
      <c r="AG103" s="4">
        <v>1.31603</v>
      </c>
      <c r="AH103" s="4">
        <v>1.3887149999999999</v>
      </c>
      <c r="AI103" s="4">
        <v>1.5830079720000001</v>
      </c>
    </row>
    <row r="104" spans="5:35">
      <c r="O104" s="4" t="s">
        <v>164</v>
      </c>
      <c r="P104" s="4">
        <v>1152.097331076262</v>
      </c>
      <c r="Q104" s="4">
        <v>602.2809352823781</v>
      </c>
      <c r="R104" s="4">
        <v>192.88567543248462</v>
      </c>
      <c r="S104" s="4">
        <v>9.0493834877759998</v>
      </c>
      <c r="T104" s="4">
        <v>156.37379032797375</v>
      </c>
      <c r="U104" s="4">
        <v>27.810328453472</v>
      </c>
      <c r="V104" s="4">
        <v>32.514615547974003</v>
      </c>
      <c r="W104" s="4">
        <v>23.393300919776348</v>
      </c>
      <c r="X104" s="4">
        <v>3.4352120802236534</v>
      </c>
      <c r="Y104" s="4">
        <v>2199.8405726083197</v>
      </c>
      <c r="AB104" s="4">
        <v>220.474942</v>
      </c>
      <c r="AC104" s="72">
        <v>487.93787200000003</v>
      </c>
      <c r="AD104" s="4">
        <v>110.88611800000001</v>
      </c>
      <c r="AE104" s="4">
        <v>0.52719899999999997</v>
      </c>
      <c r="AF104" s="4">
        <v>78.147160999999997</v>
      </c>
      <c r="AG104" s="4">
        <v>1.4013199999999999</v>
      </c>
      <c r="AH104" s="4">
        <v>0.74816900000000008</v>
      </c>
      <c r="AI104" s="4">
        <v>1.743105474</v>
      </c>
    </row>
    <row r="105" spans="5:35">
      <c r="O105" s="4" t="s">
        <v>139</v>
      </c>
      <c r="P105" s="4">
        <v>1016.9505004080187</v>
      </c>
      <c r="Q105" s="4">
        <v>597.29400202808904</v>
      </c>
      <c r="R105" s="4">
        <v>175.07894669617579</v>
      </c>
      <c r="S105" s="4">
        <v>10.008598209219</v>
      </c>
      <c r="T105" s="4">
        <v>79.031078571565885</v>
      </c>
      <c r="U105" s="4">
        <v>35.308213501116761</v>
      </c>
      <c r="V105" s="4">
        <v>54.889995852147003</v>
      </c>
      <c r="W105" s="4">
        <v>27.419922635552243</v>
      </c>
      <c r="X105" s="4">
        <v>2.2047323644477572</v>
      </c>
      <c r="Y105" s="4">
        <v>1998.1859902663321</v>
      </c>
      <c r="AB105" s="4">
        <v>192.605693</v>
      </c>
      <c r="AC105" s="72">
        <v>485.17361399999999</v>
      </c>
      <c r="AD105" s="4">
        <v>97.585436000000001</v>
      </c>
      <c r="AE105" s="4">
        <v>0.56929700000000005</v>
      </c>
      <c r="AF105" s="4">
        <v>40.207471000000005</v>
      </c>
      <c r="AG105" s="4">
        <v>1.811407</v>
      </c>
      <c r="AH105" s="4">
        <v>1.2708390000000001</v>
      </c>
      <c r="AI105" s="4">
        <v>1.9565257700000001</v>
      </c>
    </row>
    <row r="106" spans="5:35">
      <c r="O106" s="4" t="s">
        <v>140</v>
      </c>
      <c r="P106" s="4">
        <v>932.37122374280852</v>
      </c>
      <c r="Q106" s="4">
        <v>638.06696449054459</v>
      </c>
      <c r="R106" s="4">
        <v>122.63162038813056</v>
      </c>
      <c r="S106" s="4">
        <v>9.1513478096400007</v>
      </c>
      <c r="T106" s="4">
        <v>114.85748643452975</v>
      </c>
      <c r="U106" s="4">
        <v>34.129454632682446</v>
      </c>
      <c r="V106" s="4">
        <v>56.789979484089002</v>
      </c>
      <c r="W106" s="4">
        <v>21.769065244547917</v>
      </c>
      <c r="X106" s="4">
        <v>0.46773675545208349</v>
      </c>
      <c r="Y106" s="4">
        <v>1930.2348789824248</v>
      </c>
      <c r="AB106" s="4">
        <v>198.84464400000002</v>
      </c>
      <c r="AC106" s="72">
        <v>503.83890400000001</v>
      </c>
      <c r="AD106" s="4">
        <v>71.078895000000003</v>
      </c>
      <c r="AE106" s="4">
        <v>0.51117999999999997</v>
      </c>
      <c r="AF106" s="4">
        <v>58.482250999999998</v>
      </c>
      <c r="AG106" s="4">
        <v>1.7588790000000001</v>
      </c>
      <c r="AH106" s="4">
        <v>1.45044</v>
      </c>
      <c r="AI106" s="4">
        <v>1.3996478880000001</v>
      </c>
    </row>
    <row r="107" spans="5:35">
      <c r="O107" s="4" t="s">
        <v>141</v>
      </c>
      <c r="P107" s="4">
        <v>1081.7938706125856</v>
      </c>
      <c r="Q107" s="4">
        <v>602.65854651769291</v>
      </c>
      <c r="R107" s="4">
        <v>228.85546537778995</v>
      </c>
      <c r="S107" s="4">
        <v>9.6489415464779995</v>
      </c>
      <c r="T107" s="4">
        <v>138.56335649197595</v>
      </c>
      <c r="U107" s="4">
        <v>34.374069326525401</v>
      </c>
      <c r="V107" s="4">
        <v>43.271902595007006</v>
      </c>
      <c r="W107" s="4">
        <v>29.520713922088724</v>
      </c>
      <c r="X107" s="4">
        <v>1.827466077911275</v>
      </c>
      <c r="Y107" s="4">
        <v>2170.5143324680544</v>
      </c>
      <c r="AB107" s="4">
        <v>224.091903</v>
      </c>
      <c r="AC107" s="72">
        <v>483.70285100000001</v>
      </c>
      <c r="AD107" s="4">
        <v>125.731363</v>
      </c>
      <c r="AE107" s="4">
        <v>0.56509799999999999</v>
      </c>
      <c r="AF107" s="4">
        <v>74.795335999999992</v>
      </c>
      <c r="AG107" s="4">
        <v>1.723708</v>
      </c>
      <c r="AH107" s="4">
        <v>1.2173690000000001</v>
      </c>
      <c r="AI107" s="4">
        <v>1.8504337840000002</v>
      </c>
    </row>
    <row r="108" spans="5:35">
      <c r="O108" s="4" t="s">
        <v>142</v>
      </c>
      <c r="P108" s="4">
        <v>1185.9683140111545</v>
      </c>
      <c r="Q108" s="4">
        <v>726.61221799030193</v>
      </c>
      <c r="R108" s="4">
        <v>188.24303836137605</v>
      </c>
      <c r="S108" s="4">
        <v>10.68768956295</v>
      </c>
      <c r="T108" s="4">
        <v>149.14662291012431</v>
      </c>
      <c r="U108" s="4">
        <v>27.301988371810577</v>
      </c>
      <c r="V108" s="4">
        <v>27.805291660605995</v>
      </c>
      <c r="W108" s="4">
        <v>26.851422099237009</v>
      </c>
      <c r="X108" s="4">
        <v>4.2425449007629901</v>
      </c>
      <c r="Y108" s="4">
        <v>2346.8591298683232</v>
      </c>
      <c r="AB108" s="4">
        <v>244.116319</v>
      </c>
      <c r="AC108" s="72">
        <v>576.94197199999996</v>
      </c>
      <c r="AD108" s="4">
        <v>106.254958</v>
      </c>
      <c r="AE108" s="4">
        <v>0.62961</v>
      </c>
      <c r="AF108" s="4">
        <v>80.362998000000005</v>
      </c>
      <c r="AG108" s="4">
        <v>1.3803160000000001</v>
      </c>
      <c r="AH108" s="4">
        <v>1.0566420000000001</v>
      </c>
      <c r="AI108" s="4">
        <v>1.7792370160000002</v>
      </c>
    </row>
    <row r="109" spans="5:35">
      <c r="P109" s="4">
        <v>837.88827333818551</v>
      </c>
      <c r="Q109" s="4">
        <v>616.27396640801544</v>
      </c>
      <c r="R109" s="4">
        <v>154.76742697780972</v>
      </c>
      <c r="S109" s="4">
        <v>9.7940026013520001</v>
      </c>
      <c r="T109" s="4">
        <v>134.12656692043407</v>
      </c>
      <c r="U109" s="4">
        <v>31.23221820174378</v>
      </c>
      <c r="V109" s="4">
        <v>30.815104144060001</v>
      </c>
      <c r="W109" s="4">
        <v>30.096915452122811</v>
      </c>
      <c r="X109" s="4">
        <v>3.5868595478771859</v>
      </c>
      <c r="Y109" s="4">
        <v>1848.5813335916005</v>
      </c>
      <c r="AB109" s="4">
        <v>170.49120000000002</v>
      </c>
      <c r="AC109" s="72">
        <v>498.51424500000002</v>
      </c>
      <c r="AD109" s="4">
        <v>84.956900000000005</v>
      </c>
      <c r="AE109" s="4">
        <v>0.601908</v>
      </c>
      <c r="AF109" s="4">
        <v>69.146689999999992</v>
      </c>
      <c r="AG109" s="4">
        <v>1.5880810000000001</v>
      </c>
      <c r="AH109" s="4">
        <v>0.78912099999999996</v>
      </c>
      <c r="AI109" s="4">
        <v>2.380517652</v>
      </c>
    </row>
    <row r="110" spans="5:35">
      <c r="P110" s="4">
        <v>1183.1459136614628</v>
      </c>
      <c r="Q110" s="4">
        <v>814.47460232081937</v>
      </c>
      <c r="R110" s="4">
        <v>156.00303309331207</v>
      </c>
      <c r="S110" s="4">
        <v>10.427459544003</v>
      </c>
      <c r="T110" s="4">
        <v>161.3793826152648</v>
      </c>
      <c r="U110" s="4">
        <v>34.245846255525201</v>
      </c>
      <c r="V110" s="4">
        <v>37.25317312064</v>
      </c>
      <c r="W110" s="4">
        <v>29.256239137801682</v>
      </c>
      <c r="X110" s="4">
        <v>5.3001198621983185</v>
      </c>
      <c r="Y110" s="4">
        <v>2431.4857696110266</v>
      </c>
      <c r="AB110" s="4">
        <v>225.30031700000001</v>
      </c>
      <c r="AC110" s="72">
        <v>635.75518399999999</v>
      </c>
      <c r="AD110" s="4">
        <v>83.938490999999999</v>
      </c>
      <c r="AE110" s="4">
        <v>0.63643700000000003</v>
      </c>
      <c r="AF110" s="4">
        <v>79.656102000000004</v>
      </c>
      <c r="AG110" s="4">
        <v>1.7392350000000001</v>
      </c>
      <c r="AH110" s="4">
        <v>0.82909299999999997</v>
      </c>
      <c r="AI110" s="4">
        <v>2.226119722</v>
      </c>
    </row>
    <row r="111" spans="5:35">
      <c r="P111" s="4">
        <v>1501.7745505865835</v>
      </c>
      <c r="Q111" s="4">
        <v>785.6586301279583</v>
      </c>
      <c r="R111" s="4">
        <v>233.75724267104113</v>
      </c>
      <c r="S111" s="4">
        <v>8.5680925189300012</v>
      </c>
      <c r="T111" s="4">
        <v>184.89987943462967</v>
      </c>
      <c r="U111" s="4">
        <v>31.376335977625772</v>
      </c>
      <c r="V111" s="4">
        <v>41.476104126998003</v>
      </c>
      <c r="W111" s="4">
        <v>37.270560601099305</v>
      </c>
      <c r="X111" s="4">
        <v>4.0074623989006923</v>
      </c>
      <c r="Y111" s="4">
        <v>2828.7888584437665</v>
      </c>
      <c r="AB111" s="4">
        <v>266.894338</v>
      </c>
      <c r="AC111" s="72">
        <v>597.46858699999996</v>
      </c>
      <c r="AD111" s="4">
        <v>109.25457400000001</v>
      </c>
      <c r="AE111" s="4">
        <v>0.496699</v>
      </c>
      <c r="AF111" s="4">
        <v>89.353723000000002</v>
      </c>
      <c r="AG111" s="4">
        <v>1.5302290000000001</v>
      </c>
      <c r="AH111" s="4">
        <v>1.1837230000000001</v>
      </c>
      <c r="AI111" s="4">
        <v>2.39237302</v>
      </c>
    </row>
    <row r="112" spans="5:35">
      <c r="P112" s="4">
        <v>1200.7390798082058</v>
      </c>
      <c r="Q112" s="4">
        <v>662.52371394593831</v>
      </c>
      <c r="R112" s="4">
        <v>234.6542011580062</v>
      </c>
      <c r="S112" s="4">
        <v>11.895936145204999</v>
      </c>
      <c r="T112" s="4">
        <v>167.84443770407199</v>
      </c>
      <c r="U112" s="4">
        <v>33.121515885807604</v>
      </c>
      <c r="V112" s="4">
        <v>6.0610828047120009</v>
      </c>
      <c r="W112" s="4">
        <v>39.25270498440748</v>
      </c>
      <c r="X112" s="4">
        <v>2.762174015592521</v>
      </c>
      <c r="Y112" s="4">
        <v>2358.8548464519467</v>
      </c>
      <c r="AB112" s="4">
        <v>205.480109</v>
      </c>
      <c r="AC112" s="72">
        <v>517.793498</v>
      </c>
      <c r="AD112" s="4">
        <v>110.577687</v>
      </c>
      <c r="AE112" s="4">
        <v>0.69166300000000003</v>
      </c>
      <c r="AF112" s="4">
        <v>79.821827999999996</v>
      </c>
      <c r="AG112" s="4">
        <v>1.5943069999999999</v>
      </c>
      <c r="AH112" s="4">
        <v>0.15812000000000001</v>
      </c>
      <c r="AI112" s="4">
        <v>2.5146130759999998</v>
      </c>
    </row>
    <row r="113" spans="16:35">
      <c r="P113" s="4">
        <v>1414.6036693482956</v>
      </c>
      <c r="Q113" s="4">
        <v>670.66800021853544</v>
      </c>
      <c r="R113" s="4">
        <v>236.9158420656174</v>
      </c>
      <c r="S113" s="4">
        <v>10.501370283000002</v>
      </c>
      <c r="T113" s="4">
        <v>159.22353457923711</v>
      </c>
      <c r="U113" s="4">
        <v>25.807968169581027</v>
      </c>
      <c r="V113" s="4">
        <v>41.941520464330999</v>
      </c>
      <c r="W113" s="4">
        <v>36.483104243370491</v>
      </c>
      <c r="X113" s="4">
        <v>0.11670975662951122</v>
      </c>
      <c r="Y113" s="4">
        <v>2596.2617191285972</v>
      </c>
      <c r="AB113" s="4">
        <v>234.752419</v>
      </c>
      <c r="AC113" s="72">
        <v>522.83124299999997</v>
      </c>
      <c r="AD113" s="4">
        <v>110.558477</v>
      </c>
      <c r="AE113" s="4">
        <v>0.61899999999999999</v>
      </c>
      <c r="AF113" s="4">
        <v>76.341661999999999</v>
      </c>
      <c r="AG113" s="4">
        <v>1.3354889999999999</v>
      </c>
      <c r="AH113" s="4">
        <v>2.4722950720000001</v>
      </c>
      <c r="AI113" s="4">
        <v>2.4722950720000001</v>
      </c>
    </row>
    <row r="114" spans="16:35"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AB114" s="4">
        <v>0</v>
      </c>
      <c r="AC114" s="72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</row>
  </sheetData>
  <mergeCells count="6">
    <mergeCell ref="AA4:AB4"/>
    <mergeCell ref="F4:L4"/>
    <mergeCell ref="D74:AC74"/>
    <mergeCell ref="D75:AC75"/>
    <mergeCell ref="D77:AC77"/>
    <mergeCell ref="D72:AC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14</vt:i4>
      </vt:variant>
    </vt:vector>
  </HeadingPairs>
  <TitlesOfParts>
    <vt:vector size="37" baseType="lpstr">
      <vt:lpstr>1. PRODUCCIÓN METÁLICA</vt:lpstr>
      <vt:lpstr>2. PRODUCCIÓN EMPRESAS </vt:lpstr>
      <vt:lpstr>08.5 RECAUDACION TRIB</vt:lpstr>
      <vt:lpstr>SALDO IED por SECTOR</vt:lpstr>
      <vt:lpstr>3. PRODUCCIÓN REGIONES</vt:lpstr>
      <vt:lpstr>4. NO METÁLICA</vt:lpstr>
      <vt:lpstr>4.1 NO METÁLICA REGIONES</vt:lpstr>
      <vt:lpstr>4.2 PRODUCCIÓN CARBONÍFERA</vt:lpstr>
      <vt:lpstr>03.1 EXPORTACIONES MINERAS</vt:lpstr>
      <vt:lpstr>5. MACROECONÓMICAS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</vt:lpstr>
      <vt:lpstr>12. TRANSFERENCIAS 2</vt:lpstr>
      <vt:lpstr>13. CATASTRO ACTIVIDAD</vt:lpstr>
      <vt:lpstr>13.1 ACTIVIDAD MINERA</vt:lpstr>
      <vt:lpstr>14. RECAUDACION</vt:lpstr>
      <vt:lpstr>14. RECAUDACIÓN</vt:lpstr>
      <vt:lpstr>'1. PRODUCCIÓN METÁLICA'!Área_de_impresión</vt:lpstr>
      <vt:lpstr>'11. TRANSFERENCIAS'!Área_de_impresión</vt:lpstr>
      <vt:lpstr>'12. TRANSFERENCIAS 2'!Área_de_impresión</vt:lpstr>
      <vt:lpstr>'13.1 ACTIVIDAD MINERA'!Área_de_impresión</vt:lpstr>
      <vt:lpstr>'14. RECAUDACIÓN'!Área_de_impresión</vt:lpstr>
      <vt:lpstr>'2. PRODUCCIÓN EMPRESAS '!Área_de_impresión</vt:lpstr>
      <vt:lpstr>'4.2 PRODUCCIÓN CARBONÍFERA'!Área_de_impresión</vt:lpstr>
      <vt:lpstr>'5. MACROECONÓMICAS'!Área_de_impresión</vt:lpstr>
      <vt:lpstr>'6. EXPORTACIONES'!Área_de_impresión</vt:lpstr>
      <vt:lpstr>'6.1 EXPORTACIONES PART'!Área_de_impresión</vt:lpstr>
      <vt:lpstr>'6.2 EXPORT PRODUCTOS'!Área_de_impresión</vt:lpstr>
      <vt:lpstr>'7. INVERSIONES'!Área_de_impresión</vt:lpstr>
      <vt:lpstr>'8. INVERSIONES TIPO'!Área_de_impresión</vt:lpstr>
      <vt:lpstr>'9. INVERSIONES RUBRO'!Área_de_impresión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Ramirez Ramirez, Deivid Jhonatan</cp:lastModifiedBy>
  <cp:lastPrinted>2019-09-27T20:27:38Z</cp:lastPrinted>
  <dcterms:created xsi:type="dcterms:W3CDTF">2014-07-07T20:10:18Z</dcterms:created>
  <dcterms:modified xsi:type="dcterms:W3CDTF">2019-10-07T16:19:25Z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{1D354CD0-393C-4569-95C5-5ADD20F3033F}</vt:lpwstr>
  </property>
</Properties>
</file>