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-105" yWindow="-105" windowWidth="23250" windowHeight="12570" tabRatio="901"/>
  </bookViews>
  <sheets>
    <sheet name="1. PRODUCCIÓN METÁLICA" sheetId="51" r:id="rId1"/>
    <sheet name="2. PRODUCCIÓN EMPRESAS " sheetId="52" r:id="rId2"/>
    <sheet name="08.5 RECAUDACION TRIB" sheetId="33" state="hidden" r:id="rId3"/>
    <sheet name="SALDO IED por SECTOR" sheetId="32" state="hidden" r:id="rId4"/>
    <sheet name="3. PRODUCCIÓN REGIONES" sheetId="53" r:id="rId5"/>
    <sheet name="4. NO METÁLICA" sheetId="54" r:id="rId6"/>
    <sheet name="4.1 NO METÁLICA REGIONES" sheetId="56" r:id="rId7"/>
    <sheet name="4.2 PRODUCCIÓN CARBONÍFERA" sheetId="57" r:id="rId8"/>
    <sheet name="03.1 EXPORTACIONES MINERAS" sheetId="3" state="hidden" r:id="rId9"/>
    <sheet name="5. MACROECONÓMICAS" sheetId="64" r:id="rId10"/>
    <sheet name="6. EXPORTACIONES" sheetId="65" r:id="rId11"/>
    <sheet name="6.1 EXPORTACIONES PART" sheetId="66" r:id="rId12"/>
    <sheet name="6.2 EXPORT PRODUCTOS" sheetId="67" r:id="rId13"/>
    <sheet name="7. INVERSIONES" sheetId="40" r:id="rId14"/>
    <sheet name="8. INVERSIONES TIPO" sheetId="41" r:id="rId15"/>
    <sheet name="9. INVERSIONES RUBRO" sheetId="42" r:id="rId16"/>
    <sheet name="10. EMPLEO" sheetId="43" r:id="rId17"/>
    <sheet name="11. TRANSFERENCIAS" sheetId="44" r:id="rId18"/>
    <sheet name="12. TRANSFERENCIAS 2" sheetId="45" r:id="rId19"/>
    <sheet name="13. CATASTRO ACTIVIDAD" sheetId="46" r:id="rId20"/>
    <sheet name="13.1 ACTIVIDAD MINERA" sheetId="63" r:id="rId21"/>
    <sheet name="14. RECAUDACION" sheetId="62" r:id="rId22"/>
    <sheet name="14. RECAUDACIÓN" sheetId="48" state="hidden" r:id="rId23"/>
  </sheets>
  <externalReferences>
    <externalReference r:id="rId24"/>
    <externalReference r:id="rId25"/>
  </externalReferences>
  <definedNames>
    <definedName name="_xlnm.Print_Area" localSheetId="0">'1. PRODUCCIÓN METÁLICA'!$A$1:$I$42</definedName>
    <definedName name="_xlnm.Print_Area" localSheetId="16">'10. EMPLEO'!$A$1:$O$58</definedName>
    <definedName name="_xlnm.Print_Area" localSheetId="17">'11. TRANSFERENCIAS'!$A$1:$K$33</definedName>
    <definedName name="_xlnm.Print_Area" localSheetId="18">'12. TRANSFERENCIAS 2'!$A$1:$K$87</definedName>
    <definedName name="_xlnm.Print_Area" localSheetId="19">'13. CATASTRO ACTIVIDAD'!#REF!</definedName>
    <definedName name="_xlnm.Print_Area" localSheetId="20">'13.1 ACTIVIDAD MINERA'!$A$1:$E$38</definedName>
    <definedName name="_xlnm.Print_Area" localSheetId="22">'14. RECAUDACIÓN'!$A$1:$F$21</definedName>
    <definedName name="_xlnm.Print_Area" localSheetId="1">'2. PRODUCCIÓN EMPRESAS '!$A$1:$H$78</definedName>
    <definedName name="_xlnm.Print_Area" localSheetId="4">'3. PRODUCCIÓN REGIONES'!#REF!</definedName>
    <definedName name="_xlnm.Print_Area" localSheetId="5">'4. NO METÁLICA'!#REF!</definedName>
    <definedName name="_xlnm.Print_Area" localSheetId="6">'4.1 NO METÁLICA REGIONES'!#REF!</definedName>
    <definedName name="_xlnm.Print_Area" localSheetId="7">'4.2 PRODUCCIÓN CARBONÍFERA'!$A$1:$I$18</definedName>
    <definedName name="_xlnm.Print_Area" localSheetId="9">'5. MACROECONÓMICAS'!$A$1:$I$67</definedName>
    <definedName name="_xlnm.Print_Area" localSheetId="10">'6. EXPORTACIONES'!$A$1:$L$114</definedName>
    <definedName name="_xlnm.Print_Area" localSheetId="11">'6.1 EXPORTACIONES PART'!$A$1:$T$25</definedName>
    <definedName name="_xlnm.Print_Area" localSheetId="12">'6.2 EXPORT PRODUCTOS'!$A$1:$C$42</definedName>
    <definedName name="_xlnm.Print_Area" localSheetId="13">'7. INVERSIONES'!$A$1:$H$49</definedName>
    <definedName name="_xlnm.Print_Area" localSheetId="14">'8. INVERSIONES TIPO'!$A$1:$I$89</definedName>
    <definedName name="_xlnm.Print_Area" localSheetId="15">'9. INVERSIONES RUBRO'!$A$1:$H$82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7" i="46" l="1"/>
  <c r="F13" i="62"/>
  <c r="S6" i="66" l="1"/>
  <c r="B15" i="65"/>
  <c r="D42" i="54"/>
  <c r="H42" i="54"/>
  <c r="H15" i="57" l="1"/>
  <c r="D15" i="57"/>
  <c r="G14" i="57"/>
  <c r="H14" i="57" s="1"/>
  <c r="F14" i="57"/>
  <c r="C14" i="57"/>
  <c r="B14" i="57"/>
  <c r="I12" i="57"/>
  <c r="H12" i="57"/>
  <c r="D12" i="57"/>
  <c r="H11" i="57"/>
  <c r="G11" i="57"/>
  <c r="I13" i="57" s="1"/>
  <c r="F11" i="57"/>
  <c r="C11" i="57"/>
  <c r="D11" i="57" s="1"/>
  <c r="B11" i="57"/>
  <c r="H10" i="57"/>
  <c r="D10" i="57"/>
  <c r="H9" i="57"/>
  <c r="D9" i="57"/>
  <c r="H8" i="57"/>
  <c r="D8" i="57"/>
  <c r="H7" i="57"/>
  <c r="D7" i="57"/>
  <c r="G6" i="57"/>
  <c r="I7" i="57" s="1"/>
  <c r="F6" i="57"/>
  <c r="C6" i="57"/>
  <c r="B6" i="57"/>
  <c r="H122" i="56"/>
  <c r="D122" i="56"/>
  <c r="H121" i="56"/>
  <c r="H120" i="56"/>
  <c r="G119" i="56"/>
  <c r="I122" i="56" s="1"/>
  <c r="F119" i="56"/>
  <c r="C119" i="56"/>
  <c r="B119" i="56"/>
  <c r="H117" i="56"/>
  <c r="D117" i="56"/>
  <c r="G116" i="56"/>
  <c r="I118" i="56" s="1"/>
  <c r="F116" i="56"/>
  <c r="C116" i="56"/>
  <c r="D116" i="56" s="1"/>
  <c r="B116" i="56"/>
  <c r="H115" i="56"/>
  <c r="D115" i="56"/>
  <c r="I114" i="56"/>
  <c r="G114" i="56"/>
  <c r="H114" i="56" s="1"/>
  <c r="F114" i="56"/>
  <c r="C114" i="56"/>
  <c r="D114" i="56" s="1"/>
  <c r="B114" i="56"/>
  <c r="H112" i="56"/>
  <c r="H111" i="56"/>
  <c r="D111" i="56"/>
  <c r="G110" i="56"/>
  <c r="H110" i="56" s="1"/>
  <c r="F110" i="56"/>
  <c r="C110" i="56"/>
  <c r="D110" i="56" s="1"/>
  <c r="B110" i="56"/>
  <c r="H109" i="56"/>
  <c r="D109" i="56"/>
  <c r="H108" i="56"/>
  <c r="D108" i="56"/>
  <c r="H107" i="56"/>
  <c r="D107" i="56"/>
  <c r="G106" i="56"/>
  <c r="I107" i="56" s="1"/>
  <c r="F106" i="56"/>
  <c r="C106" i="56"/>
  <c r="B106" i="56"/>
  <c r="H105" i="56"/>
  <c r="D105" i="56"/>
  <c r="I104" i="56"/>
  <c r="G104" i="56"/>
  <c r="H104" i="56" s="1"/>
  <c r="F104" i="56"/>
  <c r="C104" i="56"/>
  <c r="B104" i="56"/>
  <c r="H103" i="56"/>
  <c r="H102" i="56"/>
  <c r="G100" i="56"/>
  <c r="I103" i="56" s="1"/>
  <c r="F100" i="56"/>
  <c r="C100" i="56"/>
  <c r="B100" i="56"/>
  <c r="I99" i="56"/>
  <c r="H98" i="56"/>
  <c r="G96" i="56"/>
  <c r="I98" i="56" s="1"/>
  <c r="F96" i="56"/>
  <c r="C96" i="56"/>
  <c r="D96" i="56" s="1"/>
  <c r="B96" i="56"/>
  <c r="H92" i="56"/>
  <c r="D92" i="56"/>
  <c r="H89" i="56"/>
  <c r="H88" i="56"/>
  <c r="H87" i="56"/>
  <c r="D87" i="56"/>
  <c r="G86" i="56"/>
  <c r="I93" i="56" s="1"/>
  <c r="F86" i="56"/>
  <c r="C86" i="56"/>
  <c r="B86" i="56"/>
  <c r="H85" i="56"/>
  <c r="D85" i="56"/>
  <c r="H84" i="56"/>
  <c r="D84" i="56"/>
  <c r="H83" i="56"/>
  <c r="D83" i="56"/>
  <c r="G82" i="56"/>
  <c r="H82" i="56" s="1"/>
  <c r="F82" i="56"/>
  <c r="C82" i="56"/>
  <c r="B82" i="56"/>
  <c r="H81" i="56"/>
  <c r="D81" i="56"/>
  <c r="H80" i="56"/>
  <c r="D80" i="56"/>
  <c r="G79" i="56"/>
  <c r="I81" i="56" s="1"/>
  <c r="F79" i="56"/>
  <c r="C79" i="56"/>
  <c r="D79" i="56" s="1"/>
  <c r="B79" i="56"/>
  <c r="G77" i="56"/>
  <c r="I78" i="56" s="1"/>
  <c r="I77" i="56" s="1"/>
  <c r="F77" i="56"/>
  <c r="C77" i="56"/>
  <c r="B77" i="56"/>
  <c r="I76" i="56"/>
  <c r="H76" i="56"/>
  <c r="D76" i="56"/>
  <c r="I75" i="56"/>
  <c r="H75" i="56"/>
  <c r="D75" i="56"/>
  <c r="I73" i="56"/>
  <c r="H73" i="56"/>
  <c r="I72" i="56"/>
  <c r="H72" i="56"/>
  <c r="D72" i="56"/>
  <c r="H71" i="56"/>
  <c r="G71" i="56"/>
  <c r="I74" i="56" s="1"/>
  <c r="F71" i="56"/>
  <c r="C71" i="56"/>
  <c r="B71" i="56"/>
  <c r="I70" i="56"/>
  <c r="H70" i="56"/>
  <c r="D70" i="56"/>
  <c r="H69" i="56"/>
  <c r="D69" i="56"/>
  <c r="I68" i="56"/>
  <c r="H68" i="56"/>
  <c r="D68" i="56"/>
  <c r="G67" i="56"/>
  <c r="F67" i="56"/>
  <c r="C67" i="56"/>
  <c r="B67" i="56"/>
  <c r="I66" i="56"/>
  <c r="I65" i="56" s="1"/>
  <c r="H66" i="56"/>
  <c r="D66" i="56"/>
  <c r="H65" i="56"/>
  <c r="G65" i="56"/>
  <c r="F65" i="56"/>
  <c r="C65" i="56"/>
  <c r="D65" i="56" s="1"/>
  <c r="B65" i="56"/>
  <c r="H63" i="56"/>
  <c r="D63" i="56"/>
  <c r="H62" i="56"/>
  <c r="D62" i="56"/>
  <c r="H61" i="56"/>
  <c r="D61" i="56"/>
  <c r="G60" i="56"/>
  <c r="H60" i="56" s="1"/>
  <c r="F60" i="56"/>
  <c r="C60" i="56"/>
  <c r="B60" i="56"/>
  <c r="I58" i="56"/>
  <c r="H58" i="56"/>
  <c r="D58" i="56"/>
  <c r="I57" i="56"/>
  <c r="H56" i="56"/>
  <c r="D56" i="56"/>
  <c r="I54" i="56"/>
  <c r="H54" i="56"/>
  <c r="D54" i="56"/>
  <c r="H53" i="56"/>
  <c r="G53" i="56"/>
  <c r="I55" i="56" s="1"/>
  <c r="F53" i="56"/>
  <c r="C53" i="56"/>
  <c r="B53" i="56"/>
  <c r="I52" i="56"/>
  <c r="H52" i="56"/>
  <c r="D52" i="56"/>
  <c r="I51" i="56"/>
  <c r="I50" i="56"/>
  <c r="H50" i="56"/>
  <c r="H49" i="56"/>
  <c r="D49" i="56"/>
  <c r="I48" i="56"/>
  <c r="H48" i="56"/>
  <c r="D48" i="56"/>
  <c r="I47" i="56"/>
  <c r="H47" i="56"/>
  <c r="D47" i="56"/>
  <c r="I46" i="56"/>
  <c r="H46" i="56"/>
  <c r="D46" i="56"/>
  <c r="G45" i="56"/>
  <c r="F45" i="56"/>
  <c r="C45" i="56"/>
  <c r="D45" i="56" s="1"/>
  <c r="B45" i="56"/>
  <c r="H44" i="56"/>
  <c r="D44" i="56"/>
  <c r="H43" i="56"/>
  <c r="D43" i="56"/>
  <c r="G42" i="56"/>
  <c r="H42" i="56" s="1"/>
  <c r="F42" i="56"/>
  <c r="C42" i="56"/>
  <c r="B42" i="56"/>
  <c r="H41" i="56"/>
  <c r="D41" i="56"/>
  <c r="H40" i="56"/>
  <c r="H39" i="56"/>
  <c r="D39" i="56"/>
  <c r="H38" i="56"/>
  <c r="D38" i="56"/>
  <c r="H37" i="56"/>
  <c r="D37" i="56"/>
  <c r="I36" i="56"/>
  <c r="H36" i="56"/>
  <c r="D36" i="56"/>
  <c r="H35" i="56"/>
  <c r="D35" i="56"/>
  <c r="G34" i="56"/>
  <c r="I38" i="56" s="1"/>
  <c r="F34" i="56"/>
  <c r="C34" i="56"/>
  <c r="D34" i="56" s="1"/>
  <c r="B34" i="56"/>
  <c r="I33" i="56"/>
  <c r="H33" i="56"/>
  <c r="D33" i="56"/>
  <c r="H32" i="56"/>
  <c r="D32" i="56"/>
  <c r="I31" i="56"/>
  <c r="H30" i="56"/>
  <c r="D30" i="56"/>
  <c r="I29" i="56"/>
  <c r="H29" i="56"/>
  <c r="D29" i="56"/>
  <c r="I28" i="56"/>
  <c r="H28" i="56"/>
  <c r="D28" i="56"/>
  <c r="I27" i="56"/>
  <c r="H27" i="56"/>
  <c r="D27" i="56"/>
  <c r="G26" i="56"/>
  <c r="I32" i="56" s="1"/>
  <c r="F26" i="56"/>
  <c r="C26" i="56"/>
  <c r="D26" i="56" s="1"/>
  <c r="B26" i="56"/>
  <c r="H24" i="56"/>
  <c r="D24" i="56"/>
  <c r="I23" i="56"/>
  <c r="H23" i="56"/>
  <c r="D23" i="56"/>
  <c r="H21" i="56"/>
  <c r="D21" i="56"/>
  <c r="G20" i="56"/>
  <c r="I24" i="56" s="1"/>
  <c r="F20" i="56"/>
  <c r="C20" i="56"/>
  <c r="D20" i="56" s="1"/>
  <c r="B20" i="56"/>
  <c r="H19" i="56"/>
  <c r="D19" i="56"/>
  <c r="I18" i="56"/>
  <c r="H18" i="56"/>
  <c r="D18" i="56"/>
  <c r="H17" i="56"/>
  <c r="D17" i="56"/>
  <c r="H16" i="56"/>
  <c r="D16" i="56"/>
  <c r="H15" i="56"/>
  <c r="D15" i="56"/>
  <c r="G14" i="56"/>
  <c r="I19" i="56" s="1"/>
  <c r="F14" i="56"/>
  <c r="C14" i="56"/>
  <c r="D14" i="56" s="1"/>
  <c r="B14" i="56"/>
  <c r="H13" i="56"/>
  <c r="D13" i="56"/>
  <c r="G12" i="56"/>
  <c r="I13" i="56" s="1"/>
  <c r="I12" i="56" s="1"/>
  <c r="F12" i="56"/>
  <c r="C12" i="56"/>
  <c r="D12" i="56" s="1"/>
  <c r="B12" i="56"/>
  <c r="H11" i="56"/>
  <c r="D11" i="56"/>
  <c r="I10" i="56"/>
  <c r="H10" i="56"/>
  <c r="D10" i="56"/>
  <c r="I9" i="56"/>
  <c r="H9" i="56"/>
  <c r="D9" i="56"/>
  <c r="H8" i="56"/>
  <c r="D8" i="56"/>
  <c r="H7" i="56"/>
  <c r="D7" i="56"/>
  <c r="G6" i="56"/>
  <c r="H6" i="56" s="1"/>
  <c r="F6" i="56"/>
  <c r="D6" i="56"/>
  <c r="C6" i="56"/>
  <c r="B6" i="56"/>
  <c r="H44" i="54"/>
  <c r="D44" i="54"/>
  <c r="H43" i="54"/>
  <c r="D43" i="54"/>
  <c r="G41" i="54"/>
  <c r="I44" i="54" s="1"/>
  <c r="F41" i="54"/>
  <c r="C41" i="54"/>
  <c r="D41" i="54" s="1"/>
  <c r="B41" i="54"/>
  <c r="H39" i="54"/>
  <c r="D39" i="54"/>
  <c r="I38" i="54"/>
  <c r="H38" i="54"/>
  <c r="D38" i="54"/>
  <c r="H37" i="54"/>
  <c r="D37" i="54"/>
  <c r="I36" i="54"/>
  <c r="H36" i="54"/>
  <c r="D36" i="54"/>
  <c r="H35" i="54"/>
  <c r="D35" i="54"/>
  <c r="I34" i="54"/>
  <c r="H34" i="54"/>
  <c r="D34" i="54"/>
  <c r="H32" i="54"/>
  <c r="D32" i="54"/>
  <c r="I31" i="54"/>
  <c r="H31" i="54"/>
  <c r="D31" i="54"/>
  <c r="I30" i="54"/>
  <c r="H30" i="54"/>
  <c r="D30" i="54"/>
  <c r="I29" i="54"/>
  <c r="H29" i="54"/>
  <c r="D29" i="54"/>
  <c r="H28" i="54"/>
  <c r="D28" i="54"/>
  <c r="I27" i="54"/>
  <c r="H27" i="54"/>
  <c r="D27" i="54"/>
  <c r="I26" i="54"/>
  <c r="H26" i="54"/>
  <c r="D26" i="54"/>
  <c r="I25" i="54"/>
  <c r="H25" i="54"/>
  <c r="I24" i="54"/>
  <c r="H24" i="54"/>
  <c r="D24" i="54"/>
  <c r="I23" i="54"/>
  <c r="H23" i="54"/>
  <c r="D23" i="54"/>
  <c r="H22" i="54"/>
  <c r="D22" i="54"/>
  <c r="H21" i="54"/>
  <c r="D21" i="54"/>
  <c r="I20" i="54"/>
  <c r="I19" i="54"/>
  <c r="H19" i="54"/>
  <c r="D19" i="54"/>
  <c r="I18" i="54"/>
  <c r="H18" i="54"/>
  <c r="D18" i="54"/>
  <c r="H17" i="54"/>
  <c r="D17" i="54"/>
  <c r="H16" i="54"/>
  <c r="D16" i="54"/>
  <c r="I15" i="54"/>
  <c r="H15" i="54"/>
  <c r="D15" i="54"/>
  <c r="I14" i="54"/>
  <c r="H14" i="54"/>
  <c r="D14" i="54"/>
  <c r="H13" i="54"/>
  <c r="D13" i="54"/>
  <c r="H12" i="54"/>
  <c r="D12" i="54"/>
  <c r="I11" i="54"/>
  <c r="H11" i="54"/>
  <c r="D11" i="54"/>
  <c r="H10" i="54"/>
  <c r="D10" i="54"/>
  <c r="I9" i="54"/>
  <c r="H9" i="54"/>
  <c r="D9" i="54"/>
  <c r="H8" i="54"/>
  <c r="D8" i="54"/>
  <c r="I7" i="54"/>
  <c r="H7" i="54"/>
  <c r="D7" i="54"/>
  <c r="G6" i="54"/>
  <c r="I17" i="54" s="1"/>
  <c r="F6" i="54"/>
  <c r="C6" i="54"/>
  <c r="D6" i="54" s="1"/>
  <c r="B6" i="54"/>
  <c r="G92" i="53"/>
  <c r="D92" i="53"/>
  <c r="G91" i="53"/>
  <c r="D91" i="53"/>
  <c r="H90" i="53"/>
  <c r="G90" i="53"/>
  <c r="D90" i="53"/>
  <c r="G89" i="53"/>
  <c r="D89" i="53"/>
  <c r="G88" i="53"/>
  <c r="D88" i="53"/>
  <c r="G87" i="53"/>
  <c r="D87" i="53"/>
  <c r="H86" i="53"/>
  <c r="G86" i="53"/>
  <c r="D86" i="53"/>
  <c r="F85" i="53"/>
  <c r="H92" i="53" s="1"/>
  <c r="E85" i="53"/>
  <c r="C85" i="53"/>
  <c r="D85" i="53" s="1"/>
  <c r="B85" i="53"/>
  <c r="H84" i="53"/>
  <c r="H83" i="53" s="1"/>
  <c r="G84" i="53"/>
  <c r="D84" i="53"/>
  <c r="F83" i="53"/>
  <c r="E83" i="53"/>
  <c r="C83" i="53"/>
  <c r="D83" i="53" s="1"/>
  <c r="B83" i="53"/>
  <c r="G82" i="53"/>
  <c r="D82" i="53"/>
  <c r="F81" i="53"/>
  <c r="G81" i="53" s="1"/>
  <c r="E81" i="53"/>
  <c r="C81" i="53"/>
  <c r="D81" i="53" s="1"/>
  <c r="B81" i="53"/>
  <c r="G80" i="53"/>
  <c r="D80" i="53"/>
  <c r="H79" i="53"/>
  <c r="G79" i="53"/>
  <c r="D79" i="53"/>
  <c r="G78" i="53"/>
  <c r="D78" i="53"/>
  <c r="H77" i="53"/>
  <c r="G77" i="53"/>
  <c r="D77" i="53"/>
  <c r="G76" i="53"/>
  <c r="D76" i="53"/>
  <c r="H75" i="53"/>
  <c r="G75" i="53"/>
  <c r="D75" i="53"/>
  <c r="G74" i="53"/>
  <c r="D74" i="53"/>
  <c r="H73" i="53"/>
  <c r="G73" i="53"/>
  <c r="D73" i="53"/>
  <c r="G72" i="53"/>
  <c r="D72" i="53"/>
  <c r="H71" i="53"/>
  <c r="G71" i="53"/>
  <c r="D71" i="53"/>
  <c r="G70" i="53"/>
  <c r="D70" i="53"/>
  <c r="H69" i="53"/>
  <c r="G69" i="53"/>
  <c r="D69" i="53"/>
  <c r="G68" i="53"/>
  <c r="D68" i="53"/>
  <c r="H67" i="53"/>
  <c r="G67" i="53"/>
  <c r="D67" i="53"/>
  <c r="G66" i="53"/>
  <c r="D66" i="53"/>
  <c r="H65" i="53"/>
  <c r="G65" i="53"/>
  <c r="D65" i="53"/>
  <c r="F64" i="53"/>
  <c r="E64" i="53"/>
  <c r="C64" i="53"/>
  <c r="D64" i="53" s="1"/>
  <c r="B64" i="53"/>
  <c r="G63" i="53"/>
  <c r="D63" i="53"/>
  <c r="G62" i="53"/>
  <c r="D62" i="53"/>
  <c r="H61" i="53"/>
  <c r="G61" i="53"/>
  <c r="D61" i="53"/>
  <c r="G60" i="53"/>
  <c r="D60" i="53"/>
  <c r="G59" i="53"/>
  <c r="D59" i="53"/>
  <c r="G58" i="53"/>
  <c r="D58" i="53"/>
  <c r="H57" i="53"/>
  <c r="G57" i="53"/>
  <c r="D57" i="53"/>
  <c r="G56" i="53"/>
  <c r="D56" i="53"/>
  <c r="G55" i="53"/>
  <c r="D55" i="53"/>
  <c r="G54" i="53"/>
  <c r="D54" i="53"/>
  <c r="H53" i="53"/>
  <c r="G53" i="53"/>
  <c r="D53" i="53"/>
  <c r="F52" i="53"/>
  <c r="H63" i="53" s="1"/>
  <c r="E52" i="53"/>
  <c r="C52" i="53"/>
  <c r="D52" i="53" s="1"/>
  <c r="B52" i="53"/>
  <c r="G51" i="53"/>
  <c r="D51" i="53"/>
  <c r="G50" i="53"/>
  <c r="D50" i="53"/>
  <c r="G49" i="53"/>
  <c r="D49" i="53"/>
  <c r="G48" i="53"/>
  <c r="D48" i="53"/>
  <c r="G47" i="53"/>
  <c r="D47" i="53"/>
  <c r="G46" i="53"/>
  <c r="D46" i="53"/>
  <c r="G45" i="53"/>
  <c r="D45" i="53"/>
  <c r="G44" i="53"/>
  <c r="D44" i="53"/>
  <c r="G43" i="53"/>
  <c r="D43" i="53"/>
  <c r="G42" i="53"/>
  <c r="D42" i="53"/>
  <c r="G41" i="53"/>
  <c r="D41" i="53"/>
  <c r="F40" i="53"/>
  <c r="E40" i="53"/>
  <c r="C40" i="53"/>
  <c r="D40" i="53" s="1"/>
  <c r="B40" i="53"/>
  <c r="G39" i="53"/>
  <c r="D39" i="53"/>
  <c r="G38" i="53"/>
  <c r="D38" i="53"/>
  <c r="G37" i="53"/>
  <c r="D37" i="53"/>
  <c r="G36" i="53"/>
  <c r="D36" i="53"/>
  <c r="G35" i="53"/>
  <c r="D35" i="53"/>
  <c r="G34" i="53"/>
  <c r="D34" i="53"/>
  <c r="H33" i="53"/>
  <c r="G33" i="53"/>
  <c r="D33" i="53"/>
  <c r="G32" i="53"/>
  <c r="D32" i="53"/>
  <c r="G31" i="53"/>
  <c r="D31" i="53"/>
  <c r="G30" i="53"/>
  <c r="D30" i="53"/>
  <c r="G29" i="53"/>
  <c r="D29" i="53"/>
  <c r="G28" i="53"/>
  <c r="D28" i="53"/>
  <c r="G27" i="53"/>
  <c r="D27" i="53"/>
  <c r="G26" i="53"/>
  <c r="D26" i="53"/>
  <c r="G25" i="53"/>
  <c r="D25" i="53"/>
  <c r="G24" i="53"/>
  <c r="D24" i="53"/>
  <c r="G23" i="53"/>
  <c r="D23" i="53"/>
  <c r="F22" i="53"/>
  <c r="H38" i="53" s="1"/>
  <c r="E22" i="53"/>
  <c r="C22" i="53"/>
  <c r="B22" i="53"/>
  <c r="G21" i="53"/>
  <c r="D21" i="53"/>
  <c r="H20" i="53"/>
  <c r="G20" i="53"/>
  <c r="D20" i="53"/>
  <c r="H19" i="53"/>
  <c r="G19" i="53"/>
  <c r="D19" i="53"/>
  <c r="H18" i="53"/>
  <c r="G18" i="53"/>
  <c r="D18" i="53"/>
  <c r="G17" i="53"/>
  <c r="D17" i="53"/>
  <c r="H16" i="53"/>
  <c r="G16" i="53"/>
  <c r="D16" i="53"/>
  <c r="H15" i="53"/>
  <c r="G15" i="53"/>
  <c r="D15" i="53"/>
  <c r="H14" i="53"/>
  <c r="G14" i="53"/>
  <c r="D14" i="53"/>
  <c r="G13" i="53"/>
  <c r="D13" i="53"/>
  <c r="H12" i="53"/>
  <c r="G12" i="53"/>
  <c r="D12" i="53"/>
  <c r="H11" i="53"/>
  <c r="G11" i="53"/>
  <c r="D11" i="53"/>
  <c r="H10" i="53"/>
  <c r="G10" i="53"/>
  <c r="D10" i="53"/>
  <c r="G9" i="53"/>
  <c r="D9" i="53"/>
  <c r="H8" i="53"/>
  <c r="G8" i="53"/>
  <c r="D8" i="53"/>
  <c r="H7" i="53"/>
  <c r="G7" i="53"/>
  <c r="D7" i="53"/>
  <c r="F6" i="53"/>
  <c r="H21" i="53" s="1"/>
  <c r="E6" i="53"/>
  <c r="C6" i="53"/>
  <c r="B6" i="53"/>
  <c r="G77" i="52"/>
  <c r="D77" i="52"/>
  <c r="H76" i="52"/>
  <c r="G76" i="52"/>
  <c r="D76" i="52"/>
  <c r="G75" i="52"/>
  <c r="D75" i="52"/>
  <c r="H74" i="52"/>
  <c r="G74" i="52"/>
  <c r="D74" i="52"/>
  <c r="G73" i="52"/>
  <c r="D73" i="52"/>
  <c r="H72" i="52"/>
  <c r="G72" i="52"/>
  <c r="D72" i="52"/>
  <c r="F71" i="52"/>
  <c r="H75" i="52" s="1"/>
  <c r="E71" i="52"/>
  <c r="C71" i="52"/>
  <c r="D71" i="52" s="1"/>
  <c r="B71" i="52"/>
  <c r="G70" i="52"/>
  <c r="D70" i="52"/>
  <c r="F69" i="52"/>
  <c r="E69" i="52"/>
  <c r="C69" i="52"/>
  <c r="D69" i="52" s="1"/>
  <c r="B69" i="52"/>
  <c r="G68" i="52"/>
  <c r="D68" i="52"/>
  <c r="H67" i="52"/>
  <c r="G67" i="52"/>
  <c r="D67" i="52"/>
  <c r="F66" i="52"/>
  <c r="G66" i="52" s="1"/>
  <c r="E66" i="52"/>
  <c r="C66" i="52"/>
  <c r="B66" i="52"/>
  <c r="H65" i="52"/>
  <c r="G65" i="52"/>
  <c r="D65" i="52"/>
  <c r="G64" i="52"/>
  <c r="D64" i="52"/>
  <c r="H63" i="52"/>
  <c r="G63" i="52"/>
  <c r="D63" i="52"/>
  <c r="G62" i="52"/>
  <c r="D62" i="52"/>
  <c r="H61" i="52"/>
  <c r="G61" i="52"/>
  <c r="D61" i="52"/>
  <c r="G60" i="52"/>
  <c r="D60" i="52"/>
  <c r="H59" i="52"/>
  <c r="G59" i="52"/>
  <c r="D59" i="52"/>
  <c r="G58" i="52"/>
  <c r="D58" i="52"/>
  <c r="H57" i="52"/>
  <c r="G57" i="52"/>
  <c r="D57" i="52"/>
  <c r="G56" i="52"/>
  <c r="D56" i="52"/>
  <c r="H55" i="52"/>
  <c r="G55" i="52"/>
  <c r="D55" i="52"/>
  <c r="F54" i="52"/>
  <c r="H64" i="52" s="1"/>
  <c r="E54" i="52"/>
  <c r="C54" i="52"/>
  <c r="B54" i="52"/>
  <c r="G53" i="52"/>
  <c r="D53" i="52"/>
  <c r="G52" i="52"/>
  <c r="D52" i="52"/>
  <c r="G51" i="52"/>
  <c r="D51" i="52"/>
  <c r="G50" i="52"/>
  <c r="D50" i="52"/>
  <c r="G49" i="52"/>
  <c r="D49" i="52"/>
  <c r="G48" i="52"/>
  <c r="D48" i="52"/>
  <c r="H47" i="52"/>
  <c r="G47" i="52"/>
  <c r="D47" i="52"/>
  <c r="G46" i="52"/>
  <c r="D46" i="52"/>
  <c r="G45" i="52"/>
  <c r="D45" i="52"/>
  <c r="G44" i="52"/>
  <c r="D44" i="52"/>
  <c r="G43" i="52"/>
  <c r="D43" i="52"/>
  <c r="F42" i="52"/>
  <c r="G42" i="52" s="1"/>
  <c r="E42" i="52"/>
  <c r="C42" i="52"/>
  <c r="D42" i="52" s="1"/>
  <c r="B42" i="52"/>
  <c r="G41" i="52"/>
  <c r="D41" i="52"/>
  <c r="G40" i="52"/>
  <c r="D40" i="52"/>
  <c r="G39" i="52"/>
  <c r="D39" i="52"/>
  <c r="G38" i="52"/>
  <c r="D38" i="52"/>
  <c r="H37" i="52"/>
  <c r="G37" i="52"/>
  <c r="D37" i="52"/>
  <c r="G36" i="52"/>
  <c r="D36" i="52"/>
  <c r="H35" i="52"/>
  <c r="G35" i="52"/>
  <c r="D35" i="52"/>
  <c r="G34" i="52"/>
  <c r="D34" i="52"/>
  <c r="H33" i="52"/>
  <c r="G33" i="52"/>
  <c r="D33" i="52"/>
  <c r="G32" i="52"/>
  <c r="D32" i="52"/>
  <c r="H31" i="52"/>
  <c r="G31" i="52"/>
  <c r="D31" i="52"/>
  <c r="F30" i="52"/>
  <c r="H38" i="52" s="1"/>
  <c r="E30" i="52"/>
  <c r="C30" i="52"/>
  <c r="B30" i="52"/>
  <c r="H29" i="52"/>
  <c r="G29" i="52"/>
  <c r="D29" i="52"/>
  <c r="G28" i="52"/>
  <c r="D28" i="52"/>
  <c r="H27" i="52"/>
  <c r="G27" i="52"/>
  <c r="D27" i="52"/>
  <c r="G26" i="52"/>
  <c r="D26" i="52"/>
  <c r="H25" i="52"/>
  <c r="G25" i="52"/>
  <c r="D25" i="52"/>
  <c r="G24" i="52"/>
  <c r="D24" i="52"/>
  <c r="H23" i="52"/>
  <c r="G23" i="52"/>
  <c r="D23" i="52"/>
  <c r="G22" i="52"/>
  <c r="D22" i="52"/>
  <c r="H21" i="52"/>
  <c r="G21" i="52"/>
  <c r="D21" i="52"/>
  <c r="G20" i="52"/>
  <c r="D20" i="52"/>
  <c r="H19" i="52"/>
  <c r="G19" i="52"/>
  <c r="D19" i="52"/>
  <c r="F18" i="52"/>
  <c r="H26" i="52" s="1"/>
  <c r="E18" i="52"/>
  <c r="C18" i="52"/>
  <c r="D18" i="52" s="1"/>
  <c r="B18" i="52"/>
  <c r="H17" i="52"/>
  <c r="G17" i="52"/>
  <c r="D17" i="52"/>
  <c r="G16" i="52"/>
  <c r="D16" i="52"/>
  <c r="H15" i="52"/>
  <c r="G15" i="52"/>
  <c r="D15" i="52"/>
  <c r="G14" i="52"/>
  <c r="D14" i="52"/>
  <c r="H13" i="52"/>
  <c r="G13" i="52"/>
  <c r="D13" i="52"/>
  <c r="G12" i="52"/>
  <c r="D12" i="52"/>
  <c r="G11" i="52"/>
  <c r="D11" i="52"/>
  <c r="G10" i="52"/>
  <c r="D10" i="52"/>
  <c r="G9" i="52"/>
  <c r="D9" i="52"/>
  <c r="G8" i="52"/>
  <c r="D8" i="52"/>
  <c r="G7" i="52"/>
  <c r="D7" i="52"/>
  <c r="F6" i="52"/>
  <c r="E6" i="52"/>
  <c r="C6" i="52"/>
  <c r="B6" i="52"/>
  <c r="I40" i="51"/>
  <c r="H40" i="51"/>
  <c r="G40" i="51"/>
  <c r="F40" i="51"/>
  <c r="E40" i="51"/>
  <c r="D40" i="51"/>
  <c r="C40" i="51"/>
  <c r="B40" i="51"/>
  <c r="A39" i="51"/>
  <c r="I35" i="51"/>
  <c r="H35" i="51"/>
  <c r="G35" i="51"/>
  <c r="F35" i="51"/>
  <c r="E35" i="51"/>
  <c r="D35" i="51"/>
  <c r="C35" i="51"/>
  <c r="B35" i="51"/>
  <c r="I30" i="51"/>
  <c r="H30" i="51"/>
  <c r="G30" i="51"/>
  <c r="F30" i="51"/>
  <c r="E30" i="51"/>
  <c r="D30" i="51"/>
  <c r="C30" i="51"/>
  <c r="B30" i="51"/>
  <c r="I16" i="51"/>
  <c r="H16" i="51"/>
  <c r="G16" i="51"/>
  <c r="F16" i="51"/>
  <c r="E16" i="51"/>
  <c r="D16" i="51"/>
  <c r="C16" i="51"/>
  <c r="B16" i="51"/>
  <c r="H27" i="53" l="1"/>
  <c r="H60" i="53"/>
  <c r="D6" i="52"/>
  <c r="H53" i="52"/>
  <c r="H23" i="53"/>
  <c r="H78" i="53"/>
  <c r="G64" i="53"/>
  <c r="I28" i="54"/>
  <c r="I32" i="54"/>
  <c r="I43" i="54"/>
  <c r="I7" i="56"/>
  <c r="I11" i="56"/>
  <c r="I43" i="56"/>
  <c r="I42" i="56" s="1"/>
  <c r="I56" i="56"/>
  <c r="H119" i="56"/>
  <c r="G6" i="52"/>
  <c r="H49" i="52"/>
  <c r="I62" i="56"/>
  <c r="H86" i="56"/>
  <c r="I8" i="57"/>
  <c r="I6" i="57" s="1"/>
  <c r="H11" i="52"/>
  <c r="I8" i="56"/>
  <c r="D53" i="56"/>
  <c r="D67" i="56"/>
  <c r="D71" i="56"/>
  <c r="G69" i="52"/>
  <c r="H29" i="53"/>
  <c r="G83" i="53"/>
  <c r="H41" i="52"/>
  <c r="H45" i="52"/>
  <c r="D66" i="52"/>
  <c r="H39" i="53"/>
  <c r="H54" i="53"/>
  <c r="H58" i="53"/>
  <c r="H62" i="53"/>
  <c r="H87" i="53"/>
  <c r="H91" i="53"/>
  <c r="I16" i="54"/>
  <c r="I40" i="54"/>
  <c r="I16" i="56"/>
  <c r="I83" i="56"/>
  <c r="H96" i="56"/>
  <c r="D104" i="56"/>
  <c r="I111" i="56"/>
  <c r="I11" i="57"/>
  <c r="D54" i="52"/>
  <c r="H7" i="52"/>
  <c r="H20" i="52"/>
  <c r="H24" i="52"/>
  <c r="H28" i="52"/>
  <c r="G54" i="52"/>
  <c r="H58" i="52"/>
  <c r="H62" i="52"/>
  <c r="D6" i="53"/>
  <c r="H9" i="53"/>
  <c r="H13" i="53"/>
  <c r="H17" i="53"/>
  <c r="H25" i="53"/>
  <c r="I8" i="54"/>
  <c r="I21" i="54"/>
  <c r="I30" i="56"/>
  <c r="I26" i="56" s="1"/>
  <c r="I53" i="56"/>
  <c r="I59" i="56"/>
  <c r="H67" i="56"/>
  <c r="I97" i="56"/>
  <c r="I96" i="56" s="1"/>
  <c r="I9" i="57"/>
  <c r="H35" i="53"/>
  <c r="I88" i="56"/>
  <c r="I108" i="56"/>
  <c r="I113" i="56"/>
  <c r="H51" i="52"/>
  <c r="H70" i="52"/>
  <c r="H69" i="52" s="1"/>
  <c r="G6" i="53"/>
  <c r="D22" i="53"/>
  <c r="H55" i="53"/>
  <c r="H59" i="53"/>
  <c r="H88" i="53"/>
  <c r="I13" i="54"/>
  <c r="I21" i="56"/>
  <c r="D42" i="56"/>
  <c r="H45" i="56"/>
  <c r="I49" i="56"/>
  <c r="D60" i="56"/>
  <c r="D6" i="57"/>
  <c r="D14" i="57"/>
  <c r="H31" i="53"/>
  <c r="H50" i="53"/>
  <c r="G40" i="53"/>
  <c r="H41" i="54"/>
  <c r="I42" i="54"/>
  <c r="I91" i="56"/>
  <c r="I71" i="56"/>
  <c r="I85" i="56"/>
  <c r="H9" i="52"/>
  <c r="G85" i="53"/>
  <c r="I45" i="56"/>
  <c r="D30" i="52"/>
  <c r="G52" i="53"/>
  <c r="H56" i="53"/>
  <c r="H89" i="53"/>
  <c r="G18" i="52"/>
  <c r="H22" i="52"/>
  <c r="H39" i="52"/>
  <c r="H43" i="52"/>
  <c r="H56" i="52"/>
  <c r="H54" i="52" s="1"/>
  <c r="H60" i="52"/>
  <c r="H37" i="53"/>
  <c r="H82" i="53"/>
  <c r="H81" i="53" s="1"/>
  <c r="I39" i="54"/>
  <c r="I12" i="54"/>
  <c r="H6" i="54"/>
  <c r="I10" i="54"/>
  <c r="I6" i="54" s="1"/>
  <c r="D82" i="56"/>
  <c r="D86" i="56"/>
  <c r="I92" i="56"/>
  <c r="D106" i="56"/>
  <c r="D119" i="56"/>
  <c r="H6" i="57"/>
  <c r="I10" i="57"/>
  <c r="I82" i="56"/>
  <c r="I67" i="56"/>
  <c r="I17" i="56"/>
  <c r="H20" i="56"/>
  <c r="I25" i="56"/>
  <c r="I35" i="56"/>
  <c r="I39" i="56"/>
  <c r="I61" i="56"/>
  <c r="I84" i="56"/>
  <c r="I94" i="56"/>
  <c r="I109" i="56"/>
  <c r="I112" i="56"/>
  <c r="I110" i="56" s="1"/>
  <c r="I87" i="56"/>
  <c r="I95" i="56"/>
  <c r="H14" i="56"/>
  <c r="I40" i="56"/>
  <c r="H106" i="56"/>
  <c r="I22" i="56"/>
  <c r="I41" i="56"/>
  <c r="I89" i="56"/>
  <c r="H100" i="56"/>
  <c r="H12" i="56"/>
  <c r="H79" i="56"/>
  <c r="H116" i="56"/>
  <c r="I15" i="56"/>
  <c r="I14" i="56" s="1"/>
  <c r="H26" i="56"/>
  <c r="I37" i="56"/>
  <c r="I44" i="56"/>
  <c r="I63" i="56"/>
  <c r="I69" i="56"/>
  <c r="I90" i="56"/>
  <c r="I120" i="56"/>
  <c r="I64" i="56"/>
  <c r="I101" i="56"/>
  <c r="I100" i="56" s="1"/>
  <c r="H34" i="56"/>
  <c r="I80" i="56"/>
  <c r="I79" i="56" s="1"/>
  <c r="I117" i="56"/>
  <c r="I116" i="56" s="1"/>
  <c r="I121" i="56"/>
  <c r="I102" i="56"/>
  <c r="I33" i="54"/>
  <c r="I37" i="54"/>
  <c r="I22" i="54"/>
  <c r="I35" i="54"/>
  <c r="H42" i="53"/>
  <c r="H46" i="53"/>
  <c r="H24" i="53"/>
  <c r="H28" i="53"/>
  <c r="H32" i="53"/>
  <c r="H36" i="53"/>
  <c r="H68" i="53"/>
  <c r="H72" i="53"/>
  <c r="H76" i="53"/>
  <c r="H80" i="53"/>
  <c r="H43" i="53"/>
  <c r="H47" i="53"/>
  <c r="H51" i="53"/>
  <c r="H44" i="53"/>
  <c r="H48" i="53"/>
  <c r="G22" i="53"/>
  <c r="H26" i="53"/>
  <c r="H30" i="53"/>
  <c r="H34" i="53"/>
  <c r="H66" i="53"/>
  <c r="H70" i="53"/>
  <c r="H74" i="53"/>
  <c r="H64" i="53" s="1"/>
  <c r="H41" i="53"/>
  <c r="H45" i="53"/>
  <c r="H49" i="53"/>
  <c r="H10" i="52"/>
  <c r="H14" i="52"/>
  <c r="H46" i="52"/>
  <c r="H50" i="52"/>
  <c r="H73" i="52"/>
  <c r="H77" i="52"/>
  <c r="H32" i="52"/>
  <c r="H36" i="52"/>
  <c r="H40" i="52"/>
  <c r="H68" i="52"/>
  <c r="H66" i="52" s="1"/>
  <c r="H8" i="52"/>
  <c r="H6" i="52" s="1"/>
  <c r="H12" i="52"/>
  <c r="H16" i="52"/>
  <c r="H44" i="52"/>
  <c r="H48" i="52"/>
  <c r="H52" i="52"/>
  <c r="G71" i="52"/>
  <c r="G30" i="52"/>
  <c r="H34" i="52"/>
  <c r="H42" i="52" l="1"/>
  <c r="I106" i="56"/>
  <c r="H22" i="53"/>
  <c r="H18" i="52"/>
  <c r="H85" i="53"/>
  <c r="I6" i="56"/>
  <c r="H52" i="53"/>
  <c r="I20" i="56"/>
  <c r="H6" i="53"/>
  <c r="H30" i="52"/>
  <c r="I41" i="54"/>
  <c r="H71" i="52"/>
  <c r="I119" i="56"/>
  <c r="I60" i="56"/>
  <c r="I86" i="56"/>
  <c r="I34" i="56"/>
  <c r="H40" i="53"/>
  <c r="N56" i="43" l="1"/>
  <c r="G30" i="43"/>
  <c r="H30" i="43" s="1"/>
  <c r="C29" i="43"/>
  <c r="C30" i="43" s="1"/>
  <c r="B29" i="43"/>
  <c r="B30" i="43" s="1"/>
  <c r="H26" i="43"/>
  <c r="D25" i="43"/>
  <c r="D29" i="43" s="1"/>
  <c r="D30" i="43" s="1"/>
  <c r="D24" i="43"/>
  <c r="D23" i="43"/>
  <c r="D22" i="43"/>
  <c r="D21" i="43"/>
  <c r="H20" i="43"/>
  <c r="D20" i="43"/>
  <c r="D19" i="43"/>
  <c r="D18" i="43"/>
  <c r="D17" i="43"/>
  <c r="C16" i="43"/>
  <c r="B16" i="43"/>
  <c r="H15" i="43"/>
  <c r="D15" i="43"/>
  <c r="D14" i="43"/>
  <c r="H13" i="43"/>
  <c r="D13" i="43"/>
  <c r="D12" i="43"/>
  <c r="D11" i="43"/>
  <c r="D10" i="43"/>
  <c r="H9" i="43"/>
  <c r="D9" i="43"/>
  <c r="D8" i="43"/>
  <c r="H7" i="43"/>
  <c r="D7" i="43"/>
  <c r="D6" i="43"/>
  <c r="H24" i="43" l="1"/>
  <c r="D16" i="43"/>
  <c r="H27" i="43"/>
  <c r="H10" i="43"/>
  <c r="H18" i="43"/>
  <c r="H28" i="43"/>
  <c r="H21" i="43"/>
  <c r="H11" i="43"/>
  <c r="H16" i="43"/>
  <c r="H22" i="43"/>
  <c r="H29" i="43"/>
  <c r="H6" i="43"/>
  <c r="H12" i="43"/>
  <c r="H17" i="43"/>
  <c r="H23" i="43"/>
  <c r="H8" i="43"/>
  <c r="H14" i="43"/>
  <c r="H19" i="43"/>
  <c r="H25" i="43"/>
  <c r="G87" i="41"/>
  <c r="I83" i="41" s="1"/>
  <c r="F87" i="41"/>
  <c r="D87" i="41"/>
  <c r="C87" i="41"/>
  <c r="C31" i="41"/>
  <c r="D31" i="41"/>
  <c r="F31" i="41"/>
  <c r="G31" i="41"/>
  <c r="I25" i="41" s="1"/>
  <c r="C15" i="40"/>
  <c r="C27" i="40" s="1"/>
  <c r="C28" i="40" s="1"/>
  <c r="D15" i="40"/>
  <c r="D27" i="40" s="1"/>
  <c r="D28" i="40" s="1"/>
  <c r="E15" i="40"/>
  <c r="E27" i="40" s="1"/>
  <c r="E28" i="40" s="1"/>
  <c r="F15" i="40"/>
  <c r="F27" i="40" s="1"/>
  <c r="F28" i="40" s="1"/>
  <c r="G15" i="40"/>
  <c r="G27" i="40" s="1"/>
  <c r="G28" i="40" s="1"/>
  <c r="B15" i="40"/>
  <c r="B7" i="42"/>
  <c r="N30" i="46"/>
  <c r="H78" i="42"/>
  <c r="G78" i="42"/>
  <c r="D78" i="42"/>
  <c r="H77" i="42"/>
  <c r="G77" i="42"/>
  <c r="D77" i="42"/>
  <c r="H76" i="42"/>
  <c r="G76" i="42"/>
  <c r="D76" i="42"/>
  <c r="G75" i="42"/>
  <c r="H74" i="42"/>
  <c r="G74" i="42"/>
  <c r="D74" i="42"/>
  <c r="G73" i="42"/>
  <c r="D73" i="42"/>
  <c r="G72" i="42"/>
  <c r="D72" i="42"/>
  <c r="H71" i="42"/>
  <c r="G71" i="42"/>
  <c r="D71" i="42"/>
  <c r="H70" i="42"/>
  <c r="G70" i="42"/>
  <c r="D70" i="42"/>
  <c r="G69" i="42"/>
  <c r="D69" i="42"/>
  <c r="G68" i="42"/>
  <c r="D68" i="42"/>
  <c r="H67" i="42"/>
  <c r="F67" i="42"/>
  <c r="H75" i="42" s="1"/>
  <c r="E67" i="42"/>
  <c r="C67" i="42"/>
  <c r="B67" i="42"/>
  <c r="G66" i="42"/>
  <c r="D66" i="42"/>
  <c r="G65" i="42"/>
  <c r="D65" i="42"/>
  <c r="G64" i="42"/>
  <c r="D64" i="42"/>
  <c r="G63" i="42"/>
  <c r="D63" i="42"/>
  <c r="G61" i="42"/>
  <c r="D61" i="42"/>
  <c r="G60" i="42"/>
  <c r="D60" i="42"/>
  <c r="G59" i="42"/>
  <c r="D59" i="42"/>
  <c r="H58" i="42"/>
  <c r="G58" i="42"/>
  <c r="D58" i="42"/>
  <c r="G57" i="42"/>
  <c r="D57" i="42"/>
  <c r="G56" i="42"/>
  <c r="D56" i="42"/>
  <c r="F55" i="42"/>
  <c r="H64" i="42" s="1"/>
  <c r="E55" i="42"/>
  <c r="C55" i="42"/>
  <c r="B55" i="42"/>
  <c r="G54" i="42"/>
  <c r="D54" i="42"/>
  <c r="G53" i="42"/>
  <c r="D53" i="42"/>
  <c r="H52" i="42"/>
  <c r="G52" i="42"/>
  <c r="D52" i="42"/>
  <c r="G51" i="42"/>
  <c r="D51" i="42"/>
  <c r="G50" i="42"/>
  <c r="D50" i="42"/>
  <c r="G49" i="42"/>
  <c r="D49" i="42"/>
  <c r="G48" i="42"/>
  <c r="D48" i="42"/>
  <c r="G47" i="42"/>
  <c r="D47" i="42"/>
  <c r="G46" i="42"/>
  <c r="D46" i="42"/>
  <c r="G45" i="42"/>
  <c r="D45" i="42"/>
  <c r="H44" i="42"/>
  <c r="G44" i="42"/>
  <c r="D44" i="42"/>
  <c r="F43" i="42"/>
  <c r="H53" i="42" s="1"/>
  <c r="E43" i="42"/>
  <c r="C43" i="42"/>
  <c r="D43" i="42" s="1"/>
  <c r="B43" i="42"/>
  <c r="G42" i="42"/>
  <c r="D42" i="42"/>
  <c r="G41" i="42"/>
  <c r="D41" i="42"/>
  <c r="G40" i="42"/>
  <c r="D40" i="42"/>
  <c r="G39" i="42"/>
  <c r="D39" i="42"/>
  <c r="G38" i="42"/>
  <c r="D38" i="42"/>
  <c r="G37" i="42"/>
  <c r="D37" i="42"/>
  <c r="G36" i="42"/>
  <c r="D36" i="42"/>
  <c r="G35" i="42"/>
  <c r="D35" i="42"/>
  <c r="G34" i="42"/>
  <c r="D34" i="42"/>
  <c r="G33" i="42"/>
  <c r="D33" i="42"/>
  <c r="G32" i="42"/>
  <c r="D32" i="42"/>
  <c r="F31" i="42"/>
  <c r="H42" i="42" s="1"/>
  <c r="E31" i="42"/>
  <c r="C31" i="42"/>
  <c r="B31" i="42"/>
  <c r="H30" i="42"/>
  <c r="G30" i="42"/>
  <c r="D30" i="42"/>
  <c r="G29" i="42"/>
  <c r="H28" i="42"/>
  <c r="G28" i="42"/>
  <c r="D28" i="42"/>
  <c r="G27" i="42"/>
  <c r="H26" i="42"/>
  <c r="G26" i="42"/>
  <c r="G25" i="42"/>
  <c r="D25" i="42"/>
  <c r="G24" i="42"/>
  <c r="D24" i="42"/>
  <c r="H23" i="42"/>
  <c r="G23" i="42"/>
  <c r="D23" i="42"/>
  <c r="G22" i="42"/>
  <c r="D22" i="42"/>
  <c r="H21" i="42"/>
  <c r="F19" i="42"/>
  <c r="H27" i="42" s="1"/>
  <c r="E19" i="42"/>
  <c r="C19" i="42"/>
  <c r="B19" i="42"/>
  <c r="G18" i="42"/>
  <c r="D18" i="42"/>
  <c r="G17" i="42"/>
  <c r="D17" i="42"/>
  <c r="G16" i="42"/>
  <c r="D16" i="42"/>
  <c r="G15" i="42"/>
  <c r="D15" i="42"/>
  <c r="G14" i="42"/>
  <c r="D14" i="42"/>
  <c r="H13" i="42"/>
  <c r="G13" i="42"/>
  <c r="D13" i="42"/>
  <c r="G11" i="42"/>
  <c r="D11" i="42"/>
  <c r="G10" i="42"/>
  <c r="D10" i="42"/>
  <c r="G9" i="42"/>
  <c r="D9" i="42"/>
  <c r="G8" i="42"/>
  <c r="D8" i="42"/>
  <c r="F7" i="42"/>
  <c r="H18" i="42" s="1"/>
  <c r="E7" i="42"/>
  <c r="C7" i="42"/>
  <c r="D7" i="42" s="1"/>
  <c r="H86" i="41"/>
  <c r="E86" i="41"/>
  <c r="H84" i="41"/>
  <c r="E84" i="41"/>
  <c r="H83" i="41"/>
  <c r="E83" i="41"/>
  <c r="H81" i="41"/>
  <c r="E81" i="41"/>
  <c r="H80" i="41"/>
  <c r="E80" i="41"/>
  <c r="H79" i="41"/>
  <c r="E79" i="41"/>
  <c r="H78" i="41"/>
  <c r="E78" i="41"/>
  <c r="H77" i="41"/>
  <c r="E77" i="41"/>
  <c r="I76" i="41"/>
  <c r="H76" i="41"/>
  <c r="E76" i="41"/>
  <c r="H75" i="41"/>
  <c r="E75" i="41"/>
  <c r="I74" i="41"/>
  <c r="E74" i="41"/>
  <c r="H73" i="41"/>
  <c r="E73" i="41"/>
  <c r="H72" i="41"/>
  <c r="E72" i="41"/>
  <c r="H71" i="41"/>
  <c r="E71" i="41"/>
  <c r="H70" i="41"/>
  <c r="E70" i="41"/>
  <c r="H69" i="41"/>
  <c r="E69" i="41"/>
  <c r="H68" i="41"/>
  <c r="E68" i="41"/>
  <c r="H67" i="41"/>
  <c r="E67" i="41"/>
  <c r="I66" i="41"/>
  <c r="H66" i="41"/>
  <c r="E66" i="41"/>
  <c r="H65" i="41"/>
  <c r="E65" i="41"/>
  <c r="H64" i="41"/>
  <c r="E64" i="41"/>
  <c r="H63" i="41"/>
  <c r="E63" i="41"/>
  <c r="H62" i="41"/>
  <c r="E62" i="41"/>
  <c r="H61" i="41"/>
  <c r="E61" i="41"/>
  <c r="H60" i="41"/>
  <c r="E60" i="41"/>
  <c r="H59" i="41"/>
  <c r="E59" i="41"/>
  <c r="H58" i="41"/>
  <c r="E58" i="41"/>
  <c r="H57" i="41"/>
  <c r="E57" i="41"/>
  <c r="I56" i="41"/>
  <c r="H56" i="41"/>
  <c r="E56" i="41"/>
  <c r="H55" i="41"/>
  <c r="E55" i="41"/>
  <c r="I54" i="41"/>
  <c r="H54" i="41"/>
  <c r="E54" i="41"/>
  <c r="H53" i="41"/>
  <c r="E53" i="41"/>
  <c r="H52" i="41"/>
  <c r="E52" i="41"/>
  <c r="H51" i="41"/>
  <c r="E51" i="41"/>
  <c r="H50" i="41"/>
  <c r="E50" i="41"/>
  <c r="H49" i="41"/>
  <c r="E49" i="41"/>
  <c r="H48" i="41"/>
  <c r="E48" i="41"/>
  <c r="H47" i="41"/>
  <c r="E47" i="41"/>
  <c r="I46" i="41"/>
  <c r="H46" i="41"/>
  <c r="E46" i="41"/>
  <c r="H45" i="41"/>
  <c r="E45" i="41"/>
  <c r="I44" i="41"/>
  <c r="H44" i="41"/>
  <c r="E44" i="41"/>
  <c r="H43" i="41"/>
  <c r="E43" i="41"/>
  <c r="I42" i="41"/>
  <c r="H42" i="41"/>
  <c r="E42" i="41"/>
  <c r="H41" i="41"/>
  <c r="E41" i="41"/>
  <c r="H40" i="41"/>
  <c r="E40" i="41"/>
  <c r="H39" i="41"/>
  <c r="E39" i="41"/>
  <c r="H38" i="41"/>
  <c r="E38" i="41"/>
  <c r="H37" i="41"/>
  <c r="E37" i="41"/>
  <c r="H36" i="41"/>
  <c r="E36" i="41"/>
  <c r="I24" i="41"/>
  <c r="I28" i="41"/>
  <c r="H27" i="41"/>
  <c r="H26" i="41"/>
  <c r="E26" i="41"/>
  <c r="H25" i="41"/>
  <c r="E25" i="41"/>
  <c r="H24" i="41"/>
  <c r="E24" i="41"/>
  <c r="H23" i="41"/>
  <c r="E23" i="41"/>
  <c r="H22" i="41"/>
  <c r="E22" i="41"/>
  <c r="H21" i="41"/>
  <c r="E21" i="41"/>
  <c r="H20" i="41"/>
  <c r="E20" i="41"/>
  <c r="H19" i="41"/>
  <c r="E19" i="41"/>
  <c r="H18" i="41"/>
  <c r="E18" i="41"/>
  <c r="H17" i="41"/>
  <c r="E17" i="41"/>
  <c r="H16" i="41"/>
  <c r="E16" i="41"/>
  <c r="I15" i="41"/>
  <c r="H15" i="41"/>
  <c r="E15" i="41"/>
  <c r="H14" i="41"/>
  <c r="E14" i="41"/>
  <c r="I13" i="41"/>
  <c r="H13" i="41"/>
  <c r="E13" i="41"/>
  <c r="H12" i="41"/>
  <c r="E12" i="41"/>
  <c r="H11" i="41"/>
  <c r="E11" i="41"/>
  <c r="H10" i="41"/>
  <c r="E10" i="41"/>
  <c r="H9" i="41"/>
  <c r="E9" i="41"/>
  <c r="H8" i="41"/>
  <c r="E8" i="41"/>
  <c r="H7" i="41"/>
  <c r="E7" i="41"/>
  <c r="E38" i="40"/>
  <c r="D38" i="40"/>
  <c r="G37" i="40"/>
  <c r="G38" i="40" s="1"/>
  <c r="F37" i="40"/>
  <c r="E37" i="40"/>
  <c r="D37" i="40"/>
  <c r="C37" i="40"/>
  <c r="C38" i="40" s="1"/>
  <c r="B37" i="40"/>
  <c r="B38" i="40" s="1"/>
  <c r="G36" i="40"/>
  <c r="F36" i="40"/>
  <c r="E36" i="40"/>
  <c r="D36" i="40"/>
  <c r="C36" i="40"/>
  <c r="B36" i="40"/>
  <c r="G32" i="40"/>
  <c r="G33" i="40" s="1"/>
  <c r="F32" i="40"/>
  <c r="F33" i="40" s="1"/>
  <c r="E32" i="40"/>
  <c r="E33" i="40" s="1"/>
  <c r="D32" i="40"/>
  <c r="D33" i="40" s="1"/>
  <c r="C32" i="40"/>
  <c r="C33" i="40" s="1"/>
  <c r="B32" i="40"/>
  <c r="B33" i="40" s="1"/>
  <c r="H31" i="40"/>
  <c r="B27" i="40"/>
  <c r="B28" i="40" s="1"/>
  <c r="H26" i="40"/>
  <c r="H24" i="40"/>
  <c r="H37" i="40" s="1"/>
  <c r="H23" i="40"/>
  <c r="H36" i="40" s="1"/>
  <c r="H22" i="40"/>
  <c r="H21" i="40"/>
  <c r="H20" i="40"/>
  <c r="H19" i="40"/>
  <c r="H18" i="40"/>
  <c r="H17" i="40"/>
  <c r="H16" i="40"/>
  <c r="I14" i="40"/>
  <c r="I13" i="40"/>
  <c r="I12" i="40"/>
  <c r="I11" i="40"/>
  <c r="I10" i="40"/>
  <c r="I9" i="40"/>
  <c r="I8" i="40"/>
  <c r="I7" i="40"/>
  <c r="I6" i="40"/>
  <c r="I5" i="40"/>
  <c r="H15" i="40" l="1"/>
  <c r="D19" i="42"/>
  <c r="I11" i="41"/>
  <c r="I52" i="41"/>
  <c r="H25" i="42"/>
  <c r="H49" i="42"/>
  <c r="I21" i="41"/>
  <c r="I38" i="41"/>
  <c r="I62" i="41"/>
  <c r="H19" i="42"/>
  <c r="B79" i="42"/>
  <c r="E31" i="41"/>
  <c r="I15" i="40"/>
  <c r="I7" i="41"/>
  <c r="I48" i="41"/>
  <c r="I78" i="41"/>
  <c r="I17" i="41"/>
  <c r="I27" i="41"/>
  <c r="I58" i="41"/>
  <c r="I85" i="41"/>
  <c r="H46" i="42"/>
  <c r="H50" i="42"/>
  <c r="H54" i="42"/>
  <c r="G43" i="42"/>
  <c r="D55" i="42"/>
  <c r="I23" i="41"/>
  <c r="I40" i="41"/>
  <c r="I64" i="41"/>
  <c r="I82" i="41"/>
  <c r="H17" i="42"/>
  <c r="H43" i="42"/>
  <c r="H47" i="42"/>
  <c r="H51" i="42"/>
  <c r="E79" i="42"/>
  <c r="C79" i="42"/>
  <c r="H10" i="42"/>
  <c r="H32" i="40"/>
  <c r="H33" i="40" s="1"/>
  <c r="I9" i="41"/>
  <c r="I50" i="41"/>
  <c r="I80" i="41"/>
  <c r="F38" i="40"/>
  <c r="I19" i="41"/>
  <c r="I36" i="41"/>
  <c r="I60" i="41"/>
  <c r="I70" i="41"/>
  <c r="H48" i="42"/>
  <c r="D31" i="42"/>
  <c r="H45" i="42"/>
  <c r="E87" i="41"/>
  <c r="D79" i="42"/>
  <c r="H15" i="42"/>
  <c r="H56" i="42"/>
  <c r="F79" i="42"/>
  <c r="G7" i="42"/>
  <c r="H31" i="42"/>
  <c r="H35" i="42"/>
  <c r="H39" i="42"/>
  <c r="H65" i="42"/>
  <c r="H7" i="42"/>
  <c r="H11" i="42"/>
  <c r="H68" i="42"/>
  <c r="H72" i="42"/>
  <c r="H12" i="42"/>
  <c r="H16" i="42"/>
  <c r="G19" i="42"/>
  <c r="H24" i="42"/>
  <c r="H29" i="42"/>
  <c r="H57" i="42"/>
  <c r="H61" i="42"/>
  <c r="G31" i="42"/>
  <c r="H60" i="42"/>
  <c r="H32" i="42"/>
  <c r="H36" i="42"/>
  <c r="H40" i="42"/>
  <c r="H62" i="42"/>
  <c r="H66" i="42"/>
  <c r="H8" i="42"/>
  <c r="H20" i="42"/>
  <c r="H69" i="42"/>
  <c r="H73" i="42"/>
  <c r="D67" i="42"/>
  <c r="H33" i="42"/>
  <c r="H37" i="42"/>
  <c r="H41" i="42"/>
  <c r="H63" i="42"/>
  <c r="H9" i="42"/>
  <c r="G55" i="42"/>
  <c r="H14" i="42"/>
  <c r="H22" i="42"/>
  <c r="H55" i="42"/>
  <c r="H59" i="42"/>
  <c r="H34" i="42"/>
  <c r="H38" i="42"/>
  <c r="G67" i="42"/>
  <c r="H87" i="41"/>
  <c r="H31" i="41"/>
  <c r="I75" i="41"/>
  <c r="I79" i="41"/>
  <c r="I87" i="41"/>
  <c r="I10" i="41"/>
  <c r="I14" i="41"/>
  <c r="I18" i="41"/>
  <c r="I22" i="41"/>
  <c r="I26" i="41"/>
  <c r="I31" i="41"/>
  <c r="I39" i="41"/>
  <c r="I43" i="41"/>
  <c r="I47" i="41"/>
  <c r="I51" i="41"/>
  <c r="I55" i="41"/>
  <c r="I59" i="41"/>
  <c r="I63" i="41"/>
  <c r="I67" i="41"/>
  <c r="I71" i="41"/>
  <c r="I84" i="41"/>
  <c r="I68" i="41"/>
  <c r="I72" i="41"/>
  <c r="I29" i="41"/>
  <c r="I86" i="41"/>
  <c r="I30" i="41"/>
  <c r="I77" i="41"/>
  <c r="I81" i="41"/>
  <c r="I8" i="41"/>
  <c r="I12" i="41"/>
  <c r="I16" i="41"/>
  <c r="I20" i="41"/>
  <c r="I37" i="41"/>
  <c r="I41" i="41"/>
  <c r="I45" i="41"/>
  <c r="I49" i="41"/>
  <c r="I53" i="41"/>
  <c r="I57" i="41"/>
  <c r="I61" i="41"/>
  <c r="I65" i="41"/>
  <c r="I69" i="41"/>
  <c r="I73" i="41"/>
  <c r="H38" i="40"/>
  <c r="H27" i="40"/>
  <c r="H28" i="40" s="1"/>
  <c r="H79" i="42" l="1"/>
  <c r="G79" i="42"/>
  <c r="C10" i="63" l="1"/>
  <c r="D10" i="63" s="1"/>
  <c r="A10" i="63"/>
  <c r="D9" i="63"/>
  <c r="D8" i="63"/>
  <c r="D7" i="63"/>
  <c r="D6" i="63"/>
  <c r="D5" i="63"/>
  <c r="D4" i="63"/>
  <c r="F16" i="62" l="1"/>
  <c r="F17" i="62"/>
  <c r="F18" i="62"/>
  <c r="F19" i="62"/>
  <c r="F20" i="62"/>
  <c r="F21" i="62"/>
  <c r="F22" i="62"/>
  <c r="F23" i="62"/>
  <c r="F15" i="62"/>
  <c r="C14" i="62"/>
  <c r="D14" i="62"/>
  <c r="E14" i="62"/>
  <c r="B14" i="62"/>
  <c r="F14" i="62" l="1"/>
  <c r="N43" i="46"/>
  <c r="N42" i="46"/>
  <c r="N29" i="46"/>
  <c r="N16" i="46"/>
  <c r="B39" i="67" l="1"/>
  <c r="B37" i="67"/>
  <c r="B36" i="67"/>
  <c r="B35" i="67"/>
  <c r="B34" i="67"/>
  <c r="B33" i="67"/>
  <c r="B32" i="67"/>
  <c r="B31" i="67"/>
  <c r="B30" i="67"/>
  <c r="B29" i="67"/>
  <c r="B28" i="67"/>
  <c r="B21" i="67"/>
  <c r="C14" i="67" s="1"/>
  <c r="B6" i="67"/>
  <c r="R23" i="66"/>
  <c r="Q23" i="66"/>
  <c r="P23" i="66"/>
  <c r="O23" i="66"/>
  <c r="N23" i="66"/>
  <c r="M23" i="66"/>
  <c r="L23" i="66"/>
  <c r="K23" i="66"/>
  <c r="J23" i="66"/>
  <c r="I23" i="66"/>
  <c r="H23" i="66"/>
  <c r="G23" i="66"/>
  <c r="F23" i="66"/>
  <c r="E23" i="66"/>
  <c r="D23" i="66"/>
  <c r="C23" i="66"/>
  <c r="B23" i="66"/>
  <c r="R21" i="66"/>
  <c r="Q21" i="66"/>
  <c r="P21" i="66"/>
  <c r="O21" i="66"/>
  <c r="N21" i="66"/>
  <c r="M21" i="66"/>
  <c r="L21" i="66"/>
  <c r="K21" i="66"/>
  <c r="J21" i="66"/>
  <c r="I21" i="66"/>
  <c r="H21" i="66"/>
  <c r="G21" i="66"/>
  <c r="F21" i="66"/>
  <c r="E21" i="66"/>
  <c r="D21" i="66"/>
  <c r="C21" i="66"/>
  <c r="B21" i="66"/>
  <c r="S18" i="66"/>
  <c r="S17" i="66"/>
  <c r="S16" i="66"/>
  <c r="S15" i="66"/>
  <c r="S14" i="66"/>
  <c r="S13" i="66"/>
  <c r="S12" i="66"/>
  <c r="S11" i="66"/>
  <c r="S10" i="66"/>
  <c r="S9" i="66"/>
  <c r="S8" i="66"/>
  <c r="S7" i="66"/>
  <c r="S21" i="66" s="1"/>
  <c r="I92" i="65"/>
  <c r="H92" i="65"/>
  <c r="H93" i="65" s="1"/>
  <c r="G92" i="65"/>
  <c r="F92" i="65"/>
  <c r="E92" i="65"/>
  <c r="E93" i="65" s="1"/>
  <c r="D92" i="65"/>
  <c r="C92" i="65"/>
  <c r="B92" i="65"/>
  <c r="I91" i="65"/>
  <c r="H91" i="65"/>
  <c r="G91" i="65"/>
  <c r="F91" i="65"/>
  <c r="F93" i="65" s="1"/>
  <c r="E91" i="65"/>
  <c r="D91" i="65"/>
  <c r="C91" i="65"/>
  <c r="B91" i="65"/>
  <c r="I83" i="65"/>
  <c r="I82" i="65"/>
  <c r="H82" i="65"/>
  <c r="H83" i="65" s="1"/>
  <c r="G82" i="65"/>
  <c r="G83" i="65" s="1"/>
  <c r="F82" i="65"/>
  <c r="F83" i="65" s="1"/>
  <c r="E82" i="65"/>
  <c r="E83" i="65" s="1"/>
  <c r="D82" i="65"/>
  <c r="D83" i="65" s="1"/>
  <c r="C82" i="65"/>
  <c r="C83" i="65" s="1"/>
  <c r="B82" i="65"/>
  <c r="B83" i="65" s="1"/>
  <c r="I70" i="65"/>
  <c r="I87" i="65" s="1"/>
  <c r="I88" i="65" s="1"/>
  <c r="H70" i="65"/>
  <c r="H87" i="65" s="1"/>
  <c r="H88" i="65" s="1"/>
  <c r="G70" i="65"/>
  <c r="G87" i="65" s="1"/>
  <c r="G88" i="65" s="1"/>
  <c r="F70" i="65"/>
  <c r="F87" i="65" s="1"/>
  <c r="F88" i="65" s="1"/>
  <c r="E70" i="65"/>
  <c r="E87" i="65" s="1"/>
  <c r="E88" i="65" s="1"/>
  <c r="D70" i="65"/>
  <c r="D87" i="65" s="1"/>
  <c r="D88" i="65" s="1"/>
  <c r="C70" i="65"/>
  <c r="C87" i="65" s="1"/>
  <c r="C88" i="65" s="1"/>
  <c r="B70" i="65"/>
  <c r="B87" i="65" s="1"/>
  <c r="B88" i="65" s="1"/>
  <c r="J37" i="65"/>
  <c r="I37" i="65"/>
  <c r="H37" i="65"/>
  <c r="G37" i="65"/>
  <c r="F37" i="65"/>
  <c r="E37" i="65"/>
  <c r="D37" i="65"/>
  <c r="C37" i="65"/>
  <c r="B37" i="65"/>
  <c r="J36" i="65"/>
  <c r="I36" i="65"/>
  <c r="H36" i="65"/>
  <c r="G36" i="65"/>
  <c r="F36" i="65"/>
  <c r="E36" i="65"/>
  <c r="D36" i="65"/>
  <c r="C36" i="65"/>
  <c r="B36" i="65"/>
  <c r="K31" i="65"/>
  <c r="J27" i="65"/>
  <c r="J28" i="65" s="1"/>
  <c r="I27" i="65"/>
  <c r="I28" i="65" s="1"/>
  <c r="H27" i="65"/>
  <c r="H28" i="65" s="1"/>
  <c r="G27" i="65"/>
  <c r="G28" i="65" s="1"/>
  <c r="F27" i="65"/>
  <c r="F28" i="65" s="1"/>
  <c r="E27" i="65"/>
  <c r="E28" i="65" s="1"/>
  <c r="D27" i="65"/>
  <c r="D28" i="65" s="1"/>
  <c r="C27" i="65"/>
  <c r="C28" i="65" s="1"/>
  <c r="B27" i="65"/>
  <c r="B28" i="65" s="1"/>
  <c r="K26" i="65"/>
  <c r="K23" i="65"/>
  <c r="K22" i="65"/>
  <c r="K21" i="65"/>
  <c r="K20" i="65"/>
  <c r="K19" i="65"/>
  <c r="K18" i="65"/>
  <c r="K17" i="65"/>
  <c r="K16" i="65"/>
  <c r="J15" i="65"/>
  <c r="J32" i="65" s="1"/>
  <c r="J33" i="65" s="1"/>
  <c r="I15" i="65"/>
  <c r="I32" i="65" s="1"/>
  <c r="I33" i="65" s="1"/>
  <c r="H15" i="65"/>
  <c r="H32" i="65" s="1"/>
  <c r="H33" i="65" s="1"/>
  <c r="G15" i="65"/>
  <c r="G32" i="65" s="1"/>
  <c r="G33" i="65" s="1"/>
  <c r="F15" i="65"/>
  <c r="F32" i="65" s="1"/>
  <c r="F33" i="65" s="1"/>
  <c r="E15" i="65"/>
  <c r="E32" i="65" s="1"/>
  <c r="E33" i="65" s="1"/>
  <c r="D15" i="65"/>
  <c r="D32" i="65" s="1"/>
  <c r="D33" i="65" s="1"/>
  <c r="C15" i="65"/>
  <c r="C32" i="65" s="1"/>
  <c r="C33" i="65" s="1"/>
  <c r="B32" i="65"/>
  <c r="K14" i="65"/>
  <c r="K13" i="65"/>
  <c r="K12" i="65"/>
  <c r="K11" i="65"/>
  <c r="K10" i="65"/>
  <c r="K9" i="65"/>
  <c r="K8" i="65"/>
  <c r="K7" i="65"/>
  <c r="K6" i="65"/>
  <c r="C6" i="67" l="1"/>
  <c r="C15" i="67"/>
  <c r="C16" i="67"/>
  <c r="K15" i="65"/>
  <c r="C19" i="67"/>
  <c r="C93" i="65"/>
  <c r="G93" i="65"/>
  <c r="I93" i="65"/>
  <c r="D93" i="65"/>
  <c r="B93" i="65"/>
  <c r="E38" i="65"/>
  <c r="I38" i="65"/>
  <c r="F38" i="65"/>
  <c r="J38" i="65"/>
  <c r="H38" i="65"/>
  <c r="G38" i="65"/>
  <c r="K36" i="65"/>
  <c r="C38" i="65"/>
  <c r="K27" i="65"/>
  <c r="K28" i="65" s="1"/>
  <c r="D38" i="65"/>
  <c r="T8" i="66"/>
  <c r="T12" i="66"/>
  <c r="T9" i="66"/>
  <c r="T13" i="66"/>
  <c r="T10" i="66"/>
  <c r="T14" i="66"/>
  <c r="T7" i="66"/>
  <c r="T11" i="66"/>
  <c r="T15" i="66"/>
  <c r="C35" i="67"/>
  <c r="C36" i="67"/>
  <c r="C37" i="67"/>
  <c r="C28" i="67"/>
  <c r="C29" i="67"/>
  <c r="C30" i="67"/>
  <c r="C31" i="67"/>
  <c r="C32" i="67"/>
  <c r="C33" i="67"/>
  <c r="C34" i="67"/>
  <c r="B27" i="67"/>
  <c r="C27" i="67" s="1"/>
  <c r="C8" i="67"/>
  <c r="C9" i="67"/>
  <c r="C10" i="67"/>
  <c r="C11" i="67"/>
  <c r="C12" i="67"/>
  <c r="C13" i="67"/>
  <c r="T16" i="66"/>
  <c r="T17" i="66"/>
  <c r="T18" i="66"/>
  <c r="T6" i="66"/>
  <c r="S23" i="66"/>
  <c r="T23" i="66" s="1"/>
  <c r="B33" i="65"/>
  <c r="K32" i="65"/>
  <c r="K33" i="65" s="1"/>
  <c r="K37" i="65"/>
  <c r="B38" i="65"/>
  <c r="K38" i="65" l="1"/>
  <c r="B24" i="62"/>
  <c r="K57" i="45"/>
  <c r="C24" i="62" l="1"/>
  <c r="D24" i="62"/>
  <c r="E24" i="62"/>
  <c r="F24" i="62" l="1"/>
  <c r="K6" i="44" l="1"/>
  <c r="K7" i="44"/>
  <c r="K8" i="44"/>
  <c r="K9" i="44"/>
  <c r="K10" i="44"/>
  <c r="K11" i="44"/>
  <c r="K12" i="44"/>
  <c r="K13" i="44"/>
  <c r="K14" i="44"/>
  <c r="K15" i="44"/>
  <c r="K16" i="44"/>
  <c r="K17" i="44"/>
  <c r="K18" i="44"/>
  <c r="K19" i="44"/>
  <c r="K20" i="44"/>
  <c r="K21" i="44"/>
  <c r="K22" i="44"/>
  <c r="K23" i="44"/>
  <c r="K24" i="44"/>
  <c r="K25" i="44"/>
  <c r="K26" i="44"/>
  <c r="K27" i="44"/>
  <c r="K28" i="44"/>
  <c r="K29" i="44"/>
  <c r="K5" i="44"/>
  <c r="K31" i="44" l="1"/>
  <c r="L12" i="44" s="1"/>
  <c r="J57" i="45"/>
  <c r="I57" i="45"/>
  <c r="H57" i="45"/>
  <c r="G57" i="45"/>
  <c r="F57" i="45"/>
  <c r="E57" i="45"/>
  <c r="D57" i="45"/>
  <c r="C57" i="45"/>
  <c r="B57" i="45"/>
  <c r="K31" i="45"/>
  <c r="J31" i="45"/>
  <c r="I31" i="45"/>
  <c r="H31" i="45"/>
  <c r="G31" i="45"/>
  <c r="F31" i="45"/>
  <c r="E31" i="45"/>
  <c r="D31" i="45"/>
  <c r="C31" i="45"/>
  <c r="B31" i="45"/>
  <c r="K5" i="45"/>
  <c r="J5" i="45"/>
  <c r="I5" i="45"/>
  <c r="H5" i="45"/>
  <c r="G5" i="45"/>
  <c r="F5" i="45"/>
  <c r="E5" i="45"/>
  <c r="D5" i="45"/>
  <c r="C5" i="45"/>
  <c r="B5" i="45"/>
  <c r="J31" i="44"/>
  <c r="I31" i="44"/>
  <c r="H31" i="44"/>
  <c r="G31" i="44"/>
  <c r="F31" i="44"/>
  <c r="E31" i="44"/>
  <c r="D31" i="44"/>
  <c r="C31" i="44"/>
  <c r="B31" i="44"/>
  <c r="L10" i="44" l="1"/>
  <c r="L5" i="44"/>
  <c r="L8" i="44"/>
  <c r="L23" i="44"/>
  <c r="L17" i="44"/>
  <c r="L7" i="44"/>
  <c r="L15" i="44"/>
  <c r="L22" i="44"/>
  <c r="L24" i="44"/>
  <c r="L27" i="44"/>
  <c r="L9" i="44"/>
  <c r="L6" i="44"/>
  <c r="L18" i="44"/>
  <c r="L21" i="44"/>
  <c r="L11" i="44"/>
  <c r="L25" i="44"/>
  <c r="L16" i="44"/>
  <c r="L28" i="44"/>
  <c r="L19" i="44"/>
  <c r="L20" i="44"/>
  <c r="L14" i="44"/>
  <c r="L31" i="44"/>
  <c r="L29" i="44"/>
  <c r="L30" i="44"/>
  <c r="L13" i="44"/>
  <c r="L26" i="44"/>
  <c r="C14" i="48"/>
  <c r="D14" i="48"/>
  <c r="E14" i="48"/>
  <c r="B14" i="48"/>
  <c r="F16" i="48"/>
  <c r="F15" i="48"/>
  <c r="F14" i="48" s="1"/>
  <c r="B18" i="48" l="1"/>
  <c r="F13" i="48"/>
  <c r="E18" i="48" l="1"/>
  <c r="C18" i="48" l="1"/>
  <c r="D18" i="48"/>
  <c r="F18" i="48" l="1"/>
  <c r="AC9" i="3" l="1"/>
  <c r="AC8" i="3"/>
  <c r="N69" i="3" l="1"/>
  <c r="N68" i="3"/>
  <c r="N67" i="3"/>
  <c r="N66" i="3"/>
  <c r="N65" i="3"/>
  <c r="N64" i="3"/>
  <c r="N63" i="3"/>
  <c r="N62" i="3"/>
  <c r="N58" i="3"/>
  <c r="N57" i="3"/>
  <c r="N56" i="3"/>
  <c r="N55" i="3"/>
  <c r="N54" i="3"/>
  <c r="N53" i="3"/>
  <c r="N52" i="3"/>
  <c r="N51" i="3"/>
  <c r="N50" i="3"/>
  <c r="N42" i="3"/>
  <c r="N59" i="3" l="1"/>
  <c r="AB69" i="3" l="1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M69" i="3"/>
  <c r="L69" i="3"/>
  <c r="K69" i="3"/>
  <c r="J69" i="3"/>
  <c r="I69" i="3"/>
  <c r="H69" i="3"/>
  <c r="G69" i="3"/>
  <c r="F69" i="3"/>
  <c r="E69" i="3"/>
  <c r="D69" i="3"/>
  <c r="C69" i="3"/>
  <c r="B69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M68" i="3"/>
  <c r="L68" i="3"/>
  <c r="K68" i="3"/>
  <c r="J68" i="3"/>
  <c r="I68" i="3"/>
  <c r="H68" i="3"/>
  <c r="G68" i="3"/>
  <c r="F68" i="3"/>
  <c r="E68" i="3"/>
  <c r="D68" i="3"/>
  <c r="C68" i="3"/>
  <c r="B68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M67" i="3"/>
  <c r="L67" i="3"/>
  <c r="K67" i="3"/>
  <c r="J67" i="3"/>
  <c r="I67" i="3"/>
  <c r="H67" i="3"/>
  <c r="G67" i="3"/>
  <c r="F67" i="3"/>
  <c r="E67" i="3"/>
  <c r="D67" i="3"/>
  <c r="C67" i="3"/>
  <c r="B67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M66" i="3"/>
  <c r="L66" i="3"/>
  <c r="K66" i="3"/>
  <c r="J66" i="3"/>
  <c r="I66" i="3"/>
  <c r="H66" i="3"/>
  <c r="G66" i="3"/>
  <c r="F66" i="3"/>
  <c r="E66" i="3"/>
  <c r="D66" i="3"/>
  <c r="C66" i="3"/>
  <c r="B66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M65" i="3"/>
  <c r="L65" i="3"/>
  <c r="K65" i="3"/>
  <c r="J65" i="3"/>
  <c r="I65" i="3"/>
  <c r="H65" i="3"/>
  <c r="G65" i="3"/>
  <c r="F65" i="3"/>
  <c r="E65" i="3"/>
  <c r="D65" i="3"/>
  <c r="C65" i="3"/>
  <c r="B65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M64" i="3"/>
  <c r="L64" i="3"/>
  <c r="K64" i="3"/>
  <c r="J64" i="3"/>
  <c r="I64" i="3"/>
  <c r="H64" i="3"/>
  <c r="G64" i="3"/>
  <c r="F64" i="3"/>
  <c r="E64" i="3"/>
  <c r="D64" i="3"/>
  <c r="C64" i="3"/>
  <c r="B64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M63" i="3"/>
  <c r="L63" i="3"/>
  <c r="K63" i="3"/>
  <c r="J63" i="3"/>
  <c r="I63" i="3"/>
  <c r="H63" i="3"/>
  <c r="G63" i="3"/>
  <c r="F63" i="3"/>
  <c r="E63" i="3"/>
  <c r="D63" i="3"/>
  <c r="C63" i="3"/>
  <c r="B63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M62" i="3"/>
  <c r="L62" i="3"/>
  <c r="K62" i="3"/>
  <c r="J62" i="3"/>
  <c r="I62" i="3"/>
  <c r="H62" i="3"/>
  <c r="G62" i="3"/>
  <c r="F62" i="3"/>
  <c r="E62" i="3"/>
  <c r="D62" i="3"/>
  <c r="C62" i="3"/>
  <c r="B62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M58" i="3"/>
  <c r="L58" i="3"/>
  <c r="K58" i="3"/>
  <c r="J58" i="3"/>
  <c r="I58" i="3"/>
  <c r="H58" i="3"/>
  <c r="G58" i="3"/>
  <c r="F58" i="3"/>
  <c r="E58" i="3"/>
  <c r="D58" i="3"/>
  <c r="C58" i="3"/>
  <c r="B58" i="3"/>
  <c r="A58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M57" i="3"/>
  <c r="L57" i="3"/>
  <c r="K57" i="3"/>
  <c r="J57" i="3"/>
  <c r="I57" i="3"/>
  <c r="H57" i="3"/>
  <c r="G57" i="3"/>
  <c r="F57" i="3"/>
  <c r="E57" i="3"/>
  <c r="D57" i="3"/>
  <c r="C57" i="3"/>
  <c r="B57" i="3"/>
  <c r="A57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M56" i="3"/>
  <c r="L56" i="3"/>
  <c r="K56" i="3"/>
  <c r="J56" i="3"/>
  <c r="I56" i="3"/>
  <c r="H56" i="3"/>
  <c r="G56" i="3"/>
  <c r="F56" i="3"/>
  <c r="E56" i="3"/>
  <c r="D56" i="3"/>
  <c r="C56" i="3"/>
  <c r="B56" i="3"/>
  <c r="A56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M55" i="3"/>
  <c r="L55" i="3"/>
  <c r="K55" i="3"/>
  <c r="J55" i="3"/>
  <c r="I55" i="3"/>
  <c r="H55" i="3"/>
  <c r="G55" i="3"/>
  <c r="F55" i="3"/>
  <c r="E55" i="3"/>
  <c r="D55" i="3"/>
  <c r="C55" i="3"/>
  <c r="B55" i="3"/>
  <c r="A55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M54" i="3"/>
  <c r="L54" i="3"/>
  <c r="K54" i="3"/>
  <c r="J54" i="3"/>
  <c r="I54" i="3"/>
  <c r="H54" i="3"/>
  <c r="G54" i="3"/>
  <c r="F54" i="3"/>
  <c r="E54" i="3"/>
  <c r="D54" i="3"/>
  <c r="C54" i="3"/>
  <c r="B54" i="3"/>
  <c r="A54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M53" i="3"/>
  <c r="L53" i="3"/>
  <c r="K53" i="3"/>
  <c r="J53" i="3"/>
  <c r="I53" i="3"/>
  <c r="H53" i="3"/>
  <c r="G53" i="3"/>
  <c r="F53" i="3"/>
  <c r="E53" i="3"/>
  <c r="D53" i="3"/>
  <c r="C53" i="3"/>
  <c r="B53" i="3"/>
  <c r="A53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M52" i="3"/>
  <c r="L52" i="3"/>
  <c r="K52" i="3"/>
  <c r="J52" i="3"/>
  <c r="I52" i="3"/>
  <c r="H52" i="3"/>
  <c r="G52" i="3"/>
  <c r="F52" i="3"/>
  <c r="E52" i="3"/>
  <c r="D52" i="3"/>
  <c r="C52" i="3"/>
  <c r="B52" i="3"/>
  <c r="A52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M51" i="3"/>
  <c r="L51" i="3"/>
  <c r="K51" i="3"/>
  <c r="J51" i="3"/>
  <c r="I51" i="3"/>
  <c r="H51" i="3"/>
  <c r="G51" i="3"/>
  <c r="F51" i="3"/>
  <c r="E51" i="3"/>
  <c r="D51" i="3"/>
  <c r="C51" i="3"/>
  <c r="B51" i="3"/>
  <c r="A51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M50" i="3"/>
  <c r="L50" i="3"/>
  <c r="K50" i="3"/>
  <c r="J50" i="3"/>
  <c r="I50" i="3"/>
  <c r="H50" i="3"/>
  <c r="G50" i="3"/>
  <c r="F50" i="3"/>
  <c r="E50" i="3"/>
  <c r="D50" i="3"/>
  <c r="C50" i="3"/>
  <c r="B50" i="3"/>
  <c r="A50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M42" i="3"/>
  <c r="L42" i="3"/>
  <c r="K42" i="3"/>
  <c r="J42" i="3"/>
  <c r="I42" i="3"/>
  <c r="H42" i="3"/>
  <c r="G42" i="3"/>
  <c r="F42" i="3"/>
  <c r="E42" i="3"/>
  <c r="D42" i="3"/>
  <c r="AC40" i="3"/>
  <c r="AC38" i="3"/>
  <c r="AC37" i="3"/>
  <c r="AC36" i="3"/>
  <c r="AC34" i="3"/>
  <c r="AC33" i="3"/>
  <c r="AC32" i="3"/>
  <c r="AC30" i="3"/>
  <c r="AC29" i="3"/>
  <c r="AC28" i="3"/>
  <c r="AC26" i="3"/>
  <c r="AC25" i="3"/>
  <c r="AC24" i="3"/>
  <c r="AC22" i="3"/>
  <c r="AC21" i="3"/>
  <c r="AC20" i="3"/>
  <c r="AC18" i="3"/>
  <c r="AC17" i="3"/>
  <c r="AC16" i="3"/>
  <c r="AC14" i="3"/>
  <c r="AC13" i="3"/>
  <c r="AC12" i="3"/>
  <c r="AC10" i="3"/>
  <c r="L32" i="32"/>
  <c r="K32" i="32"/>
  <c r="J32" i="32"/>
  <c r="I32" i="32"/>
  <c r="H32" i="32"/>
  <c r="G32" i="32"/>
  <c r="F32" i="32"/>
  <c r="E32" i="32"/>
  <c r="D32" i="32"/>
  <c r="C32" i="32"/>
  <c r="B32" i="32"/>
  <c r="G89" i="33"/>
  <c r="F89" i="33"/>
  <c r="E89" i="33"/>
  <c r="D89" i="33"/>
  <c r="H84" i="33"/>
  <c r="H83" i="33"/>
  <c r="H82" i="33"/>
  <c r="H81" i="33"/>
  <c r="H80" i="33"/>
  <c r="H79" i="33"/>
  <c r="H78" i="33"/>
  <c r="H77" i="33"/>
  <c r="G76" i="33"/>
  <c r="F76" i="33"/>
  <c r="E76" i="33"/>
  <c r="D76" i="33"/>
  <c r="H75" i="33"/>
  <c r="H74" i="33"/>
  <c r="H73" i="33"/>
  <c r="H72" i="33"/>
  <c r="H71" i="33"/>
  <c r="H70" i="33"/>
  <c r="H69" i="33"/>
  <c r="H68" i="33"/>
  <c r="H67" i="33"/>
  <c r="H66" i="33"/>
  <c r="H65" i="33"/>
  <c r="H64" i="33"/>
  <c r="G63" i="33"/>
  <c r="F63" i="33"/>
  <c r="E63" i="33"/>
  <c r="D63" i="33"/>
  <c r="H62" i="33"/>
  <c r="H61" i="33"/>
  <c r="H60" i="33"/>
  <c r="H59" i="33"/>
  <c r="H58" i="33"/>
  <c r="H57" i="33"/>
  <c r="H56" i="33"/>
  <c r="H55" i="33"/>
  <c r="H54" i="33"/>
  <c r="H53" i="33"/>
  <c r="H52" i="33"/>
  <c r="H51" i="33"/>
  <c r="G50" i="33"/>
  <c r="F50" i="33"/>
  <c r="E50" i="33"/>
  <c r="D50" i="33"/>
  <c r="H49" i="33"/>
  <c r="H48" i="33"/>
  <c r="H47" i="33"/>
  <c r="H46" i="33"/>
  <c r="H45" i="33"/>
  <c r="H44" i="33"/>
  <c r="H43" i="33"/>
  <c r="H42" i="33"/>
  <c r="H41" i="33"/>
  <c r="H40" i="33"/>
  <c r="H39" i="33"/>
  <c r="H38" i="33"/>
  <c r="G37" i="33"/>
  <c r="F37" i="33"/>
  <c r="E37" i="33"/>
  <c r="D37" i="33"/>
  <c r="H36" i="33"/>
  <c r="H35" i="33"/>
  <c r="H34" i="33"/>
  <c r="H33" i="33"/>
  <c r="H32" i="33"/>
  <c r="H31" i="33"/>
  <c r="H30" i="33"/>
  <c r="H29" i="33"/>
  <c r="H28" i="33"/>
  <c r="H27" i="33"/>
  <c r="H26" i="33"/>
  <c r="H25" i="33"/>
  <c r="G24" i="33"/>
  <c r="F24" i="33"/>
  <c r="E24" i="33"/>
  <c r="D24" i="33"/>
  <c r="H23" i="33"/>
  <c r="H22" i="33"/>
  <c r="H21" i="33"/>
  <c r="H20" i="33"/>
  <c r="H19" i="33"/>
  <c r="H18" i="33"/>
  <c r="H17" i="33"/>
  <c r="H16" i="33"/>
  <c r="H15" i="33"/>
  <c r="H14" i="33"/>
  <c r="H13" i="33"/>
  <c r="H12" i="33"/>
  <c r="G11" i="33"/>
  <c r="F11" i="33"/>
  <c r="E11" i="33"/>
  <c r="D11" i="33"/>
  <c r="H10" i="33"/>
  <c r="H9" i="33"/>
  <c r="H8" i="33"/>
  <c r="G91" i="33" l="1"/>
  <c r="J59" i="3"/>
  <c r="H59" i="3"/>
  <c r="D91" i="33"/>
  <c r="H50" i="33"/>
  <c r="H89" i="33"/>
  <c r="H37" i="33"/>
  <c r="H76" i="33"/>
  <c r="K59" i="3"/>
  <c r="X59" i="3"/>
  <c r="I59" i="3"/>
  <c r="Y59" i="3"/>
  <c r="M59" i="3"/>
  <c r="Z59" i="3"/>
  <c r="L59" i="3"/>
  <c r="E91" i="33"/>
  <c r="D59" i="3"/>
  <c r="Q59" i="3"/>
  <c r="E59" i="3"/>
  <c r="F91" i="33"/>
  <c r="F59" i="3"/>
  <c r="H24" i="33"/>
  <c r="H63" i="33"/>
  <c r="G59" i="3"/>
  <c r="T59" i="3"/>
  <c r="AC63" i="3"/>
  <c r="AC65" i="3"/>
  <c r="AC66" i="3"/>
  <c r="P59" i="3"/>
  <c r="H11" i="33"/>
  <c r="AC52" i="3"/>
  <c r="AC68" i="3"/>
  <c r="AC53" i="3"/>
  <c r="AC55" i="3"/>
  <c r="AC64" i="3"/>
  <c r="AC67" i="3"/>
  <c r="AC42" i="3"/>
  <c r="AC57" i="3"/>
  <c r="AC69" i="3"/>
  <c r="AC58" i="3"/>
  <c r="AC56" i="3"/>
  <c r="AC54" i="3"/>
  <c r="AC62" i="3"/>
  <c r="AB59" i="3"/>
  <c r="AC50" i="3"/>
  <c r="O59" i="3"/>
  <c r="R59" i="3"/>
  <c r="S59" i="3"/>
  <c r="U59" i="3"/>
  <c r="V59" i="3"/>
  <c r="W59" i="3"/>
  <c r="AC51" i="3"/>
  <c r="AA59" i="3"/>
  <c r="H91" i="33" l="1"/>
  <c r="AC59" i="3"/>
</calcChain>
</file>

<file path=xl/sharedStrings.xml><?xml version="1.0" encoding="utf-8"?>
<sst xmlns="http://schemas.openxmlformats.org/spreadsheetml/2006/main" count="1497" uniqueCount="590">
  <si>
    <t>Cobre</t>
  </si>
  <si>
    <t>Valor</t>
  </si>
  <si>
    <t>(US$MM)</t>
  </si>
  <si>
    <t>Cantidad</t>
  </si>
  <si>
    <t>Precio*</t>
  </si>
  <si>
    <t xml:space="preserve"> (Ctvs US$/Lb.)</t>
  </si>
  <si>
    <t>Oro</t>
  </si>
  <si>
    <t>(Miles Oz. Tr.)</t>
  </si>
  <si>
    <t>(US$/Oz Tr.)</t>
  </si>
  <si>
    <t>Zinc</t>
  </si>
  <si>
    <t>(Ctvs US$/Lb.)</t>
  </si>
  <si>
    <t>Plata</t>
  </si>
  <si>
    <t>(Millones Oz. Tr.)</t>
  </si>
  <si>
    <t>(US$/Oz. Tr.)</t>
  </si>
  <si>
    <t>Plomo</t>
  </si>
  <si>
    <t>Estaño</t>
  </si>
  <si>
    <t>Hierro</t>
  </si>
  <si>
    <t>(US$/Tm)</t>
  </si>
  <si>
    <t>Molibdeno</t>
  </si>
  <si>
    <t>TOTAL US$ MM</t>
  </si>
  <si>
    <t>Fuente: Banco Central de Reserva del Perú y SUNAT - Aduanas / Elaborado por MINEM.</t>
  </si>
  <si>
    <t>Otros</t>
  </si>
  <si>
    <t>SOCIEDAD MINERA CERRO VERDE S.A.A.</t>
  </si>
  <si>
    <t>SOCIEDAD MINERA EL BROCAL S.A.A.</t>
  </si>
  <si>
    <t>MINERA YANACOCHA S.R.L.</t>
  </si>
  <si>
    <t>GOLD FIELDS LA CIMA S.A.</t>
  </si>
  <si>
    <t>OTROS</t>
  </si>
  <si>
    <t>MINERA BARRICK MISQUICHILCA S.A.</t>
  </si>
  <si>
    <t>MADRE DE DIOS</t>
  </si>
  <si>
    <t>CONSORCIO MINERO HORIZONTE S.A.</t>
  </si>
  <si>
    <t>LA ARENA S.A.</t>
  </si>
  <si>
    <t>VOLCAN COMPAÑÍA MINERA S.A.A.</t>
  </si>
  <si>
    <t>SOCIEDAD MINERA CORONA S.A.</t>
  </si>
  <si>
    <t>CATALINA HUANCA SOCIEDAD MINERA S.A.C.</t>
  </si>
  <si>
    <t>AREQUIPA</t>
  </si>
  <si>
    <t>MOQUEGUA</t>
  </si>
  <si>
    <t>CUSCO</t>
  </si>
  <si>
    <t>TACNA</t>
  </si>
  <si>
    <t>PASCO</t>
  </si>
  <si>
    <t>ICA</t>
  </si>
  <si>
    <t>CAJAMARCA</t>
  </si>
  <si>
    <t>LIMA</t>
  </si>
  <si>
    <t>HUANCAVELICA</t>
  </si>
  <si>
    <t>PUNO</t>
  </si>
  <si>
    <t>LA LIBERTAD</t>
  </si>
  <si>
    <t>AYACUCHO</t>
  </si>
  <si>
    <t>PRODUCTO / EMPRESA</t>
  </si>
  <si>
    <t>CHINA</t>
  </si>
  <si>
    <t>JAPON</t>
  </si>
  <si>
    <t>ALEMANIA</t>
  </si>
  <si>
    <t>ITALIA</t>
  </si>
  <si>
    <t>BRASIL</t>
  </si>
  <si>
    <t>ESPAÑA</t>
  </si>
  <si>
    <t>Acum. Anual US$ Millones</t>
  </si>
  <si>
    <t>-</t>
  </si>
  <si>
    <t>TOTAL</t>
  </si>
  <si>
    <t>SUIZA</t>
  </si>
  <si>
    <t>CANADA</t>
  </si>
  <si>
    <t>REINO UNIDO</t>
  </si>
  <si>
    <t>CHILE</t>
  </si>
  <si>
    <t>COLOMBIA</t>
  </si>
  <si>
    <t xml:space="preserve">EXPORTACIONES MINERAS POR PRINCIPALES PRODUCTOS </t>
  </si>
  <si>
    <r>
      <t xml:space="preserve">Tabla 14 / </t>
    </r>
    <r>
      <rPr>
        <b/>
        <i/>
        <sz val="11"/>
        <color indexed="23"/>
        <rFont val="Calibri"/>
        <family val="2"/>
      </rPr>
      <t>Table 14</t>
    </r>
  </si>
  <si>
    <t>Registered taxpayers according to economic activity</t>
  </si>
  <si>
    <t>+</t>
  </si>
  <si>
    <t>SECTOR</t>
  </si>
  <si>
    <t>Ene-Jun</t>
  </si>
  <si>
    <t>MINERIA</t>
  </si>
  <si>
    <t>FINANZAS</t>
  </si>
  <si>
    <t>COMUNICACIONES</t>
  </si>
  <si>
    <t>INDUSTRIA</t>
  </si>
  <si>
    <t>ENERGIA</t>
  </si>
  <si>
    <t>COMERCIO</t>
  </si>
  <si>
    <t>PETROLEO</t>
  </si>
  <si>
    <t>SERVICIOS</t>
  </si>
  <si>
    <t>TRANSPORTE</t>
  </si>
  <si>
    <t>CONSTRUCCION</t>
  </si>
  <si>
    <t>PESCA</t>
  </si>
  <si>
    <t>TURISMO</t>
  </si>
  <si>
    <t>AGRICULTURA</t>
  </si>
  <si>
    <t>VIVIENDA</t>
  </si>
  <si>
    <t>SILVICULTURA</t>
  </si>
  <si>
    <t>(Millones de US$)</t>
  </si>
  <si>
    <t>(Thousands of dollars)</t>
  </si>
  <si>
    <t>SALDO DE INVERSIÓN EXTRANJERA DIRECTA EN EL PERÚ COMO APORTE AL CAPITAL, POR SECTOR DE DESTINO</t>
  </si>
  <si>
    <t>Fuente y elaboración: Dirección de Servicios al Inversionista - PROINVERSIÓN</t>
  </si>
  <si>
    <t>Actualizado al 30 de junio de 2014.</t>
  </si>
  <si>
    <t>Considera aportes provenientes del exterior destinados al capital social de empresas nacionales.</t>
  </si>
  <si>
    <t>EE.UU.</t>
  </si>
  <si>
    <t>PAISES BAJOS</t>
  </si>
  <si>
    <t>PANAMA</t>
  </si>
  <si>
    <t>LUXEMBURGO</t>
  </si>
  <si>
    <t>MEXICO</t>
  </si>
  <si>
    <t>SINGAPORE</t>
  </si>
  <si>
    <t>FRANCIA</t>
  </si>
  <si>
    <t>BERMUDA ISLAS</t>
  </si>
  <si>
    <t>BAHAMAS ISLAS</t>
  </si>
  <si>
    <t>URUGUAY</t>
  </si>
  <si>
    <t>ECUADOR</t>
  </si>
  <si>
    <t>CAYMAN ISLAS</t>
  </si>
  <si>
    <t>BELGICA</t>
  </si>
  <si>
    <t>SUECIA</t>
  </si>
  <si>
    <t>COREA</t>
  </si>
  <si>
    <t>ARGENTINA</t>
  </si>
  <si>
    <t>PORTUGAL</t>
  </si>
  <si>
    <t>LIECHTENSTEIN</t>
  </si>
  <si>
    <t>DINAMARCA</t>
  </si>
  <si>
    <t>VENEZUELA</t>
  </si>
  <si>
    <t>AUSTRALIA</t>
  </si>
  <si>
    <t>NUEVA ZELANDIA</t>
  </si>
  <si>
    <t>AUSTRIA</t>
  </si>
  <si>
    <t>MALTA</t>
  </si>
  <si>
    <t>BOLIVIA</t>
  </si>
  <si>
    <t>HONDURAS</t>
  </si>
  <si>
    <t>RUSIA</t>
  </si>
  <si>
    <t>MINERÍA</t>
  </si>
  <si>
    <t>SALDO DE INVERSIÓN EXTRANJERA DIRECTA EN EL PERÚ COMO APORTE AL CAPITAL, POR PAÍS DE DOMICILIO</t>
  </si>
  <si>
    <t>ENE</t>
  </si>
  <si>
    <t>FEB</t>
  </si>
  <si>
    <t>Var(%)</t>
  </si>
  <si>
    <t>Abr</t>
  </si>
  <si>
    <t>EXPORTACIONES</t>
  </si>
  <si>
    <t>UNIDAD</t>
  </si>
  <si>
    <t>Tabla 03</t>
  </si>
  <si>
    <t>MAR</t>
  </si>
  <si>
    <t>COMPAÑÍA DE MINAS BUENAVENTURA S.A.A.</t>
  </si>
  <si>
    <t>ABR</t>
  </si>
  <si>
    <t>MAY</t>
  </si>
  <si>
    <t>Concepto</t>
  </si>
  <si>
    <t>IEM</t>
  </si>
  <si>
    <t xml:space="preserve">        Regalías Mineras</t>
  </si>
  <si>
    <t>Regalías Mineras  
Ley Nº 29788</t>
  </si>
  <si>
    <t>Gravámen Especial 
a la Minería</t>
  </si>
  <si>
    <t>Oct.</t>
  </si>
  <si>
    <t xml:space="preserve"> -</t>
  </si>
  <si>
    <t>Nov.</t>
  </si>
  <si>
    <t>Dic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</si>
  <si>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</si>
  <si>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</si>
  <si>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</si>
  <si>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</si>
  <si>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</si>
  <si>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</si>
  <si>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</si>
  <si>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</si>
  <si>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</si>
  <si>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Dic.</t>
  </si>
  <si>
    <t>Ago</t>
  </si>
  <si>
    <t>Sep</t>
  </si>
  <si>
    <t>Oct</t>
  </si>
  <si>
    <t>Fuente: SUNAT, Nota Tributaria.</t>
  </si>
  <si>
    <t>TOTAL GENERAL</t>
  </si>
  <si>
    <t>JUN</t>
  </si>
  <si>
    <t>JUL</t>
  </si>
  <si>
    <t>Set.</t>
  </si>
  <si>
    <t>AGO</t>
  </si>
  <si>
    <t>SET</t>
  </si>
  <si>
    <t>OCT</t>
  </si>
  <si>
    <t>NOV</t>
  </si>
  <si>
    <t>DIC</t>
  </si>
  <si>
    <t>MINERA LAS BAMBAS S.A.</t>
  </si>
  <si>
    <t>MINSUR S.A.</t>
  </si>
  <si>
    <t>PIURA</t>
  </si>
  <si>
    <t>Set</t>
  </si>
  <si>
    <t xml:space="preserve">Feb. </t>
  </si>
  <si>
    <t>Las exportaciones de cobre del país en términos de valor se vienen incrementando en 33% en lo que va del año, debido a un incremento acumulado de 24.04% en el precio del metal, así como un mayor de volumen de exportación (7.53%).</t>
  </si>
  <si>
    <t>La cotización del rojo metal alcanzó un promedio mensual de Ctvs.US$/lb 293.68 en el mes de agosto; sin embargo alcanzó su mayor precio del año el día 5 de setiembre al cotizar en Ctvs.US$/lb 313.16.</t>
  </si>
  <si>
    <t>Las ventas nacionales de oro crecieron en 3.69% en el periodo enero-julio debido a mayores envios (4.03%), respecto al mismo periodo en el año anterior.</t>
  </si>
  <si>
    <t>EVOLUCIÓN ANUAL</t>
  </si>
  <si>
    <t>(Miles TM.)</t>
  </si>
  <si>
    <t>(Miles TM)</t>
  </si>
  <si>
    <t>Ingresos del Gobierno Central (Millones de Soles)</t>
  </si>
  <si>
    <t>RECAUDACIÓN POR RÉGIMEN TRIBUTARIO DE LA MINERÍA</t>
  </si>
  <si>
    <t>En los resultados acumulados al mes de julio, las exportaciones de productos metálicos se incrementaron en 22.9% en valor; explicado por los incrementos registrados en el cobre y el oro que juntos representan el 73% de la oferta minera del Perú y el 47.3% del total de las exportaciones nacionales.</t>
  </si>
  <si>
    <t>CALIZA / DOLOMITA</t>
  </si>
  <si>
    <t>FOSFATOS</t>
  </si>
  <si>
    <t>CALCITA</t>
  </si>
  <si>
    <t>ARENA (GRUESA/FINA)</t>
  </si>
  <si>
    <t>SAL</t>
  </si>
  <si>
    <t>ARCILLAS</t>
  </si>
  <si>
    <t>PUZOLANA</t>
  </si>
  <si>
    <t>CONCHUELAS</t>
  </si>
  <si>
    <t>ANDALUCITA</t>
  </si>
  <si>
    <t>YESO</t>
  </si>
  <si>
    <t>TRAVERTINO</t>
  </si>
  <si>
    <t>ARENISCA / CUARCITA</t>
  </si>
  <si>
    <t>PIZARRA</t>
  </si>
  <si>
    <t>PIROFILITA</t>
  </si>
  <si>
    <t>ANDESITA</t>
  </si>
  <si>
    <t>TALCO</t>
  </si>
  <si>
    <t>DIATOMITAS</t>
  </si>
  <si>
    <t>FELDESPATOS</t>
  </si>
  <si>
    <t>BARITINA</t>
  </si>
  <si>
    <t>PIEDRA LAJA</t>
  </si>
  <si>
    <t>BENTONITA</t>
  </si>
  <si>
    <t>MICA</t>
  </si>
  <si>
    <t>SULFATOS</t>
  </si>
  <si>
    <t>GRANODIORITA ORNAMENTAL</t>
  </si>
  <si>
    <t>COBRE</t>
  </si>
  <si>
    <t>ORO</t>
  </si>
  <si>
    <t>ZINC</t>
  </si>
  <si>
    <t>PLATA</t>
  </si>
  <si>
    <t>PLOMO</t>
  </si>
  <si>
    <t>HIERRO</t>
  </si>
  <si>
    <t>ESTAÑO</t>
  </si>
  <si>
    <t>MOLIBDENO</t>
  </si>
  <si>
    <t>TMF</t>
  </si>
  <si>
    <t>g finos</t>
  </si>
  <si>
    <t>kg finos</t>
  </si>
  <si>
    <t>Enero</t>
  </si>
  <si>
    <t>Variación respecto al mes anterior</t>
  </si>
  <si>
    <t>Var. %</t>
  </si>
  <si>
    <t>Part. %</t>
  </si>
  <si>
    <t>PRODUCTO / REGIÓN</t>
  </si>
  <si>
    <t>PRODUCTO</t>
  </si>
  <si>
    <t>NO METÁLICO (TM)</t>
  </si>
  <si>
    <t>VOLUMEN DE LA PRODUCCIÓN MINERA METÁLICA*</t>
  </si>
  <si>
    <t>PRODUCCIÓN MINERA METÁLICA SEGÚN EMPRESA*</t>
  </si>
  <si>
    <t>Tabla 2</t>
  </si>
  <si>
    <t>Tabla 3</t>
  </si>
  <si>
    <t>PRODUCCIÓN MINERA METÁLICA SEGÚN REGIÓN*</t>
  </si>
  <si>
    <t>Tabla 4</t>
  </si>
  <si>
    <t>PRINCIPALES INDICADORES MACROECONÓMICOS*</t>
  </si>
  <si>
    <t xml:space="preserve">PBI   </t>
  </si>
  <si>
    <t>PBI MINERO</t>
  </si>
  <si>
    <t>INFLACIÓN</t>
  </si>
  <si>
    <t>TIPO DE CAMBIO *</t>
  </si>
  <si>
    <t>IMPORTACIONES</t>
  </si>
  <si>
    <t>BALANZA COMERCIAL</t>
  </si>
  <si>
    <t>Millones US$</t>
  </si>
  <si>
    <t>Feb</t>
  </si>
  <si>
    <t xml:space="preserve">COBRE </t>
  </si>
  <si>
    <t xml:space="preserve">ORO </t>
  </si>
  <si>
    <t xml:space="preserve">ZINC </t>
  </si>
  <si>
    <t xml:space="preserve">PLATA </t>
  </si>
  <si>
    <t xml:space="preserve">PLOMO </t>
  </si>
  <si>
    <t xml:space="preserve">ESTAÑO </t>
  </si>
  <si>
    <t xml:space="preserve">MOLIBDENO </t>
  </si>
  <si>
    <t>Ctvs.US$/lb</t>
  </si>
  <si>
    <t>US$/oz tr</t>
  </si>
  <si>
    <t>US$/TM</t>
  </si>
  <si>
    <t>US$/lb</t>
  </si>
  <si>
    <t>LME</t>
  </si>
  <si>
    <t>LMB</t>
  </si>
  <si>
    <t>London Fix</t>
  </si>
  <si>
    <t>TSI</t>
  </si>
  <si>
    <t>US Market</t>
  </si>
  <si>
    <t>Tabla 05</t>
  </si>
  <si>
    <t>PERIODO</t>
  </si>
  <si>
    <t>Var%</t>
  </si>
  <si>
    <t>EVOLUCIÓN DE LAS EXPORTACIONES MINERAS METÁLICAS / US$ MILLONES</t>
  </si>
  <si>
    <t>Tabla 6</t>
  </si>
  <si>
    <t>EXPORTACIONES METÁLICAS</t>
  </si>
  <si>
    <t>(Miles toneladas)</t>
  </si>
  <si>
    <t>(Millones oz tr)</t>
  </si>
  <si>
    <t>VARIACIÓN % DE LAS EXPORTACIONES MINERAS METÁLICAS (VOLUMEN (*)) / VAR%</t>
  </si>
  <si>
    <t>VOLUMEN DE LAS EXPORTACIONES METÁLICAS</t>
  </si>
  <si>
    <t>(Miles oz tr)</t>
  </si>
  <si>
    <t>Año</t>
  </si>
  <si>
    <t>Total</t>
  </si>
  <si>
    <t>Tabla 7</t>
  </si>
  <si>
    <t>INVERSIONES MINERAS (US$)</t>
  </si>
  <si>
    <t>Tabla 8</t>
  </si>
  <si>
    <t>LAMBAYEQUE</t>
  </si>
  <si>
    <t>CALLAO</t>
  </si>
  <si>
    <t>AMAZONAS</t>
  </si>
  <si>
    <t>LORETO</t>
  </si>
  <si>
    <t>TUMBES</t>
  </si>
  <si>
    <t>SEGÚN REGIÓN</t>
  </si>
  <si>
    <t>SHAHUINDO S.A.C.</t>
  </si>
  <si>
    <t>ANGLO AMERICAN QUELLAVECO S.A.</t>
  </si>
  <si>
    <t>MARCOBRE S.A.C.</t>
  </si>
  <si>
    <t>EMPRESA MINERA LOS QUENUALES S.A.</t>
  </si>
  <si>
    <t>MINERA BATEAS S.A.C.</t>
  </si>
  <si>
    <t>PAN AMERICAN SILVER HUARON S.A.</t>
  </si>
  <si>
    <t>SEGÚN EMPRESA</t>
  </si>
  <si>
    <t>PART%</t>
  </si>
  <si>
    <t>EQUIPAMIENTO MINERO</t>
  </si>
  <si>
    <t>EXPLORACIÓN</t>
  </si>
  <si>
    <t>EXPLOTACIÓN</t>
  </si>
  <si>
    <t>INFRAESTRUCTURA</t>
  </si>
  <si>
    <t>SEGÚN RUBRO DE INVERSIÓN</t>
  </si>
  <si>
    <t>RUBRO / EMPRESA</t>
  </si>
  <si>
    <t>REGIÓN</t>
  </si>
  <si>
    <t>PERSONAS</t>
  </si>
  <si>
    <t>Tabla 9</t>
  </si>
  <si>
    <t>EMPLEO DIRECTO EN MINERÍA</t>
  </si>
  <si>
    <t xml:space="preserve">AÑO
              </t>
  </si>
  <si>
    <t>ENE.</t>
  </si>
  <si>
    <t>FEB.</t>
  </si>
  <si>
    <t>MAR.</t>
  </si>
  <si>
    <t>ABR.</t>
  </si>
  <si>
    <t>MAY.</t>
  </si>
  <si>
    <t>JUN.</t>
  </si>
  <si>
    <t>JUL.</t>
  </si>
  <si>
    <t>AGO.</t>
  </si>
  <si>
    <t xml:space="preserve">ACCIDENTES MORTALES EN EL SECTOR MINERO
</t>
  </si>
  <si>
    <t>REGIONES</t>
  </si>
  <si>
    <t xml:space="preserve">  AMAZONAS</t>
  </si>
  <si>
    <t xml:space="preserve">  ÁNCASH</t>
  </si>
  <si>
    <t xml:space="preserve">  APURÍMAC</t>
  </si>
  <si>
    <t xml:space="preserve">  AREQUIPA</t>
  </si>
  <si>
    <t xml:space="preserve">  AYACUCHO</t>
  </si>
  <si>
    <t xml:space="preserve">  CAJAMARCA</t>
  </si>
  <si>
    <t xml:space="preserve">  CALLAO</t>
  </si>
  <si>
    <t xml:space="preserve">  CUSCO</t>
  </si>
  <si>
    <t xml:space="preserve">  HUANCAVELICA</t>
  </si>
  <si>
    <t xml:space="preserve">  HUÁNUCO</t>
  </si>
  <si>
    <t xml:space="preserve">  ICA</t>
  </si>
  <si>
    <t xml:space="preserve">  JUNÍN</t>
  </si>
  <si>
    <t xml:space="preserve">  LA LIBERTAD</t>
  </si>
  <si>
    <t xml:space="preserve">  LAMBAYEQUE</t>
  </si>
  <si>
    <t xml:space="preserve">  LIMA</t>
  </si>
  <si>
    <t xml:space="preserve">  LORETO</t>
  </si>
  <si>
    <t xml:space="preserve">  MADRE DE DIOS</t>
  </si>
  <si>
    <t xml:space="preserve">  MOQUEGUA</t>
  </si>
  <si>
    <t xml:space="preserve">  PASCO</t>
  </si>
  <si>
    <t xml:space="preserve">  PIURA</t>
  </si>
  <si>
    <t xml:space="preserve">  PUNO</t>
  </si>
  <si>
    <t xml:space="preserve">  SAN MARTÍN</t>
  </si>
  <si>
    <t xml:space="preserve">  TACNA</t>
  </si>
  <si>
    <t xml:space="preserve">  TUMBES</t>
  </si>
  <si>
    <t xml:space="preserve">  UCAYALI</t>
  </si>
  <si>
    <t xml:space="preserve">  TOTAL</t>
  </si>
  <si>
    <t>Tabla 11</t>
  </si>
  <si>
    <t>TRANSFERENCIA DE RECURSOS (CANON, REGALÍAS Y DERECHO DE VIGENCIA) 
GENERADOS POR LA MINERÍA HACIA LAS REGIONES (Soles)</t>
  </si>
  <si>
    <t>CANON MINERO**</t>
  </si>
  <si>
    <t>DERECHO VIGENCIA</t>
  </si>
  <si>
    <t>CANTIDAD DE SOLICITUDES DE PETITORIOS MINEROS A NIVEL NACIONAL*</t>
  </si>
  <si>
    <t>Tabla 13</t>
  </si>
  <si>
    <t>PETITORIOS, CATASTRO Y ACTIVIDAD MINERA</t>
  </si>
  <si>
    <t>UNIDADES</t>
  </si>
  <si>
    <t>SITUACIÓN</t>
  </si>
  <si>
    <t>% DEL PERÚ</t>
  </si>
  <si>
    <t>CATEO Y PROSPECCIÓN</t>
  </si>
  <si>
    <t>CONSTRUCCIÓN</t>
  </si>
  <si>
    <t>BENEFICIO</t>
  </si>
  <si>
    <t>UNIDADES MINERAS EN ACTIVIDAD</t>
  </si>
  <si>
    <t xml:space="preserve">Impuesto Especial </t>
  </si>
  <si>
    <t>Regalías Mineras</t>
  </si>
  <si>
    <t xml:space="preserve">Regalías Mineras </t>
  </si>
  <si>
    <t xml:space="preserve">Gravamen Especial </t>
  </si>
  <si>
    <t xml:space="preserve">TOTAL </t>
  </si>
  <si>
    <t>a la Minería</t>
  </si>
  <si>
    <t>Ley Nº 29789</t>
  </si>
  <si>
    <t>RECAUDADO</t>
  </si>
  <si>
    <t>Tabla 14</t>
  </si>
  <si>
    <t>RECAUDACIÓN DEL RÉGIMEN TRIBUTARIO MINERO* (Millones de soles)</t>
  </si>
  <si>
    <t>HECTÁREAS</t>
  </si>
  <si>
    <t>VALOR DE LAS EXPORTACIONES METÁLICAS (US$ MILLONES)</t>
  </si>
  <si>
    <t>Tabla 10</t>
  </si>
  <si>
    <t>Tabla 12</t>
  </si>
  <si>
    <t>Var.% anual</t>
  </si>
  <si>
    <t>Soles por U.S.$</t>
  </si>
  <si>
    <t>COTIZACIONES DE LOS PRINCIPALES METALES</t>
  </si>
  <si>
    <t>Ene</t>
  </si>
  <si>
    <t>SEGÚN TIPO DE EMPLEADOR (PROMEDIO)</t>
  </si>
  <si>
    <t>EXPORT. MIN.**</t>
  </si>
  <si>
    <t>PLANTA BENEFICIO</t>
  </si>
  <si>
    <t>MINERA AURIFERA RETAMAS S.A.</t>
  </si>
  <si>
    <t>REGALIAS MINERAS***</t>
  </si>
  <si>
    <t>*** Incluye Regalías Contractuales Mineras.</t>
  </si>
  <si>
    <t>TÍTULOS DE CONCESIONES OTORGADAS POR INGEMMET *</t>
  </si>
  <si>
    <t>ZINC / TMF</t>
  </si>
  <si>
    <t>Acum. Ene-Mar</t>
  </si>
  <si>
    <t>COBRE / TMF</t>
  </si>
  <si>
    <t>ORO / G FINOS</t>
  </si>
  <si>
    <t>PLOMO / TMF</t>
  </si>
  <si>
    <t>PLATA / KG FINOS</t>
  </si>
  <si>
    <t>HIERRO / TMF</t>
  </si>
  <si>
    <t>ESTAÑO / TMF</t>
  </si>
  <si>
    <t>MOLIBDENO / TMF</t>
  </si>
  <si>
    <t>DESARROLLO Y PREPARACIÓN</t>
  </si>
  <si>
    <t>DOLOMITA</t>
  </si>
  <si>
    <t>n.d</t>
  </si>
  <si>
    <t>EMPRESA</t>
  </si>
  <si>
    <t>UNION ANDINA DE CEMENTOS S.A.A.</t>
  </si>
  <si>
    <t>COMPAÑÍA</t>
  </si>
  <si>
    <t>CONTRATISTAS</t>
  </si>
  <si>
    <t>ÁNCASH</t>
  </si>
  <si>
    <t>APURÍMAC</t>
  </si>
  <si>
    <t>JUNÍN</t>
  </si>
  <si>
    <t>HUÁNUCO</t>
  </si>
  <si>
    <t>PRODUCCIÓN MINERA NO METÁLICA Y CARBONÍFERA*</t>
  </si>
  <si>
    <t>SAN MARTÍN</t>
  </si>
  <si>
    <t>SOLICITUDES DE PETITORIOS MINEROS A NIVEL NACIONAL *</t>
  </si>
  <si>
    <t xml:space="preserve">PRODUCTO / REGIÓN </t>
  </si>
  <si>
    <t>CALIZA / DOLOMITA (TM)</t>
  </si>
  <si>
    <t>FOSFATOS (TM)</t>
  </si>
  <si>
    <t>HORMIGÓN (TM)</t>
  </si>
  <si>
    <t>CALCITA (TM)</t>
  </si>
  <si>
    <t>SAL (TM)</t>
  </si>
  <si>
    <t>CONCHUELAS (TM)</t>
  </si>
  <si>
    <t>ARENA (GRUESA/FINA) (TM)</t>
  </si>
  <si>
    <t>PIEDRA (CONSTRUCCIÓN) (TM)</t>
  </si>
  <si>
    <t>ARCILLAS (TM)</t>
  </si>
  <si>
    <t>PUZOLANA (TM)</t>
  </si>
  <si>
    <t>ANDALUCITA (TM)</t>
  </si>
  <si>
    <t>SÍLICE (TM)</t>
  </si>
  <si>
    <t>YESO (TM)</t>
  </si>
  <si>
    <t>TRAVERTINO (TM)</t>
  </si>
  <si>
    <t>ARENISCA / CUARCITA (TM)</t>
  </si>
  <si>
    <t>PIZARRA (TM)</t>
  </si>
  <si>
    <t>PIROFILITA (TM)</t>
  </si>
  <si>
    <t>FELDESPATOS (TM)</t>
  </si>
  <si>
    <t>CAOLÍN (TM)</t>
  </si>
  <si>
    <t>TALCO (TM)</t>
  </si>
  <si>
    <t>CARBÓN ANTRACITA</t>
  </si>
  <si>
    <t>CARBÓN BITUMINOSO</t>
  </si>
  <si>
    <t>CARBÓN GRAFITO</t>
  </si>
  <si>
    <t>Tabla 4.1</t>
  </si>
  <si>
    <t>Tabla 4.2</t>
  </si>
  <si>
    <t>MINERA CHINALCO PERU S.A.</t>
  </si>
  <si>
    <t>HUDBAY PERU S.A.C.</t>
  </si>
  <si>
    <t>COMPAÑIA MINERA ARES S.A.C.</t>
  </si>
  <si>
    <t>COMPAÑIA MINERA ANTAMINA S.A.</t>
  </si>
  <si>
    <t>SOUTHERN PERU COPPER CORPORATION SUCURSAL DEL PERU</t>
  </si>
  <si>
    <t>COMPAÑIA MINERA ANTAPACCAY S.A.</t>
  </si>
  <si>
    <t>COMPAÑIA MINERA PODEROSA S.A.</t>
  </si>
  <si>
    <t>COMPAÑIA MINERA CHUNGAR S.A.C.</t>
  </si>
  <si>
    <t>COMPAÑIA MINERA RAURA S.A.</t>
  </si>
  <si>
    <t>COMPAÑIA MINERA CASAPALCA S.A.</t>
  </si>
  <si>
    <t>SHOUGANG HIERRO PERU S.A.A.</t>
  </si>
  <si>
    <t>COMPAÑIA MINERA KOLPA S.A.</t>
  </si>
  <si>
    <t>TREVALI PERU S.A.C.</t>
  </si>
  <si>
    <t>COMPAÑIA MINERA CONDESTABLE S.A.</t>
  </si>
  <si>
    <t>COMPAÑIA MINERA ZAFRANAL S.A.C.</t>
  </si>
  <si>
    <t>COMPAÑIA MINERA MISKI MAYO S.R.L.</t>
  </si>
  <si>
    <t>ONIX</t>
  </si>
  <si>
    <t>CARBONÍFERA  (TM)</t>
  </si>
  <si>
    <t>TÍTULOS DE CONCESIONES OTORGADAS POR INGEMMET (HECTÁREAS)*</t>
  </si>
  <si>
    <t>COMPAÑIA MINERA COIMOLACHE S.A.</t>
  </si>
  <si>
    <t>MINERA SHOUXIN PERU S.A.</t>
  </si>
  <si>
    <t>ANDESITA (TM)</t>
  </si>
  <si>
    <t>NEXA RESOURCES PERU S.A.A.</t>
  </si>
  <si>
    <t>NEXA RESOURCES ATACOCHA S.A.A.</t>
  </si>
  <si>
    <t>NEXA RESOURCES EL PORVENIR S.A.C.</t>
  </si>
  <si>
    <t>PARDO VILLAORDUÑA ENRIQUE EDWIN</t>
  </si>
  <si>
    <t>VARIACIÓN RESPECTO AL MES ANTERIOR</t>
  </si>
  <si>
    <t>CIERRE POST-CIERRE (DEFINITIVO)</t>
  </si>
  <si>
    <t>PIEDRA (CONSTRUCCION)</t>
  </si>
  <si>
    <t>DOLOMITA (TM)</t>
  </si>
  <si>
    <t>BARITINA (TM)</t>
  </si>
  <si>
    <t>2019 (Ene)</t>
  </si>
  <si>
    <t>YURA S.A.</t>
  </si>
  <si>
    <t>COMPAÑIA MINERA LINCUNA S.A.</t>
  </si>
  <si>
    <t>EL MOLLE VERDE S.A.C.</t>
  </si>
  <si>
    <t>2019*</t>
  </si>
  <si>
    <t>(*) Información disponible a la fecha de elaboración de este boletín. N.d: Información no disponible en la fecha de elaboración del presente boletín.</t>
  </si>
  <si>
    <t>VAR. %</t>
  </si>
  <si>
    <t>PART. %</t>
  </si>
  <si>
    <t>(*) Información preliminar</t>
  </si>
  <si>
    <t>VAR %</t>
  </si>
  <si>
    <t xml:space="preserve">Tabla 1  </t>
  </si>
  <si>
    <t>Febrero</t>
  </si>
  <si>
    <t>COBRE (TMF)</t>
  </si>
  <si>
    <t>ORO (g finos)</t>
  </si>
  <si>
    <t>ZINC (TMF)</t>
  </si>
  <si>
    <t>PLOMO (TMF)</t>
  </si>
  <si>
    <t>PLATA (kg finos)</t>
  </si>
  <si>
    <t>COMPAÑIA MINERA ARGENTUM S.A.</t>
  </si>
  <si>
    <t>HIERRO (TMF)</t>
  </si>
  <si>
    <t>ESTAÑO (TMF)</t>
  </si>
  <si>
    <t>MOLIBDENO (TMF)</t>
  </si>
  <si>
    <t>CAOLIN</t>
  </si>
  <si>
    <t>SILICATOS</t>
  </si>
  <si>
    <t>MARMOL</t>
  </si>
  <si>
    <t>CARBON ANTRACITA</t>
  </si>
  <si>
    <t>CARBON BITUMINOSO</t>
  </si>
  <si>
    <t>CARBON GRAFITO</t>
  </si>
  <si>
    <t xml:space="preserve">Fuente: SUNAT, Nota Tributaria. Elaborado por Ministerio de Energía y Minas.
Fecha de consulta:  28 de marzo del 2019
</t>
  </si>
  <si>
    <t>ARIANA OPERACIONES MINERAS S.A.C.</t>
  </si>
  <si>
    <t>Mar</t>
  </si>
  <si>
    <t xml:space="preserve">VARIACIÓN RESPECTO AL MES ANTERIOR* EN MILLONES DE US$ </t>
  </si>
  <si>
    <t>(Millones toneladas)</t>
  </si>
  <si>
    <t xml:space="preserve">VARIACIÓN RESPECTO AL MES ANTERIOR- VOLUMEN* </t>
  </si>
  <si>
    <t>Marzo</t>
  </si>
  <si>
    <t>ANABI S.A.C.</t>
  </si>
  <si>
    <t>S.M.R.L. SANTA BARBARA DE TRUJILLO</t>
  </si>
  <si>
    <t>BEAR CREEK MINING S.A.C.</t>
  </si>
  <si>
    <t>Abril</t>
  </si>
  <si>
    <t>EVOLUCIÓN ANUAL DE LAS INVERSIONES MINERAS
(US$ MILLONES)</t>
  </si>
  <si>
    <t>Mayo</t>
  </si>
  <si>
    <t>May</t>
  </si>
  <si>
    <t>Junio</t>
  </si>
  <si>
    <t>CORI PUNO S.A.C.</t>
  </si>
  <si>
    <t>Jun</t>
  </si>
  <si>
    <t>GRANITO</t>
  </si>
  <si>
    <t>Julio</t>
  </si>
  <si>
    <t>Jul. 2019</t>
  </si>
  <si>
    <t>Jul</t>
  </si>
  <si>
    <t xml:space="preserve">* Promedio del cambio interbancario. 
** Incluye valor de exportaciones metálicas y no metálicas.
Nd: No disponible a la fecha.
Fuente: BCRP, Cuadros Estadísticos Mensuales. Elaborado por el Ministerio de Energía y Minas. 
Información disponible a la fecha de elaboración de este boletín.
</t>
  </si>
  <si>
    <t xml:space="preserve"> </t>
  </si>
  <si>
    <t>PRODUCCIÓN MINERA NO METÁLICA SEGÚN REGIÓN*</t>
  </si>
  <si>
    <t>PRODUCCIÓN MINERA CARBON SEGÚN REGIÓN*</t>
  </si>
  <si>
    <t>Tabla 06.1</t>
  </si>
  <si>
    <t>ESTRUCTURA DEL VALOR DE LAS EXPORTACIONES PERUANAS</t>
  </si>
  <si>
    <t>RUBRO</t>
  </si>
  <si>
    <t>Part%</t>
  </si>
  <si>
    <t>Mineros Metálicos</t>
  </si>
  <si>
    <t>Petróleo y gas natural</t>
  </si>
  <si>
    <t>Pesqueros (Export. Trad.)</t>
  </si>
  <si>
    <t>Agrícolas</t>
  </si>
  <si>
    <t>Agropecuarios</t>
  </si>
  <si>
    <t>Pesqueros (Export. No Trad.)</t>
  </si>
  <si>
    <t>Textiles</t>
  </si>
  <si>
    <t>Maderas y papeles</t>
  </si>
  <si>
    <t>Químicos</t>
  </si>
  <si>
    <t>Minerales no metálicos</t>
  </si>
  <si>
    <t>Sidero-metalúrgicos y joyería</t>
  </si>
  <si>
    <t>Metal-mecánicos</t>
  </si>
  <si>
    <t>TOTAL EXPORTACIONES</t>
  </si>
  <si>
    <t>TOTAL EXPORTACIONES MINERAS</t>
  </si>
  <si>
    <t>Tabla 6.2</t>
  </si>
  <si>
    <t>VALOR DE EXPORTACIONES DE PRINCIPALES PRODUCTOS MINEROS (Millones de US$)</t>
  </si>
  <si>
    <t>Productos Metálicos</t>
  </si>
  <si>
    <t>PARTICIPACIÓN DE PRODUCTOS MINEROS EN EL VALOR DE EXPORTACIONES NACIONALES (Millones de US$)</t>
  </si>
  <si>
    <t>TOTAL PROD. MINEROS</t>
  </si>
  <si>
    <t>Minerales No Metálicos</t>
  </si>
  <si>
    <t>TOTAL EXPORTACIONES NACIONALES</t>
  </si>
  <si>
    <t>Agosto</t>
  </si>
  <si>
    <t>Ago. 2018</t>
  </si>
  <si>
    <t>Ago. 2019</t>
  </si>
  <si>
    <t>BORATOS / ULEXITA</t>
  </si>
  <si>
    <t>BORATOS / ULEXITA  (TM)</t>
  </si>
  <si>
    <t>COMPAÑIA MINERA LUREN S.A.</t>
  </si>
  <si>
    <t>OTROS (2018: 451 titulares mineros, 2019: 321 titulares mineros)</t>
  </si>
  <si>
    <t>Fuente: MEF, Portal de Transparencia Económica; INGEMMET. Elaborado por Ministerio de Energía y Minas. 
Fecha de consulta:  18 de octubre
   Canon y Regalías - Datos a octubre del 2019
   Derecho de Vigencia - Datos al 31 de agosto del 2019</t>
  </si>
  <si>
    <t>Fuente: MEF, Portal de Transparencia Económica. Elaborado por Ministerio de Energía y Minas. 
Instituto Geológico Minero y Metalúrgico (INGEMMET)
Fecha de consulta:  18 de octubre
   Canon y Regalías - Datos a octubre del 2019
   Derecho de Vigencia - Datos al 31 de agosto del 2019</t>
  </si>
  <si>
    <t>2019 (Ene. - Ago.)</t>
  </si>
  <si>
    <t>VARIACIÓN INTERANUAL * EN MILLONES DE US$ / AGOSTO</t>
  </si>
  <si>
    <t>VARIACIÓN INTERANUAL ACUMULADA* EN MILLONES DE US$ / ENERO-AGOSTO</t>
  </si>
  <si>
    <t>Ene.- Ago.  2018</t>
  </si>
  <si>
    <t>Ene.- Ago. 2019</t>
  </si>
  <si>
    <t>VARIACIÓN INTERANUAL VOLUMEN * /AGOSTO</t>
  </si>
  <si>
    <t>Ago.2018</t>
  </si>
  <si>
    <t>VARIACIÓN INTERANUAL ACUMULADA - VOLUMEN* / ENERO-AGOSTO</t>
  </si>
  <si>
    <t xml:space="preserve">Fuente: BCRP, Cuadros Estadísticos Mensuales. Elaborado por el Ministerio de Energía y Minas
Fecha de consulta:  16  de octubre de 2019.
* El cuadro contiene datos publicados por el Banco Central de Reserva del Perú. Los volúmenes para cada mineral se especifican a continuación:
. COBRE: Se considera las partidas arancelarias que corresponden a “Minerales de cobre y sus concentrados” y “Cátodos y secciones de cátodos de cobre refinado”.
. ORO: Se considera “Minerales de oro y sus concentrados”, así como “Refinados de oro”. Incluye estimación de exportaciones de oro no registradas por Aduanas.
. ZINC: Se considera “Minerales de zinc y sus concentrados” y “Zinc refinado”.
. HIERRO: Se considera “Hierro pellets” y “Hierro lodos y tortas”.
. PLATA: Se considera plata refinada y la partida “plata y sus concentrados”.
El volumen es calculado en base a la información que envía Aduanas en kg y se transforman a la unidades de referencia (es decir, de kilos a onzas troy, o de kilos a toneladas). En el caso del cobre y otros metales, en los que se considera concentrados, los volúmenes se ajustan por una ley promedio. Información disponible a la fecha de elaboración de este boletín.
</t>
  </si>
  <si>
    <t>Fuente: BCRP, Cuadros Estadísticos Mensuales. Elaborado por el Ministerio de Energía y Minas
Fecha de consulta: 16 de octubre de 2019</t>
  </si>
  <si>
    <t>Ene.-Ago. 2019</t>
  </si>
  <si>
    <t>Fuente: INGEMMET y Ministerio de Energía y Minas.   /    Fecha de consulta: 18 de octubre de 2019.</t>
  </si>
  <si>
    <t>SEGÚN REGIÓN - SEPTIEMBRE 2019</t>
  </si>
  <si>
    <t>Variación Interanual - Setiembre</t>
  </si>
  <si>
    <t>Setiembre. 2018</t>
  </si>
  <si>
    <t>Setiembre. 2019</t>
  </si>
  <si>
    <t>SEP</t>
  </si>
  <si>
    <t>Fuente: Declaración Estadística Mensual - Ministerio de Energía y Minas.
- Las cifras han sido ajustadas a lo reportado por los Titulares Mineros al 18 de octubre de 2019.</t>
  </si>
  <si>
    <t xml:space="preserve">Fuente: SUNAT, Nota Tributaria. Elaborado por Ministerio de Energía y Minas.
Fecha de consulta: 18 de octubre del 2019
</t>
  </si>
  <si>
    <r>
      <t>UNIDADES MINERAS EN ACTIVIDAD - SEPTIEMBRE</t>
    </r>
    <r>
      <rPr>
        <b/>
        <sz val="12"/>
        <rFont val="Calibri"/>
        <family val="2"/>
        <scheme val="minor"/>
      </rPr>
      <t xml:space="preserve"> 20</t>
    </r>
    <r>
      <rPr>
        <b/>
        <sz val="12"/>
        <color theme="1"/>
        <rFont val="Calibri"/>
        <family val="2"/>
        <scheme val="minor"/>
      </rPr>
      <t>19</t>
    </r>
  </si>
  <si>
    <t>Fuente:  Ministerio de Energía y Minas.   /    Fecha de consulta: 16 de octubre de 2019.</t>
  </si>
  <si>
    <t>2019 (Ene-Set)</t>
  </si>
  <si>
    <t>Setiembre</t>
  </si>
  <si>
    <t>VARIACIÓN ACUMULADA / ENERO - SETIEMBRE</t>
  </si>
  <si>
    <t>Ene-Set 2018</t>
  </si>
  <si>
    <t>Ene-Set 2019</t>
  </si>
  <si>
    <t>VARIACIÓN INTERANUAL / SETIEMBRE</t>
  </si>
  <si>
    <t>Set. 2018</t>
  </si>
  <si>
    <t>Set. 2019</t>
  </si>
  <si>
    <t>Fuente: Dirección de Promoción Minera - Ministerio de Energía y Minas.
- Información proporcionada por los Titulares Mineros a través del ESTAMIN.
- Las cifras han sido ajustadas a lo reportado por los Titulares Mineros al 18 de octubre de 2019.</t>
  </si>
  <si>
    <t>Enero-Setiembre</t>
  </si>
  <si>
    <t>OTROS (2018: 118 titulares mineros, 2019: 94 titulares mineros)</t>
  </si>
  <si>
    <t>OTROS (2018: 217 titulares mineros, 2019: 155 titulares mineros)</t>
  </si>
  <si>
    <t>OTROS (2018: 305 titulares mineros, 2019: 217 titulares mineros)</t>
  </si>
  <si>
    <t>OTROS (2018: 250 titulares mineros, 2019: 190 titulares mineros)</t>
  </si>
  <si>
    <t>OTROS (2018: 220 titulares mineros, 2019: 155 titulares mineros)</t>
  </si>
  <si>
    <t>OTROS (2018: 292 titulares mineros, 2019: 158 titulares mineros)</t>
  </si>
  <si>
    <t>2019 (Ene-Sep)</t>
  </si>
  <si>
    <t xml:space="preserve">** Incluye Canon Minero y Canon Regional. Mediante DS N°033-2019-EF de fecha 30 de enero del 2019, se aprobó el adelanto de Canon Minero a las regiones. </t>
  </si>
  <si>
    <t>Fuente: Dirección de Promoción Minera - Ministerio de Energía y Minas.
- 2009-2018:  Información proporcionada por los Titulares Mineros a través de la Declaración Anual Consolidada (DAC).
- 2019:  Información proporcionada por los Titulares Mineros a través del Declaración Estadística Mensual (ESTAMIN).
- Las cifras han sido ajustadas a lo reportado por los Titulares Mineros al 18 de octubre de 2019.</t>
  </si>
  <si>
    <t>Fuente:  Dirección de Gestión Minera, DGM/  Fecha de consulta: 18 de octubre de 2019.
Elaboración: Dirección de Promoción Minera, DGPSM.
(*) Información preliminar. Incluye producción aurífera estimada de mineros artesanales de Madre de Dios, Puno, Piura y Arequipa.</t>
  </si>
  <si>
    <t>SETIEMBRE</t>
  </si>
  <si>
    <t>HUANUCO</t>
  </si>
  <si>
    <t>JUNIN</t>
  </si>
  <si>
    <t>ANCASH</t>
  </si>
  <si>
    <t>HORMIGÓN</t>
  </si>
  <si>
    <t>SÍLICE</t>
  </si>
  <si>
    <t>Fuente:  Dirección de Gestión Minera, DGM /    Fecha de consulta: 18 de octubre del 2019.
Elaboración: Dirección de Promoción Minera, DGPSM.</t>
  </si>
  <si>
    <t>SAN MARTIN</t>
  </si>
  <si>
    <t>BENTONITA (TM)</t>
  </si>
  <si>
    <t>Septiembre</t>
  </si>
  <si>
    <t>Variación interanual / septiembre</t>
  </si>
  <si>
    <t>Variación acumulada / enero - septiembre</t>
  </si>
  <si>
    <t>SEPTIEMBRE</t>
  </si>
  <si>
    <t>ENERO-SEPTIEMBRE</t>
  </si>
  <si>
    <t>ENERO - SEPTIEMBRE</t>
  </si>
  <si>
    <t>Sep. 2018</t>
  </si>
  <si>
    <t>Sep. 2019</t>
  </si>
  <si>
    <t>Ene-Sep 2018</t>
  </si>
  <si>
    <t>Ene-Sep 2019</t>
  </si>
  <si>
    <t>Enero-Septiembre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</si>
</sst>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#,##0.0"/>
    <numFmt numFmtId="167" formatCode="_(* #,##0.00_);_(* \(#,##0.00\);_(* &quot;-&quot;??_);_(@_)"/>
    <numFmt numFmtId="168" formatCode="_([$€]\ * #,##0.00_);_([$€]\ * \(#,##0.00\);_([$€]\ * &quot;-&quot;??_);_(@_)"/>
    <numFmt numFmtId="169" formatCode="_-* #,##0.00\ _P_t_s_-;\-* #,##0.00\ _P_t_s_-;_-* &quot;-&quot;??\ _P_t_s_-;_-@_-"/>
    <numFmt numFmtId="170" formatCode="_-* #,##0.00\ [$€]_-;\-* #,##0.00\ [$€]_-;_-* &quot;-&quot;??\ [$€]_-;_-@_-"/>
    <numFmt numFmtId="171" formatCode="_ * #,##0.0_ ;_ * \-#,##0.0_ ;_ * &quot;-&quot;??_ ;_ @_ "/>
    <numFmt numFmtId="172" formatCode="0.0%"/>
    <numFmt numFmtId="173" formatCode="General_)"/>
    <numFmt numFmtId="174" formatCode="#,##0.00_ ;\-#,##0.00\ "/>
    <numFmt numFmtId="175" formatCode="#,##0_ ;\-#,##0\ "/>
    <numFmt numFmtId="176" formatCode="0.000%"/>
    <numFmt numFmtId="177" formatCode="#,##0;[Red]#,##0"/>
    <numFmt numFmtId="178" formatCode="[$-1010409]###,##0"/>
    <numFmt numFmtId="179" formatCode="_-* #,##0_-;\-* #,##0_-;_-* &quot;-&quot;??_-;_-@_-"/>
    <numFmt numFmtId="180" formatCode="0.0"/>
    <numFmt numFmtId="181" formatCode="_(* #,##0_);_(* \(#,##0\);_(* &quot;-&quot;??_);_(@_)"/>
    <numFmt numFmtId="182" formatCode="#,##0.0,,"/>
    <numFmt numFmtId="183" formatCode="#,###"/>
    <numFmt numFmtId="184" formatCode="0.0000%"/>
    <numFmt numFmtId="185" formatCode="_-* #,##0.00\ _€_-;\-* #,##0.00\ _€_-;_-* &quot;-&quot;??\ _€_-;_-@_-"/>
  </numFmts>
  <fonts count="93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indexed="23"/>
      <name val="Calibri"/>
      <family val="2"/>
    </font>
    <font>
      <sz val="12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color indexed="8"/>
      <name val="Calibri"/>
      <family val="2"/>
    </font>
    <font>
      <b/>
      <sz val="8"/>
      <name val="Arial"/>
      <family val="2"/>
    </font>
    <font>
      <b/>
      <u/>
      <sz val="8"/>
      <name val="Tms Rmn"/>
    </font>
    <font>
      <sz val="8"/>
      <name val="Tms Rmn"/>
    </font>
    <font>
      <b/>
      <i/>
      <sz val="8"/>
      <name val="Tms Rmn"/>
    </font>
    <font>
      <b/>
      <sz val="8"/>
      <name val="Tms Rmn"/>
    </font>
    <font>
      <b/>
      <sz val="9"/>
      <name val="Book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9"/>
      <color rgb="FF7F7F7F"/>
      <name val="Calibri"/>
      <family val="2"/>
      <scheme val="minor"/>
    </font>
    <font>
      <sz val="9"/>
      <color rgb="FF000000"/>
      <name val="Calibri"/>
      <family val="2"/>
      <scheme val="minor"/>
    </font>
    <font>
      <b/>
      <i/>
      <sz val="9"/>
      <color theme="0" tint="-0.499984740745262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theme="0"/>
      <name val="Arial"/>
      <family val="2"/>
    </font>
    <font>
      <sz val="9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FFFF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i/>
      <sz val="10"/>
      <name val="Calibri"/>
      <family val="2"/>
      <scheme val="minor"/>
    </font>
    <font>
      <sz val="7"/>
      <color theme="1"/>
      <name val="Arial"/>
      <family val="2"/>
    </font>
    <font>
      <sz val="8"/>
      <name val="Arial"/>
      <family val="2"/>
    </font>
    <font>
      <b/>
      <u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</fonts>
  <fills count="6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125">
        <fgColor indexed="8"/>
      </patternFill>
    </fill>
    <fill>
      <patternFill patternType="solid">
        <fgColor theme="0"/>
        <bgColor indexed="64"/>
      </patternFill>
    </fill>
    <fill>
      <patternFill patternType="solid">
        <fgColor rgb="FF167447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ck">
        <color indexed="9"/>
      </top>
      <bottom style="thick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1" fontId="8" fillId="0" borderId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13" fillId="18" borderId="4">
      <alignment wrapText="1"/>
    </xf>
    <xf numFmtId="167" fontId="14" fillId="0" borderId="0" applyFont="0" applyFill="0" applyBorder="0" applyAlignment="0" applyProtection="0"/>
    <xf numFmtId="173" fontId="30" fillId="0" borderId="0"/>
    <xf numFmtId="173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5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2" borderId="0" applyNumberFormat="0" applyBorder="0" applyAlignment="0" applyProtection="0"/>
    <xf numFmtId="0" fontId="16" fillId="7" borderId="1" applyNumberFormat="0" applyAlignment="0" applyProtection="0"/>
    <xf numFmtId="168" fontId="14" fillId="0" borderId="0" applyFont="0" applyFill="0" applyBorder="0" applyAlignment="0" applyProtection="0"/>
    <xf numFmtId="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7" fillId="3" borderId="0" applyNumberFormat="0" applyBorder="0" applyAlignment="0" applyProtection="0"/>
    <xf numFmtId="164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8" fillId="23" borderId="0" applyNumberFormat="0" applyBorder="0" applyAlignment="0" applyProtection="0"/>
    <xf numFmtId="0" fontId="5" fillId="0" borderId="0"/>
    <xf numFmtId="0" fontId="1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4" fillId="0" borderId="0"/>
    <xf numFmtId="0" fontId="6" fillId="0" borderId="0"/>
    <xf numFmtId="0" fontId="27" fillId="0" borderId="0"/>
    <xf numFmtId="0" fontId="35" fillId="0" borderId="0"/>
    <xf numFmtId="173" fontId="32" fillId="0" borderId="0"/>
    <xf numFmtId="0" fontId="14" fillId="24" borderId="5" applyNumberFormat="0" applyFont="0" applyAlignment="0" applyProtection="0"/>
    <xf numFmtId="0" fontId="6" fillId="24" borderId="5" applyNumberFormat="0" applyFont="0" applyAlignment="0" applyProtection="0"/>
    <xf numFmtId="0" fontId="6" fillId="24" borderId="5" applyNumberFormat="0" applyFont="0" applyAlignment="0" applyProtection="0"/>
    <xf numFmtId="0" fontId="6" fillId="24" borderId="5" applyNumberFormat="0" applyFont="0" applyAlignment="0" applyProtection="0"/>
    <xf numFmtId="0" fontId="6" fillId="24" borderId="5" applyNumberFormat="0" applyFont="0" applyAlignment="0" applyProtection="0"/>
    <xf numFmtId="0" fontId="6" fillId="24" borderId="5" applyNumberFormat="0" applyFont="0" applyAlignment="0" applyProtection="0"/>
    <xf numFmtId="0" fontId="1" fillId="24" borderId="5" applyNumberFormat="0" applyFont="0" applyAlignment="0" applyProtection="0"/>
    <xf numFmtId="0" fontId="6" fillId="24" borderId="5" applyNumberFormat="0" applyFont="0" applyAlignment="0" applyProtection="0"/>
    <xf numFmtId="0" fontId="6" fillId="24" borderId="5" applyNumberFormat="0" applyFont="0" applyAlignment="0" applyProtection="0"/>
    <xf numFmtId="0" fontId="6" fillId="24" borderId="5" applyNumberFormat="0" applyFont="0" applyAlignment="0" applyProtection="0"/>
    <xf numFmtId="0" fontId="6" fillId="24" borderId="5" applyNumberFormat="0" applyFont="0" applyAlignment="0" applyProtection="0"/>
    <xf numFmtId="0" fontId="6" fillId="24" borderId="5" applyNumberFormat="0" applyFont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33" fillId="25" borderId="0"/>
    <xf numFmtId="0" fontId="19" fillId="16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7" fillId="26" borderId="0">
      <alignment horizontal="left"/>
    </xf>
    <xf numFmtId="173" fontId="34" fillId="0" borderId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15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68" fillId="0" borderId="0"/>
    <xf numFmtId="0" fontId="68" fillId="0" borderId="0"/>
    <xf numFmtId="0" fontId="74" fillId="0" borderId="0" applyNumberFormat="0" applyFill="0" applyBorder="0" applyAlignment="0" applyProtection="0"/>
    <xf numFmtId="0" fontId="75" fillId="0" borderId="59" applyNumberFormat="0" applyFill="0" applyAlignment="0" applyProtection="0"/>
    <xf numFmtId="0" fontId="76" fillId="0" borderId="60" applyNumberFormat="0" applyFill="0" applyAlignment="0" applyProtection="0"/>
    <xf numFmtId="0" fontId="77" fillId="0" borderId="61" applyNumberFormat="0" applyFill="0" applyAlignment="0" applyProtection="0"/>
    <xf numFmtId="0" fontId="77" fillId="0" borderId="0" applyNumberFormat="0" applyFill="0" applyBorder="0" applyAlignment="0" applyProtection="0"/>
    <xf numFmtId="0" fontId="78" fillId="37" borderId="0" applyNumberFormat="0" applyBorder="0" applyAlignment="0" applyProtection="0"/>
    <xf numFmtId="0" fontId="79" fillId="38" borderId="0" applyNumberFormat="0" applyBorder="0" applyAlignment="0" applyProtection="0"/>
    <xf numFmtId="0" fontId="80" fillId="39" borderId="0" applyNumberFormat="0" applyBorder="0" applyAlignment="0" applyProtection="0"/>
    <xf numFmtId="0" fontId="81" fillId="40" borderId="62" applyNumberFormat="0" applyAlignment="0" applyProtection="0"/>
    <xf numFmtId="0" fontId="82" fillId="41" borderId="63" applyNumberFormat="0" applyAlignment="0" applyProtection="0"/>
    <xf numFmtId="0" fontId="83" fillId="41" borderId="62" applyNumberFormat="0" applyAlignment="0" applyProtection="0"/>
    <xf numFmtId="0" fontId="84" fillId="0" borderId="64" applyNumberFormat="0" applyFill="0" applyAlignment="0" applyProtection="0"/>
    <xf numFmtId="0" fontId="56" fillId="42" borderId="65" applyNumberFormat="0" applyAlignment="0" applyProtection="0"/>
    <xf numFmtId="0" fontId="69" fillId="0" borderId="0" applyNumberFormat="0" applyFill="0" applyBorder="0" applyAlignment="0" applyProtection="0"/>
    <xf numFmtId="0" fontId="36" fillId="43" borderId="66" applyNumberFormat="0" applyFont="0" applyAlignment="0" applyProtection="0"/>
    <xf numFmtId="0" fontId="85" fillId="0" borderId="0" applyNumberFormat="0" applyFill="0" applyBorder="0" applyAlignment="0" applyProtection="0"/>
    <xf numFmtId="0" fontId="38" fillId="0" borderId="67" applyNumberFormat="0" applyFill="0" applyAlignment="0" applyProtection="0"/>
    <xf numFmtId="0" fontId="55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6" borderId="0" applyNumberFormat="0" applyBorder="0" applyAlignment="0" applyProtection="0"/>
    <xf numFmtId="0" fontId="55" fillId="47" borderId="0" applyNumberFormat="0" applyBorder="0" applyAlignment="0" applyProtection="0"/>
    <xf numFmtId="0" fontId="55" fillId="48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55" fillId="51" borderId="0" applyNumberFormat="0" applyBorder="0" applyAlignment="0" applyProtection="0"/>
    <xf numFmtId="0" fontId="55" fillId="52" borderId="0" applyNumberFormat="0" applyBorder="0" applyAlignment="0" applyProtection="0"/>
    <xf numFmtId="0" fontId="36" fillId="53" borderId="0" applyNumberFormat="0" applyBorder="0" applyAlignment="0" applyProtection="0"/>
    <xf numFmtId="0" fontId="36" fillId="54" borderId="0" applyNumberFormat="0" applyBorder="0" applyAlignment="0" applyProtection="0"/>
    <xf numFmtId="0" fontId="55" fillId="55" borderId="0" applyNumberFormat="0" applyBorder="0" applyAlignment="0" applyProtection="0"/>
    <xf numFmtId="0" fontId="55" fillId="56" borderId="0" applyNumberFormat="0" applyBorder="0" applyAlignment="0" applyProtection="0"/>
    <xf numFmtId="0" fontId="36" fillId="57" borderId="0" applyNumberFormat="0" applyBorder="0" applyAlignment="0" applyProtection="0"/>
    <xf numFmtId="0" fontId="36" fillId="58" borderId="0" applyNumberFormat="0" applyBorder="0" applyAlignment="0" applyProtection="0"/>
    <xf numFmtId="0" fontId="55" fillId="59" borderId="0" applyNumberFormat="0" applyBorder="0" applyAlignment="0" applyProtection="0"/>
    <xf numFmtId="0" fontId="55" fillId="60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 applyNumberFormat="0" applyBorder="0" applyAlignment="0" applyProtection="0"/>
    <xf numFmtId="0" fontId="55" fillId="63" borderId="0" applyNumberFormat="0" applyBorder="0" applyAlignment="0" applyProtection="0"/>
    <xf numFmtId="0" fontId="55" fillId="64" borderId="0" applyNumberFormat="0" applyBorder="0" applyAlignment="0" applyProtection="0"/>
    <xf numFmtId="0" fontId="36" fillId="65" borderId="0" applyNumberFormat="0" applyBorder="0" applyAlignment="0" applyProtection="0"/>
    <xf numFmtId="0" fontId="36" fillId="66" borderId="0" applyNumberFormat="0" applyBorder="0" applyAlignment="0" applyProtection="0"/>
    <xf numFmtId="0" fontId="55" fillId="67" borderId="0" applyNumberFormat="0" applyBorder="0" applyAlignment="0" applyProtection="0"/>
    <xf numFmtId="0" fontId="86" fillId="0" borderId="0"/>
    <xf numFmtId="43" fontId="86" fillId="0" borderId="0" applyFont="0" applyFill="0" applyBorder="0" applyAlignment="0" applyProtection="0"/>
    <xf numFmtId="0" fontId="68" fillId="0" borderId="0"/>
    <xf numFmtId="167" fontId="36" fillId="0" borderId="0" applyFont="0" applyFill="0" applyBorder="0" applyAlignment="0" applyProtection="0"/>
    <xf numFmtId="0" fontId="68" fillId="0" borderId="0"/>
    <xf numFmtId="0" fontId="89" fillId="0" borderId="0"/>
    <xf numFmtId="164" fontId="36" fillId="0" borderId="0" applyFont="0" applyFill="0" applyBorder="0" applyAlignment="0" applyProtection="0"/>
    <xf numFmtId="0" fontId="68" fillId="0" borderId="0"/>
  </cellStyleXfs>
  <cellXfs count="821">
    <xf numFmtId="0" fontId="0" fillId="0" borderId="0" xfId="0"/>
    <xf numFmtId="0" fontId="38" fillId="26" borderId="0" xfId="0" applyFont="1" applyFill="1"/>
    <xf numFmtId="0" fontId="37" fillId="26" borderId="11" xfId="0" applyFont="1" applyFill="1" applyBorder="1" applyAlignment="1">
      <alignment horizontal="left"/>
    </xf>
    <xf numFmtId="0" fontId="37" fillId="26" borderId="11" xfId="0" applyFont="1" applyFill="1" applyBorder="1" applyAlignment="1">
      <alignment horizontal="center"/>
    </xf>
    <xf numFmtId="0" fontId="37" fillId="26" borderId="0" xfId="107">
      <alignment horizontal="left"/>
    </xf>
    <xf numFmtId="0" fontId="39" fillId="26" borderId="0" xfId="107" applyFont="1">
      <alignment horizontal="left"/>
    </xf>
    <xf numFmtId="0" fontId="37" fillId="26" borderId="0" xfId="107" applyAlignment="1">
      <alignment horizontal="center"/>
    </xf>
    <xf numFmtId="0" fontId="39" fillId="26" borderId="0" xfId="107" applyFont="1" applyAlignment="1">
      <alignment horizontal="center"/>
    </xf>
    <xf numFmtId="0" fontId="38" fillId="26" borderId="0" xfId="0" applyFont="1" applyFill="1" applyAlignment="1">
      <alignment horizontal="left"/>
    </xf>
    <xf numFmtId="0" fontId="39" fillId="26" borderId="11" xfId="107" applyFont="1" applyBorder="1" applyAlignment="1">
      <alignment horizontal="center"/>
    </xf>
    <xf numFmtId="4" fontId="37" fillId="26" borderId="0" xfId="107" applyNumberFormat="1" applyAlignment="1">
      <alignment horizontal="center"/>
    </xf>
    <xf numFmtId="0" fontId="40" fillId="27" borderId="0" xfId="107" applyFont="1" applyFill="1" applyAlignment="1">
      <alignment horizontal="center"/>
    </xf>
    <xf numFmtId="10" fontId="37" fillId="26" borderId="0" xfId="94" applyNumberFormat="1" applyFont="1" applyFill="1" applyAlignment="1">
      <alignment horizontal="center"/>
    </xf>
    <xf numFmtId="3" fontId="37" fillId="26" borderId="0" xfId="47" applyNumberFormat="1" applyFont="1" applyFill="1" applyAlignment="1">
      <alignment horizontal="center"/>
    </xf>
    <xf numFmtId="3" fontId="37" fillId="26" borderId="0" xfId="107" applyNumberFormat="1" applyBorder="1" applyAlignment="1">
      <alignment horizontal="center"/>
    </xf>
    <xf numFmtId="0" fontId="39" fillId="26" borderId="12" xfId="107" applyFont="1" applyBorder="1" applyAlignment="1">
      <alignment horizontal="center"/>
    </xf>
    <xf numFmtId="0" fontId="37" fillId="26" borderId="0" xfId="107" applyBorder="1" applyAlignment="1">
      <alignment horizontal="center"/>
    </xf>
    <xf numFmtId="0" fontId="37" fillId="26" borderId="0" xfId="107" applyFill="1">
      <alignment horizontal="left"/>
    </xf>
    <xf numFmtId="0" fontId="37" fillId="26" borderId="0" xfId="107" applyAlignment="1"/>
    <xf numFmtId="0" fontId="38" fillId="26" borderId="0" xfId="0" applyFont="1" applyFill="1" applyAlignment="1"/>
    <xf numFmtId="0" fontId="41" fillId="28" borderId="0" xfId="0" applyFont="1" applyFill="1"/>
    <xf numFmtId="0" fontId="42" fillId="28" borderId="0" xfId="0" applyFont="1" applyFill="1" applyAlignment="1">
      <alignment horizontal="center"/>
    </xf>
    <xf numFmtId="0" fontId="43" fillId="26" borderId="0" xfId="107" applyFont="1" applyAlignment="1">
      <alignment horizontal="center"/>
    </xf>
    <xf numFmtId="0" fontId="43" fillId="26" borderId="0" xfId="0" applyFont="1" applyFill="1" applyBorder="1" applyAlignment="1">
      <alignment horizontal="left"/>
    </xf>
    <xf numFmtId="4" fontId="42" fillId="28" borderId="0" xfId="0" applyNumberFormat="1" applyFont="1" applyFill="1" applyAlignment="1">
      <alignment horizontal="center"/>
    </xf>
    <xf numFmtId="0" fontId="43" fillId="26" borderId="0" xfId="107" applyFont="1">
      <alignment horizontal="left"/>
    </xf>
    <xf numFmtId="0" fontId="44" fillId="26" borderId="0" xfId="107" applyFont="1">
      <alignment horizontal="left"/>
    </xf>
    <xf numFmtId="0" fontId="45" fillId="26" borderId="0" xfId="107" applyFont="1">
      <alignment horizontal="left"/>
    </xf>
    <xf numFmtId="0" fontId="43" fillId="26" borderId="0" xfId="0" applyFont="1" applyFill="1" applyBorder="1" applyAlignment="1">
      <alignment horizontal="center"/>
    </xf>
    <xf numFmtId="0" fontId="43" fillId="26" borderId="0" xfId="107" applyFont="1" applyAlignment="1"/>
    <xf numFmtId="4" fontId="43" fillId="26" borderId="0" xfId="107" applyNumberFormat="1" applyFont="1" applyAlignment="1">
      <alignment horizontal="center"/>
    </xf>
    <xf numFmtId="0" fontId="45" fillId="26" borderId="0" xfId="107" applyFont="1" applyAlignment="1">
      <alignment horizontal="center"/>
    </xf>
    <xf numFmtId="0" fontId="46" fillId="26" borderId="0" xfId="107" applyFont="1" applyAlignment="1">
      <alignment horizontal="left"/>
    </xf>
    <xf numFmtId="0" fontId="46" fillId="26" borderId="0" xfId="107" applyFont="1" applyAlignment="1">
      <alignment horizontal="center"/>
    </xf>
    <xf numFmtId="0" fontId="46" fillId="26" borderId="0" xfId="107" applyFont="1">
      <alignment horizontal="left"/>
    </xf>
    <xf numFmtId="4" fontId="45" fillId="26" borderId="0" xfId="107" applyNumberFormat="1" applyFont="1" applyAlignment="1">
      <alignment horizontal="center"/>
    </xf>
    <xf numFmtId="0" fontId="47" fillId="26" borderId="0" xfId="107" applyFont="1">
      <alignment horizontal="left"/>
    </xf>
    <xf numFmtId="166" fontId="37" fillId="26" borderId="0" xfId="107" applyNumberFormat="1" applyAlignment="1">
      <alignment horizontal="center"/>
    </xf>
    <xf numFmtId="0" fontId="46" fillId="26" borderId="0" xfId="0" applyFont="1" applyFill="1" applyAlignment="1"/>
    <xf numFmtId="166" fontId="37" fillId="26" borderId="14" xfId="107" applyNumberFormat="1" applyBorder="1" applyAlignment="1">
      <alignment horizontal="center"/>
    </xf>
    <xf numFmtId="166" fontId="37" fillId="26" borderId="15" xfId="107" applyNumberFormat="1" applyBorder="1" applyAlignment="1">
      <alignment horizontal="center"/>
    </xf>
    <xf numFmtId="166" fontId="37" fillId="26" borderId="16" xfId="107" applyNumberFormat="1" applyBorder="1" applyAlignment="1">
      <alignment horizontal="center"/>
    </xf>
    <xf numFmtId="0" fontId="40" fillId="29" borderId="17" xfId="107" applyFont="1" applyFill="1" applyBorder="1" applyAlignment="1">
      <alignment horizontal="center"/>
    </xf>
    <xf numFmtId="3" fontId="37" fillId="26" borderId="18" xfId="47" applyNumberFormat="1" applyFont="1" applyFill="1" applyBorder="1" applyAlignment="1">
      <alignment horizontal="center"/>
    </xf>
    <xf numFmtId="3" fontId="37" fillId="26" borderId="19" xfId="47" applyNumberFormat="1" applyFont="1" applyFill="1" applyBorder="1" applyAlignment="1">
      <alignment horizontal="center"/>
    </xf>
    <xf numFmtId="166" fontId="37" fillId="26" borderId="0" xfId="107" applyNumberFormat="1" applyAlignment="1">
      <alignment horizontal="left"/>
    </xf>
    <xf numFmtId="3" fontId="37" fillId="26" borderId="20" xfId="47" applyNumberFormat="1" applyFont="1" applyFill="1" applyBorder="1" applyAlignment="1">
      <alignment horizontal="center"/>
    </xf>
    <xf numFmtId="3" fontId="37" fillId="26" borderId="21" xfId="47" applyNumberFormat="1" applyFont="1" applyFill="1" applyBorder="1" applyAlignment="1">
      <alignment horizontal="center"/>
    </xf>
    <xf numFmtId="3" fontId="37" fillId="26" borderId="22" xfId="47" applyNumberFormat="1" applyFont="1" applyFill="1" applyBorder="1" applyAlignment="1">
      <alignment horizontal="center"/>
    </xf>
    <xf numFmtId="3" fontId="37" fillId="26" borderId="23" xfId="47" applyNumberFormat="1" applyFont="1" applyFill="1" applyBorder="1" applyAlignment="1">
      <alignment horizontal="center"/>
    </xf>
    <xf numFmtId="0" fontId="39" fillId="26" borderId="24" xfId="107" applyFont="1" applyBorder="1" applyAlignment="1">
      <alignment horizontal="center"/>
    </xf>
    <xf numFmtId="3" fontId="37" fillId="26" borderId="25" xfId="107" applyNumberFormat="1" applyBorder="1" applyAlignment="1">
      <alignment horizontal="center"/>
    </xf>
    <xf numFmtId="3" fontId="39" fillId="26" borderId="26" xfId="107" applyNumberFormat="1" applyFont="1" applyBorder="1" applyAlignment="1">
      <alignment horizontal="center"/>
    </xf>
    <xf numFmtId="3" fontId="39" fillId="26" borderId="27" xfId="107" applyNumberFormat="1" applyFont="1" applyBorder="1" applyAlignment="1">
      <alignment horizontal="center"/>
    </xf>
    <xf numFmtId="0" fontId="40" fillId="26" borderId="0" xfId="107" applyFont="1" applyFill="1" applyAlignment="1"/>
    <xf numFmtId="1" fontId="37" fillId="26" borderId="13" xfId="107" applyNumberFormat="1" applyFill="1" applyBorder="1" applyAlignment="1">
      <alignment horizontal="center"/>
    </xf>
    <xf numFmtId="0" fontId="4" fillId="0" borderId="0" xfId="58"/>
    <xf numFmtId="0" fontId="4" fillId="26" borderId="18" xfId="58" applyFill="1" applyBorder="1" applyAlignment="1">
      <alignment horizontal="center" vertical="center"/>
    </xf>
    <xf numFmtId="0" fontId="4" fillId="26" borderId="19" xfId="58" applyFill="1" applyBorder="1" applyAlignment="1">
      <alignment vertical="center"/>
    </xf>
    <xf numFmtId="169" fontId="4" fillId="26" borderId="19" xfId="52" applyNumberFormat="1" applyFont="1" applyFill="1" applyBorder="1" applyAlignment="1">
      <alignment horizontal="center" vertical="center"/>
    </xf>
    <xf numFmtId="169" fontId="4" fillId="26" borderId="16" xfId="52" applyNumberFormat="1" applyFont="1" applyFill="1" applyBorder="1" applyAlignment="1">
      <alignment horizontal="center" vertical="center"/>
    </xf>
    <xf numFmtId="0" fontId="4" fillId="26" borderId="29" xfId="58" applyFill="1" applyBorder="1" applyAlignment="1">
      <alignment horizontal="center" vertical="center"/>
    </xf>
    <xf numFmtId="0" fontId="4" fillId="26" borderId="0" xfId="58" applyFill="1" applyBorder="1" applyAlignment="1">
      <alignment vertical="center"/>
    </xf>
    <xf numFmtId="169" fontId="4" fillId="26" borderId="0" xfId="52" applyNumberFormat="1" applyFont="1" applyFill="1" applyBorder="1" applyAlignment="1">
      <alignment horizontal="center" vertical="center"/>
    </xf>
    <xf numFmtId="169" fontId="4" fillId="26" borderId="14" xfId="52" applyNumberFormat="1" applyFont="1" applyFill="1" applyBorder="1" applyAlignment="1">
      <alignment horizontal="center" vertical="center"/>
    </xf>
    <xf numFmtId="0" fontId="4" fillId="26" borderId="30" xfId="58" applyFill="1" applyBorder="1" applyAlignment="1">
      <alignment horizontal="center" vertical="center"/>
    </xf>
    <xf numFmtId="0" fontId="4" fillId="26" borderId="31" xfId="58" applyFill="1" applyBorder="1" applyAlignment="1">
      <alignment vertical="center"/>
    </xf>
    <xf numFmtId="169" fontId="4" fillId="26" borderId="31" xfId="52" applyNumberFormat="1" applyFont="1" applyFill="1" applyBorder="1" applyAlignment="1">
      <alignment horizontal="center" vertical="center"/>
    </xf>
    <xf numFmtId="169" fontId="4" fillId="26" borderId="15" xfId="52" applyNumberFormat="1" applyFont="1" applyFill="1" applyBorder="1" applyAlignment="1">
      <alignment horizontal="center" vertical="center"/>
    </xf>
    <xf numFmtId="0" fontId="4" fillId="26" borderId="11" xfId="58" applyFill="1" applyBorder="1" applyAlignment="1">
      <alignment horizontal="center" vertical="center"/>
    </xf>
    <xf numFmtId="0" fontId="4" fillId="26" borderId="11" xfId="58" applyFill="1" applyBorder="1" applyAlignment="1">
      <alignment vertical="center"/>
    </xf>
    <xf numFmtId="0" fontId="4" fillId="26" borderId="11" xfId="58" applyFont="1" applyFill="1" applyBorder="1" applyAlignment="1">
      <alignment horizontal="left" vertical="center"/>
    </xf>
    <xf numFmtId="9" fontId="37" fillId="26" borderId="0" xfId="94" applyFont="1" applyFill="1" applyAlignment="1">
      <alignment horizontal="left"/>
    </xf>
    <xf numFmtId="9" fontId="46" fillId="26" borderId="0" xfId="94" applyFont="1" applyFill="1" applyAlignment="1">
      <alignment horizontal="left"/>
    </xf>
    <xf numFmtId="9" fontId="37" fillId="26" borderId="11" xfId="94" applyFont="1" applyFill="1" applyBorder="1" applyAlignment="1">
      <alignment horizontal="center"/>
    </xf>
    <xf numFmtId="9" fontId="43" fillId="26" borderId="0" xfId="94" applyFont="1" applyFill="1" applyAlignment="1">
      <alignment horizontal="left"/>
    </xf>
    <xf numFmtId="3" fontId="37" fillId="30" borderId="0" xfId="107" applyNumberFormat="1" applyFill="1" applyBorder="1" applyAlignment="1">
      <alignment horizontal="center"/>
    </xf>
    <xf numFmtId="1" fontId="37" fillId="30" borderId="25" xfId="107" applyNumberFormat="1" applyFill="1" applyBorder="1" applyAlignment="1">
      <alignment horizontal="center"/>
    </xf>
    <xf numFmtId="3" fontId="37" fillId="30" borderId="13" xfId="107" applyNumberFormat="1" applyFill="1" applyBorder="1" applyAlignment="1">
      <alignment horizontal="center"/>
    </xf>
    <xf numFmtId="0" fontId="40" fillId="29" borderId="32" xfId="107" applyFont="1" applyFill="1" applyBorder="1" applyAlignment="1">
      <alignment horizontal="left"/>
    </xf>
    <xf numFmtId="0" fontId="50" fillId="29" borderId="32" xfId="107" applyFont="1" applyFill="1" applyBorder="1" applyAlignment="1">
      <alignment horizontal="left"/>
    </xf>
    <xf numFmtId="0" fontId="40" fillId="29" borderId="32" xfId="107" applyFont="1" applyFill="1" applyBorder="1" applyAlignment="1">
      <alignment horizontal="center"/>
    </xf>
    <xf numFmtId="9" fontId="40" fillId="29" borderId="32" xfId="94" applyFont="1" applyFill="1" applyBorder="1" applyAlignment="1">
      <alignment horizontal="center"/>
    </xf>
    <xf numFmtId="0" fontId="51" fillId="31" borderId="0" xfId="58" applyFont="1" applyFill="1" applyAlignment="1">
      <alignment horizontal="center" vertical="center"/>
    </xf>
    <xf numFmtId="0" fontId="51" fillId="31" borderId="0" xfId="58" applyFont="1" applyFill="1" applyAlignment="1">
      <alignment vertical="center"/>
    </xf>
    <xf numFmtId="0" fontId="51" fillId="31" borderId="0" xfId="58" applyFont="1" applyFill="1" applyAlignment="1">
      <alignment horizontal="center" vertical="center" wrapText="1"/>
    </xf>
    <xf numFmtId="171" fontId="37" fillId="30" borderId="25" xfId="47" applyNumberFormat="1" applyFont="1" applyFill="1" applyBorder="1" applyAlignment="1">
      <alignment horizontal="center"/>
    </xf>
    <xf numFmtId="171" fontId="37" fillId="30" borderId="13" xfId="47" applyNumberFormat="1" applyFont="1" applyFill="1" applyBorder="1" applyAlignment="1">
      <alignment horizontal="center"/>
    </xf>
    <xf numFmtId="171" fontId="37" fillId="30" borderId="0" xfId="47" applyNumberFormat="1" applyFont="1" applyFill="1" applyBorder="1" applyAlignment="1">
      <alignment horizontal="center"/>
    </xf>
    <xf numFmtId="171" fontId="37" fillId="26" borderId="13" xfId="47" applyNumberFormat="1" applyFont="1" applyFill="1" applyBorder="1" applyAlignment="1">
      <alignment horizontal="center"/>
    </xf>
    <xf numFmtId="165" fontId="37" fillId="30" borderId="25" xfId="47" applyNumberFormat="1" applyFont="1" applyFill="1" applyBorder="1" applyAlignment="1">
      <alignment horizontal="center"/>
    </xf>
    <xf numFmtId="165" fontId="37" fillId="30" borderId="13" xfId="47" applyNumberFormat="1" applyFont="1" applyFill="1" applyBorder="1" applyAlignment="1">
      <alignment horizontal="center"/>
    </xf>
    <xf numFmtId="165" fontId="37" fillId="30" borderId="0" xfId="47" applyNumberFormat="1" applyFont="1" applyFill="1" applyBorder="1" applyAlignment="1">
      <alignment horizontal="center"/>
    </xf>
    <xf numFmtId="165" fontId="37" fillId="26" borderId="13" xfId="47" applyNumberFormat="1" applyFont="1" applyFill="1" applyBorder="1" applyAlignment="1">
      <alignment horizontal="center"/>
    </xf>
    <xf numFmtId="165" fontId="37" fillId="26" borderId="0" xfId="47" applyNumberFormat="1" applyFont="1" applyFill="1" applyAlignment="1">
      <alignment horizontal="left"/>
    </xf>
    <xf numFmtId="165" fontId="39" fillId="26" borderId="28" xfId="47" applyNumberFormat="1" applyFont="1" applyFill="1" applyBorder="1" applyAlignment="1">
      <alignment horizontal="center"/>
    </xf>
    <xf numFmtId="165" fontId="37" fillId="26" borderId="0" xfId="47" applyNumberFormat="1" applyFont="1" applyFill="1" applyAlignment="1">
      <alignment horizontal="center"/>
    </xf>
    <xf numFmtId="171" fontId="37" fillId="26" borderId="0" xfId="47" applyNumberFormat="1" applyFont="1" applyFill="1" applyBorder="1" applyAlignment="1">
      <alignment horizontal="center"/>
    </xf>
    <xf numFmtId="165" fontId="37" fillId="26" borderId="0" xfId="47" applyNumberFormat="1" applyFont="1" applyFill="1" applyBorder="1" applyAlignment="1">
      <alignment horizontal="center"/>
    </xf>
    <xf numFmtId="9" fontId="37" fillId="32" borderId="33" xfId="94" applyFont="1" applyFill="1" applyBorder="1" applyAlignment="1">
      <alignment horizontal="center"/>
    </xf>
    <xf numFmtId="10" fontId="37" fillId="32" borderId="33" xfId="94" applyNumberFormat="1" applyFont="1" applyFill="1" applyBorder="1" applyAlignment="1">
      <alignment horizontal="center"/>
    </xf>
    <xf numFmtId="10" fontId="37" fillId="32" borderId="34" xfId="94" applyNumberFormat="1" applyFont="1" applyFill="1" applyBorder="1" applyAlignment="1">
      <alignment horizontal="center"/>
    </xf>
    <xf numFmtId="0" fontId="37" fillId="26" borderId="23" xfId="107" applyBorder="1" applyAlignment="1">
      <alignment horizontal="center"/>
    </xf>
    <xf numFmtId="3" fontId="37" fillId="26" borderId="23" xfId="107" applyNumberFormat="1" applyBorder="1" applyAlignment="1">
      <alignment horizontal="center"/>
    </xf>
    <xf numFmtId="165" fontId="37" fillId="30" borderId="23" xfId="47" applyNumberFormat="1" applyFont="1" applyFill="1" applyBorder="1" applyAlignment="1">
      <alignment horizontal="center"/>
    </xf>
    <xf numFmtId="165" fontId="37" fillId="26" borderId="23" xfId="47" applyNumberFormat="1" applyFont="1" applyFill="1" applyBorder="1" applyAlignment="1">
      <alignment horizontal="center"/>
    </xf>
    <xf numFmtId="3" fontId="39" fillId="26" borderId="23" xfId="107" applyNumberFormat="1" applyFont="1" applyBorder="1" applyAlignment="1">
      <alignment horizontal="center"/>
    </xf>
    <xf numFmtId="3" fontId="39" fillId="26" borderId="23" xfId="107" applyNumberFormat="1" applyFont="1" applyBorder="1" applyAlignment="1">
      <alignment horizontal="right"/>
    </xf>
    <xf numFmtId="10" fontId="37" fillId="26" borderId="23" xfId="94" applyNumberFormat="1" applyFont="1" applyFill="1" applyBorder="1" applyAlignment="1">
      <alignment horizontal="center"/>
    </xf>
    <xf numFmtId="0" fontId="38" fillId="0" borderId="35" xfId="0" applyFont="1" applyBorder="1"/>
    <xf numFmtId="0" fontId="29" fillId="26" borderId="36" xfId="58" applyFont="1" applyFill="1" applyBorder="1" applyAlignment="1">
      <alignment vertical="center"/>
    </xf>
    <xf numFmtId="169" fontId="29" fillId="26" borderId="36" xfId="52" applyNumberFormat="1" applyFont="1" applyFill="1" applyBorder="1" applyAlignment="1">
      <alignment horizontal="center" vertical="center"/>
    </xf>
    <xf numFmtId="0" fontId="38" fillId="30" borderId="11" xfId="0" applyFont="1" applyFill="1" applyBorder="1"/>
    <xf numFmtId="0" fontId="29" fillId="30" borderId="11" xfId="58" applyFont="1" applyFill="1" applyBorder="1" applyAlignment="1">
      <alignment vertical="center"/>
    </xf>
    <xf numFmtId="169" fontId="29" fillId="30" borderId="11" xfId="52" applyNumberFormat="1" applyFont="1" applyFill="1" applyBorder="1" applyAlignment="1">
      <alignment horizontal="center" vertical="center"/>
    </xf>
    <xf numFmtId="0" fontId="38" fillId="30" borderId="0" xfId="0" applyFont="1" applyFill="1"/>
    <xf numFmtId="0" fontId="29" fillId="30" borderId="0" xfId="58" applyFont="1" applyFill="1" applyBorder="1" applyAlignment="1">
      <alignment vertical="center"/>
    </xf>
    <xf numFmtId="169" fontId="29" fillId="30" borderId="31" xfId="52" applyNumberFormat="1" applyFont="1" applyFill="1" applyBorder="1" applyAlignment="1">
      <alignment horizontal="center" vertical="center"/>
    </xf>
    <xf numFmtId="0" fontId="29" fillId="30" borderId="29" xfId="58" applyFont="1" applyFill="1" applyBorder="1" applyAlignment="1">
      <alignment horizontal="center" vertical="center"/>
    </xf>
    <xf numFmtId="169" fontId="29" fillId="30" borderId="0" xfId="52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171" fontId="37" fillId="26" borderId="0" xfId="47" applyNumberFormat="1" applyFont="1" applyFill="1" applyAlignment="1">
      <alignment horizontal="left"/>
    </xf>
    <xf numFmtId="0" fontId="37" fillId="26" borderId="37" xfId="107" applyBorder="1" applyAlignment="1">
      <alignment horizontal="center"/>
    </xf>
    <xf numFmtId="0" fontId="37" fillId="26" borderId="31" xfId="107" applyBorder="1" applyAlignment="1">
      <alignment horizontal="center"/>
    </xf>
    <xf numFmtId="0" fontId="40" fillId="31" borderId="0" xfId="107" applyFont="1" applyFill="1" applyAlignment="1">
      <alignment horizontal="center"/>
    </xf>
    <xf numFmtId="172" fontId="37" fillId="26" borderId="0" xfId="94" applyNumberFormat="1" applyFont="1" applyFill="1" applyAlignment="1">
      <alignment horizontal="center"/>
    </xf>
    <xf numFmtId="165" fontId="52" fillId="26" borderId="0" xfId="47" applyNumberFormat="1" applyFont="1" applyFill="1" applyAlignment="1">
      <alignment horizontal="center"/>
    </xf>
    <xf numFmtId="165" fontId="52" fillId="26" borderId="0" xfId="47" applyNumberFormat="1" applyFont="1" applyFill="1" applyAlignment="1">
      <alignment horizontal="left"/>
    </xf>
    <xf numFmtId="171" fontId="52" fillId="26" borderId="0" xfId="47" applyNumberFormat="1" applyFont="1" applyFill="1" applyAlignment="1">
      <alignment horizontal="left"/>
    </xf>
    <xf numFmtId="10" fontId="39" fillId="26" borderId="23" xfId="94" applyNumberFormat="1" applyFont="1" applyFill="1" applyBorder="1" applyAlignment="1">
      <alignment horizontal="center"/>
    </xf>
    <xf numFmtId="43" fontId="37" fillId="26" borderId="0" xfId="107" applyNumberFormat="1">
      <alignment horizontal="left"/>
    </xf>
    <xf numFmtId="164" fontId="37" fillId="26" borderId="0" xfId="47" applyFont="1" applyFill="1" applyAlignment="1">
      <alignment horizontal="left"/>
    </xf>
    <xf numFmtId="171" fontId="37" fillId="26" borderId="0" xfId="47" applyNumberFormat="1" applyFont="1" applyFill="1" applyAlignment="1">
      <alignment horizontal="center"/>
    </xf>
    <xf numFmtId="172" fontId="37" fillId="26" borderId="0" xfId="94" applyNumberFormat="1" applyFont="1" applyFill="1" applyAlignment="1">
      <alignment horizontal="left"/>
    </xf>
    <xf numFmtId="0" fontId="53" fillId="26" borderId="0" xfId="0" applyFont="1" applyFill="1" applyAlignment="1">
      <alignment horizontal="left"/>
    </xf>
    <xf numFmtId="165" fontId="48" fillId="26" borderId="0" xfId="47" applyNumberFormat="1" applyFont="1" applyFill="1" applyAlignment="1">
      <alignment horizontal="center"/>
    </xf>
    <xf numFmtId="10" fontId="48" fillId="26" borderId="0" xfId="94" applyNumberFormat="1" applyFont="1" applyFill="1" applyAlignment="1">
      <alignment horizontal="right"/>
    </xf>
    <xf numFmtId="0" fontId="37" fillId="26" borderId="0" xfId="107" applyFont="1" applyAlignment="1">
      <alignment horizontal="center"/>
    </xf>
    <xf numFmtId="0" fontId="37" fillId="26" borderId="0" xfId="107" applyFont="1">
      <alignment horizontal="left"/>
    </xf>
    <xf numFmtId="4" fontId="37" fillId="26" borderId="0" xfId="107" applyNumberFormat="1" applyFont="1" applyAlignment="1">
      <alignment horizontal="center"/>
    </xf>
    <xf numFmtId="0" fontId="0" fillId="26" borderId="0" xfId="0" applyFont="1" applyFill="1" applyAlignment="1">
      <alignment horizontal="center"/>
    </xf>
    <xf numFmtId="0" fontId="0" fillId="26" borderId="0" xfId="0" applyFont="1" applyFill="1"/>
    <xf numFmtId="0" fontId="55" fillId="29" borderId="0" xfId="0" applyFont="1" applyFill="1" applyAlignment="1">
      <alignment horizontal="left"/>
    </xf>
    <xf numFmtId="0" fontId="55" fillId="29" borderId="0" xfId="0" applyFont="1" applyFill="1" applyAlignment="1">
      <alignment horizontal="center"/>
    </xf>
    <xf numFmtId="0" fontId="0" fillId="26" borderId="0" xfId="0" applyFont="1" applyFill="1" applyAlignment="1">
      <alignment horizontal="left"/>
    </xf>
    <xf numFmtId="0" fontId="53" fillId="0" borderId="0" xfId="0" applyFont="1" applyAlignment="1">
      <alignment vertical="center"/>
    </xf>
    <xf numFmtId="0" fontId="38" fillId="26" borderId="11" xfId="0" applyFont="1" applyFill="1" applyBorder="1" applyAlignment="1">
      <alignment horizontal="left"/>
    </xf>
    <xf numFmtId="3" fontId="56" fillId="29" borderId="0" xfId="0" applyNumberFormat="1" applyFont="1" applyFill="1" applyAlignment="1">
      <alignment horizontal="center"/>
    </xf>
    <xf numFmtId="0" fontId="56" fillId="29" borderId="0" xfId="0" applyFont="1" applyFill="1" applyAlignment="1">
      <alignment horizontal="left"/>
    </xf>
    <xf numFmtId="165" fontId="48" fillId="26" borderId="25" xfId="47" applyNumberFormat="1" applyFont="1" applyFill="1" applyBorder="1" applyAlignment="1">
      <alignment horizontal="center" vertical="center"/>
    </xf>
    <xf numFmtId="165" fontId="48" fillId="26" borderId="25" xfId="47" applyNumberFormat="1" applyFont="1" applyFill="1" applyBorder="1" applyAlignment="1">
      <alignment horizontal="left" vertical="center"/>
    </xf>
    <xf numFmtId="0" fontId="0" fillId="26" borderId="0" xfId="0" applyFill="1"/>
    <xf numFmtId="0" fontId="48" fillId="26" borderId="0" xfId="0" applyFont="1" applyFill="1"/>
    <xf numFmtId="0" fontId="57" fillId="26" borderId="0" xfId="0" applyFont="1" applyFill="1" applyAlignment="1">
      <alignment horizontal="left"/>
    </xf>
    <xf numFmtId="0" fontId="57" fillId="26" borderId="0" xfId="0" applyFont="1" applyFill="1"/>
    <xf numFmtId="0" fontId="48" fillId="26" borderId="0" xfId="0" applyFont="1" applyFill="1" applyAlignment="1">
      <alignment vertical="center"/>
    </xf>
    <xf numFmtId="0" fontId="57" fillId="26" borderId="0" xfId="0" applyFont="1" applyFill="1" applyAlignment="1">
      <alignment horizontal="left" vertical="center"/>
    </xf>
    <xf numFmtId="0" fontId="57" fillId="26" borderId="0" xfId="0" applyFont="1" applyFill="1" applyAlignment="1">
      <alignment vertical="center"/>
    </xf>
    <xf numFmtId="0" fontId="59" fillId="29" borderId="0" xfId="0" applyFont="1" applyFill="1" applyAlignment="1">
      <alignment horizontal="left"/>
    </xf>
    <xf numFmtId="0" fontId="48" fillId="26" borderId="0" xfId="0" applyFont="1" applyFill="1" applyAlignment="1">
      <alignment horizontal="left"/>
    </xf>
    <xf numFmtId="3" fontId="48" fillId="26" borderId="0" xfId="0" applyNumberFormat="1" applyFont="1" applyFill="1"/>
    <xf numFmtId="3" fontId="48" fillId="26" borderId="0" xfId="0" applyNumberFormat="1" applyFont="1" applyFill="1" applyAlignment="1">
      <alignment horizontal="right"/>
    </xf>
    <xf numFmtId="0" fontId="57" fillId="26" borderId="11" xfId="0" applyFont="1" applyFill="1" applyBorder="1" applyAlignment="1">
      <alignment horizontal="left"/>
    </xf>
    <xf numFmtId="0" fontId="48" fillId="26" borderId="11" xfId="0" applyFont="1" applyFill="1" applyBorder="1"/>
    <xf numFmtId="0" fontId="57" fillId="30" borderId="0" xfId="0" applyFont="1" applyFill="1" applyAlignment="1">
      <alignment horizontal="left"/>
    </xf>
    <xf numFmtId="0" fontId="57" fillId="30" borderId="11" xfId="0" applyFont="1" applyFill="1" applyBorder="1" applyAlignment="1">
      <alignment horizontal="left"/>
    </xf>
    <xf numFmtId="0" fontId="48" fillId="0" borderId="0" xfId="0" applyFont="1" applyAlignment="1">
      <alignment horizontal="left"/>
    </xf>
    <xf numFmtId="0" fontId="61" fillId="26" borderId="0" xfId="0" applyFont="1" applyFill="1"/>
    <xf numFmtId="10" fontId="62" fillId="26" borderId="0" xfId="94" applyNumberFormat="1" applyFont="1" applyFill="1" applyAlignment="1">
      <alignment horizontal="right"/>
    </xf>
    <xf numFmtId="0" fontId="63" fillId="26" borderId="0" xfId="0" applyFont="1" applyFill="1" applyAlignment="1">
      <alignment horizontal="left"/>
    </xf>
    <xf numFmtId="165" fontId="62" fillId="26" borderId="0" xfId="47" applyNumberFormat="1" applyFont="1" applyFill="1" applyAlignment="1">
      <alignment horizontal="center"/>
    </xf>
    <xf numFmtId="0" fontId="58" fillId="26" borderId="0" xfId="0" applyFont="1" applyFill="1" applyAlignment="1">
      <alignment horizontal="left"/>
    </xf>
    <xf numFmtId="0" fontId="61" fillId="26" borderId="0" xfId="0" applyFont="1" applyFill="1" applyAlignment="1">
      <alignment horizontal="left"/>
    </xf>
    <xf numFmtId="0" fontId="48" fillId="26" borderId="0" xfId="0" applyFont="1" applyFill="1" applyAlignment="1">
      <alignment horizontal="center"/>
    </xf>
    <xf numFmtId="0" fontId="54" fillId="29" borderId="0" xfId="0" applyFont="1" applyFill="1" applyAlignment="1">
      <alignment horizontal="left"/>
    </xf>
    <xf numFmtId="0" fontId="54" fillId="29" borderId="0" xfId="0" applyFont="1" applyFill="1" applyAlignment="1">
      <alignment horizontal="center"/>
    </xf>
    <xf numFmtId="0" fontId="49" fillId="26" borderId="32" xfId="0" applyFont="1" applyFill="1" applyBorder="1" applyAlignment="1">
      <alignment horizontal="left"/>
    </xf>
    <xf numFmtId="0" fontId="49" fillId="26" borderId="32" xfId="0" applyFont="1" applyFill="1" applyBorder="1" applyAlignment="1">
      <alignment horizontal="center"/>
    </xf>
    <xf numFmtId="10" fontId="48" fillId="26" borderId="0" xfId="94" applyNumberFormat="1" applyFont="1" applyFill="1" applyAlignment="1">
      <alignment horizontal="center"/>
    </xf>
    <xf numFmtId="10" fontId="48" fillId="26" borderId="0" xfId="0" applyNumberFormat="1" applyFont="1" applyFill="1" applyAlignment="1">
      <alignment horizontal="center"/>
    </xf>
    <xf numFmtId="3" fontId="48" fillId="26" borderId="0" xfId="0" applyNumberFormat="1" applyFont="1" applyFill="1" applyAlignment="1">
      <alignment horizontal="center"/>
    </xf>
    <xf numFmtId="0" fontId="65" fillId="26" borderId="0" xfId="0" applyFont="1" applyFill="1" applyAlignment="1">
      <alignment horizontal="left"/>
    </xf>
    <xf numFmtId="3" fontId="65" fillId="26" borderId="0" xfId="0" applyNumberFormat="1" applyFont="1" applyFill="1" applyAlignment="1">
      <alignment horizontal="center"/>
    </xf>
    <xf numFmtId="10" fontId="65" fillId="26" borderId="0" xfId="0" applyNumberFormat="1" applyFont="1" applyFill="1" applyAlignment="1">
      <alignment horizontal="center"/>
    </xf>
    <xf numFmtId="3" fontId="65" fillId="26" borderId="0" xfId="94" applyNumberFormat="1" applyFont="1" applyFill="1" applyAlignment="1">
      <alignment horizontal="center"/>
    </xf>
    <xf numFmtId="4" fontId="48" fillId="26" borderId="0" xfId="0" applyNumberFormat="1" applyFont="1" applyFill="1" applyAlignment="1">
      <alignment horizontal="center"/>
    </xf>
    <xf numFmtId="0" fontId="59" fillId="29" borderId="0" xfId="0" applyFont="1" applyFill="1" applyAlignment="1">
      <alignment horizontal="center"/>
    </xf>
    <xf numFmtId="4" fontId="57" fillId="30" borderId="11" xfId="0" applyNumberFormat="1" applyFont="1" applyFill="1" applyBorder="1" applyAlignment="1">
      <alignment horizontal="center"/>
    </xf>
    <xf numFmtId="176" fontId="48" fillId="26" borderId="0" xfId="94" applyNumberFormat="1" applyFont="1" applyFill="1"/>
    <xf numFmtId="3" fontId="57" fillId="26" borderId="11" xfId="0" applyNumberFormat="1" applyFont="1" applyFill="1" applyBorder="1"/>
    <xf numFmtId="0" fontId="54" fillId="29" borderId="0" xfId="0" applyFont="1" applyFill="1" applyAlignment="1">
      <alignment horizontal="right"/>
    </xf>
    <xf numFmtId="0" fontId="62" fillId="26" borderId="0" xfId="0" applyFont="1" applyFill="1" applyAlignment="1">
      <alignment horizontal="right"/>
    </xf>
    <xf numFmtId="0" fontId="62" fillId="26" borderId="0" xfId="0" applyFont="1" applyFill="1"/>
    <xf numFmtId="0" fontId="61" fillId="30" borderId="35" xfId="0" applyFont="1" applyFill="1" applyBorder="1" applyAlignment="1">
      <alignment horizontal="left"/>
    </xf>
    <xf numFmtId="0" fontId="61" fillId="30" borderId="36" xfId="0" applyFont="1" applyFill="1" applyBorder="1" applyAlignment="1">
      <alignment horizontal="right"/>
    </xf>
    <xf numFmtId="0" fontId="61" fillId="30" borderId="47" xfId="0" applyFont="1" applyFill="1" applyBorder="1" applyAlignment="1">
      <alignment horizontal="right"/>
    </xf>
    <xf numFmtId="0" fontId="62" fillId="26" borderId="0" xfId="0" applyFont="1" applyFill="1" applyAlignment="1">
      <alignment horizontal="left"/>
    </xf>
    <xf numFmtId="0" fontId="61" fillId="30" borderId="35" xfId="0" applyFont="1" applyFill="1" applyBorder="1"/>
    <xf numFmtId="0" fontId="62" fillId="30" borderId="36" xfId="0" applyFont="1" applyFill="1" applyBorder="1" applyAlignment="1">
      <alignment horizontal="right"/>
    </xf>
    <xf numFmtId="0" fontId="62" fillId="30" borderId="47" xfId="0" applyFont="1" applyFill="1" applyBorder="1" applyAlignment="1">
      <alignment horizontal="right"/>
    </xf>
    <xf numFmtId="0" fontId="63" fillId="26" borderId="0" xfId="0" applyFont="1" applyFill="1"/>
    <xf numFmtId="4" fontId="48" fillId="26" borderId="0" xfId="107" applyNumberFormat="1" applyFont="1" applyAlignment="1">
      <alignment horizontal="right"/>
    </xf>
    <xf numFmtId="0" fontId="48" fillId="26" borderId="0" xfId="107" applyFont="1" applyAlignment="1">
      <alignment horizontal="right"/>
    </xf>
    <xf numFmtId="0" fontId="48" fillId="26" borderId="0" xfId="107" applyFont="1">
      <alignment horizontal="left"/>
    </xf>
    <xf numFmtId="0" fontId="54" fillId="29" borderId="0" xfId="107" applyFont="1" applyFill="1" applyAlignment="1"/>
    <xf numFmtId="0" fontId="48" fillId="26" borderId="0" xfId="107" applyFont="1" applyAlignment="1"/>
    <xf numFmtId="3" fontId="48" fillId="26" borderId="0" xfId="107" applyNumberFormat="1" applyFont="1" applyAlignment="1">
      <alignment horizontal="right"/>
    </xf>
    <xf numFmtId="0" fontId="48" fillId="26" borderId="0" xfId="107" applyFont="1" applyBorder="1" applyAlignment="1"/>
    <xf numFmtId="3" fontId="48" fillId="26" borderId="0" xfId="107" applyNumberFormat="1" applyFont="1" applyBorder="1" applyAlignment="1">
      <alignment horizontal="right"/>
    </xf>
    <xf numFmtId="0" fontId="57" fillId="30" borderId="35" xfId="107" applyFont="1" applyFill="1" applyBorder="1" applyAlignment="1"/>
    <xf numFmtId="3" fontId="57" fillId="30" borderId="36" xfId="107" applyNumberFormat="1" applyFont="1" applyFill="1" applyBorder="1" applyAlignment="1">
      <alignment horizontal="right"/>
    </xf>
    <xf numFmtId="3" fontId="57" fillId="30" borderId="47" xfId="107" applyNumberFormat="1" applyFont="1" applyFill="1" applyBorder="1" applyAlignment="1">
      <alignment horizontal="right"/>
    </xf>
    <xf numFmtId="0" fontId="57" fillId="30" borderId="35" xfId="107" applyFont="1" applyFill="1" applyBorder="1">
      <alignment horizontal="left"/>
    </xf>
    <xf numFmtId="0" fontId="61" fillId="26" borderId="0" xfId="0" applyFont="1" applyFill="1" applyAlignment="1"/>
    <xf numFmtId="0" fontId="54" fillId="29" borderId="0" xfId="107" applyNumberFormat="1" applyFont="1" applyFill="1" applyAlignment="1">
      <alignment horizontal="center"/>
    </xf>
    <xf numFmtId="0" fontId="57" fillId="26" borderId="11" xfId="107" applyFont="1" applyBorder="1" applyAlignment="1"/>
    <xf numFmtId="3" fontId="57" fillId="26" borderId="11" xfId="107" applyNumberFormat="1" applyFont="1" applyBorder="1" applyAlignment="1">
      <alignment horizontal="right"/>
    </xf>
    <xf numFmtId="0" fontId="48" fillId="26" borderId="0" xfId="107" applyFont="1" applyAlignment="1">
      <alignment horizontal="center"/>
    </xf>
    <xf numFmtId="0" fontId="65" fillId="26" borderId="0" xfId="0" applyFont="1" applyFill="1"/>
    <xf numFmtId="0" fontId="57" fillId="26" borderId="11" xfId="0" applyFont="1" applyFill="1" applyBorder="1" applyAlignment="1">
      <alignment horizontal="center" vertical="center"/>
    </xf>
    <xf numFmtId="177" fontId="48" fillId="26" borderId="11" xfId="0" applyNumberFormat="1" applyFont="1" applyFill="1" applyBorder="1"/>
    <xf numFmtId="0" fontId="61" fillId="26" borderId="11" xfId="0" applyFont="1" applyFill="1" applyBorder="1" applyAlignment="1">
      <alignment horizontal="center" vertical="top" wrapText="1"/>
    </xf>
    <xf numFmtId="178" fontId="61" fillId="26" borderId="11" xfId="0" applyNumberFormat="1" applyFont="1" applyFill="1" applyBorder="1" applyAlignment="1">
      <alignment horizontal="center" vertical="top" wrapText="1"/>
    </xf>
    <xf numFmtId="0" fontId="54" fillId="29" borderId="12" xfId="107" applyFont="1" applyFill="1" applyBorder="1" applyAlignment="1">
      <alignment horizontal="center"/>
    </xf>
    <xf numFmtId="0" fontId="48" fillId="26" borderId="32" xfId="107" applyFont="1" applyBorder="1" applyAlignment="1">
      <alignment horizontal="center"/>
    </xf>
    <xf numFmtId="3" fontId="48" fillId="26" borderId="0" xfId="107" applyNumberFormat="1" applyFont="1" applyAlignment="1">
      <alignment horizontal="center"/>
    </xf>
    <xf numFmtId="0" fontId="57" fillId="26" borderId="0" xfId="107" applyFont="1" applyAlignment="1">
      <alignment horizontal="left"/>
    </xf>
    <xf numFmtId="0" fontId="48" fillId="0" borderId="0" xfId="107" applyFont="1" applyFill="1" applyAlignment="1">
      <alignment horizontal="left" vertical="center"/>
    </xf>
    <xf numFmtId="3" fontId="57" fillId="30" borderId="11" xfId="0" applyNumberFormat="1" applyFont="1" applyFill="1" applyBorder="1" applyAlignment="1">
      <alignment vertical="center" wrapText="1"/>
    </xf>
    <xf numFmtId="0" fontId="0" fillId="26" borderId="0" xfId="0" applyFill="1" applyAlignment="1">
      <alignment horizontal="right"/>
    </xf>
    <xf numFmtId="0" fontId="0" fillId="26" borderId="11" xfId="0" applyFill="1" applyBorder="1" applyAlignment="1">
      <alignment horizontal="right"/>
    </xf>
    <xf numFmtId="0" fontId="62" fillId="0" borderId="0" xfId="0" applyFont="1" applyAlignment="1">
      <alignment horizontal="left" vertical="center"/>
    </xf>
    <xf numFmtId="0" fontId="53" fillId="26" borderId="0" xfId="0" applyFont="1" applyFill="1" applyAlignment="1">
      <alignment horizontal="left" vertical="center"/>
    </xf>
    <xf numFmtId="0" fontId="62" fillId="26" borderId="0" xfId="0" applyFont="1" applyFill="1" applyAlignment="1">
      <alignment horizontal="left" vertical="center"/>
    </xf>
    <xf numFmtId="3" fontId="48" fillId="26" borderId="0" xfId="47" applyNumberFormat="1" applyFont="1" applyFill="1" applyAlignment="1">
      <alignment horizontal="right"/>
    </xf>
    <xf numFmtId="3" fontId="48" fillId="26" borderId="31" xfId="107" applyNumberFormat="1" applyFont="1" applyBorder="1" applyAlignment="1">
      <alignment horizontal="right"/>
    </xf>
    <xf numFmtId="3" fontId="37" fillId="26" borderId="0" xfId="107" applyNumberFormat="1" applyFont="1" applyAlignment="1">
      <alignment horizontal="right"/>
    </xf>
    <xf numFmtId="0" fontId="64" fillId="26" borderId="0" xfId="0" applyFont="1" applyFill="1" applyAlignment="1">
      <alignment horizontal="left" indent="1"/>
    </xf>
    <xf numFmtId="0" fontId="48" fillId="26" borderId="0" xfId="107" applyFont="1" applyAlignment="1">
      <alignment horizontal="left" indent="1"/>
    </xf>
    <xf numFmtId="3" fontId="48" fillId="26" borderId="25" xfId="0" applyNumberFormat="1" applyFont="1" applyFill="1" applyBorder="1" applyAlignment="1">
      <alignment horizontal="right" vertical="center"/>
    </xf>
    <xf numFmtId="0" fontId="48" fillId="26" borderId="13" xfId="0" applyFont="1" applyFill="1" applyBorder="1" applyAlignment="1">
      <alignment horizontal="left" vertical="center"/>
    </xf>
    <xf numFmtId="0" fontId="62" fillId="26" borderId="13" xfId="0" applyFont="1" applyFill="1" applyBorder="1" applyAlignment="1">
      <alignment horizontal="left" vertical="center"/>
    </xf>
    <xf numFmtId="0" fontId="62" fillId="26" borderId="48" xfId="0" applyFont="1" applyFill="1" applyBorder="1" applyAlignment="1">
      <alignment vertical="center" wrapText="1"/>
    </xf>
    <xf numFmtId="0" fontId="54" fillId="29" borderId="35" xfId="47" applyNumberFormat="1" applyFont="1" applyFill="1" applyBorder="1" applyAlignment="1">
      <alignment horizontal="center" vertical="center"/>
    </xf>
    <xf numFmtId="0" fontId="54" fillId="29" borderId="36" xfId="47" applyNumberFormat="1" applyFont="1" applyFill="1" applyBorder="1" applyAlignment="1">
      <alignment horizontal="center" vertical="center"/>
    </xf>
    <xf numFmtId="0" fontId="57" fillId="30" borderId="26" xfId="47" applyNumberFormat="1" applyFont="1" applyFill="1" applyBorder="1" applyAlignment="1">
      <alignment vertical="center"/>
    </xf>
    <xf numFmtId="164" fontId="37" fillId="26" borderId="0" xfId="47" applyNumberFormat="1" applyFont="1" applyFill="1" applyAlignment="1">
      <alignment horizontal="center"/>
    </xf>
    <xf numFmtId="0" fontId="56" fillId="29" borderId="0" xfId="0" applyFont="1" applyFill="1" applyAlignment="1">
      <alignment horizontal="center"/>
    </xf>
    <xf numFmtId="9" fontId="37" fillId="26" borderId="0" xfId="94" applyNumberFormat="1" applyFont="1" applyFill="1" applyAlignment="1">
      <alignment horizontal="left"/>
    </xf>
    <xf numFmtId="164" fontId="37" fillId="26" borderId="23" xfId="47" applyNumberFormat="1" applyFont="1" applyFill="1" applyBorder="1" applyAlignment="1">
      <alignment horizontal="center"/>
    </xf>
    <xf numFmtId="164" fontId="37" fillId="30" borderId="23" xfId="47" applyNumberFormat="1" applyFont="1" applyFill="1" applyBorder="1" applyAlignment="1">
      <alignment horizontal="center"/>
    </xf>
    <xf numFmtId="0" fontId="59" fillId="29" borderId="0" xfId="0" applyFont="1" applyFill="1" applyAlignment="1">
      <alignment horizontal="center" vertical="center" wrapText="1"/>
    </xf>
    <xf numFmtId="0" fontId="60" fillId="29" borderId="0" xfId="0" applyFont="1" applyFill="1" applyAlignment="1">
      <alignment horizontal="center" vertical="center" wrapText="1"/>
    </xf>
    <xf numFmtId="164" fontId="0" fillId="26" borderId="0" xfId="47" applyNumberFormat="1" applyFont="1" applyFill="1" applyAlignment="1">
      <alignment horizontal="center"/>
    </xf>
    <xf numFmtId="2" fontId="48" fillId="26" borderId="0" xfId="47" applyNumberFormat="1" applyFont="1" applyFill="1" applyAlignment="1">
      <alignment horizontal="center" vertical="center"/>
    </xf>
    <xf numFmtId="164" fontId="0" fillId="26" borderId="0" xfId="47" applyFont="1" applyFill="1"/>
    <xf numFmtId="4" fontId="0" fillId="26" borderId="0" xfId="0" applyNumberFormat="1" applyFont="1" applyFill="1"/>
    <xf numFmtId="0" fontId="54" fillId="29" borderId="0" xfId="107" applyNumberFormat="1" applyFont="1" applyFill="1" applyAlignment="1">
      <alignment horizontal="right"/>
    </xf>
    <xf numFmtId="1" fontId="48" fillId="26" borderId="0" xfId="107" applyNumberFormat="1" applyFont="1">
      <alignment horizontal="left"/>
    </xf>
    <xf numFmtId="0" fontId="54" fillId="29" borderId="0" xfId="107" applyNumberFormat="1" applyFont="1" applyFill="1" applyAlignment="1">
      <alignment horizontal="center" wrapText="1"/>
    </xf>
    <xf numFmtId="0" fontId="40" fillId="31" borderId="0" xfId="107" applyFont="1" applyFill="1" applyAlignment="1">
      <alignment horizontal="center"/>
    </xf>
    <xf numFmtId="165" fontId="49" fillId="26" borderId="0" xfId="47" applyNumberFormat="1" applyFont="1" applyFill="1" applyAlignment="1">
      <alignment horizontal="center"/>
    </xf>
    <xf numFmtId="10" fontId="49" fillId="26" borderId="0" xfId="94" applyNumberFormat="1" applyFont="1" applyFill="1" applyAlignment="1">
      <alignment horizontal="right"/>
    </xf>
    <xf numFmtId="0" fontId="54" fillId="29" borderId="51" xfId="47" applyNumberFormat="1" applyFont="1" applyFill="1" applyBorder="1" applyAlignment="1">
      <alignment horizontal="right" vertical="center"/>
    </xf>
    <xf numFmtId="0" fontId="54" fillId="29" borderId="19" xfId="47" applyNumberFormat="1" applyFont="1" applyFill="1" applyBorder="1" applyAlignment="1">
      <alignment horizontal="right" vertical="center"/>
    </xf>
    <xf numFmtId="10" fontId="54" fillId="29" borderId="52" xfId="94" applyNumberFormat="1" applyFont="1" applyFill="1" applyBorder="1" applyAlignment="1">
      <alignment horizontal="right" vertical="center"/>
    </xf>
    <xf numFmtId="10" fontId="54" fillId="31" borderId="53" xfId="94" applyNumberFormat="1" applyFont="1" applyFill="1" applyBorder="1" applyAlignment="1">
      <alignment horizontal="right" vertical="center"/>
    </xf>
    <xf numFmtId="165" fontId="57" fillId="30" borderId="54" xfId="47" applyNumberFormat="1" applyFont="1" applyFill="1" applyBorder="1" applyAlignment="1">
      <alignment horizontal="center" vertical="center"/>
    </xf>
    <xf numFmtId="165" fontId="57" fillId="30" borderId="11" xfId="47" applyNumberFormat="1" applyFont="1" applyFill="1" applyBorder="1" applyAlignment="1">
      <alignment horizontal="center" vertical="center"/>
    </xf>
    <xf numFmtId="0" fontId="48" fillId="26" borderId="25" xfId="47" applyNumberFormat="1" applyFont="1" applyFill="1" applyBorder="1" applyAlignment="1">
      <alignment horizontal="left" vertical="center" indent="1"/>
    </xf>
    <xf numFmtId="0" fontId="48" fillId="0" borderId="25" xfId="107" applyFont="1" applyFill="1" applyBorder="1" applyAlignment="1">
      <alignment horizontal="left" vertical="center" indent="1"/>
    </xf>
    <xf numFmtId="0" fontId="54" fillId="29" borderId="24" xfId="47" applyNumberFormat="1" applyFont="1" applyFill="1" applyBorder="1" applyAlignment="1">
      <alignment horizontal="right"/>
    </xf>
    <xf numFmtId="0" fontId="54" fillId="29" borderId="12" xfId="47" applyNumberFormat="1" applyFont="1" applyFill="1" applyBorder="1" applyAlignment="1">
      <alignment horizontal="right"/>
    </xf>
    <xf numFmtId="10" fontId="54" fillId="29" borderId="38" xfId="94" applyNumberFormat="1" applyFont="1" applyFill="1" applyBorder="1" applyAlignment="1">
      <alignment horizontal="right"/>
    </xf>
    <xf numFmtId="10" fontId="54" fillId="31" borderId="39" xfId="94" applyNumberFormat="1" applyFont="1" applyFill="1" applyBorder="1" applyAlignment="1">
      <alignment horizontal="right"/>
    </xf>
    <xf numFmtId="165" fontId="61" fillId="30" borderId="43" xfId="47" applyNumberFormat="1" applyFont="1" applyFill="1" applyBorder="1" applyAlignment="1">
      <alignment horizontal="center"/>
    </xf>
    <xf numFmtId="165" fontId="61" fillId="30" borderId="44" xfId="47" applyNumberFormat="1" applyFont="1" applyFill="1" applyBorder="1" applyAlignment="1">
      <alignment horizontal="center"/>
    </xf>
    <xf numFmtId="0" fontId="62" fillId="26" borderId="25" xfId="47" applyNumberFormat="1" applyFont="1" applyFill="1" applyBorder="1" applyAlignment="1">
      <alignment horizontal="left" indent="1"/>
    </xf>
    <xf numFmtId="165" fontId="62" fillId="26" borderId="25" xfId="47" applyNumberFormat="1" applyFont="1" applyFill="1" applyBorder="1" applyAlignment="1">
      <alignment horizontal="center"/>
    </xf>
    <xf numFmtId="165" fontId="62" fillId="26" borderId="25" xfId="47" applyNumberFormat="1" applyFont="1" applyFill="1" applyBorder="1" applyAlignment="1">
      <alignment horizontal="left"/>
    </xf>
    <xf numFmtId="165" fontId="61" fillId="30" borderId="43" xfId="47" applyNumberFormat="1" applyFont="1" applyFill="1" applyBorder="1" applyAlignment="1">
      <alignment horizontal="left"/>
    </xf>
    <xf numFmtId="165" fontId="61" fillId="30" borderId="44" xfId="47" applyNumberFormat="1" applyFont="1" applyFill="1" applyBorder="1" applyAlignment="1">
      <alignment horizontal="left"/>
    </xf>
    <xf numFmtId="165" fontId="62" fillId="26" borderId="40" xfId="47" applyNumberFormat="1" applyFont="1" applyFill="1" applyBorder="1" applyAlignment="1">
      <alignment horizontal="left"/>
    </xf>
    <xf numFmtId="165" fontId="62" fillId="26" borderId="32" xfId="47" applyNumberFormat="1" applyFont="1" applyFill="1" applyBorder="1" applyAlignment="1">
      <alignment horizontal="left"/>
    </xf>
    <xf numFmtId="0" fontId="61" fillId="26" borderId="0" xfId="0" applyFont="1" applyFill="1" applyAlignment="1">
      <alignment horizontal="right"/>
    </xf>
    <xf numFmtId="0" fontId="39" fillId="26" borderId="42" xfId="107" applyFont="1" applyBorder="1" applyAlignment="1">
      <alignment horizontal="center"/>
    </xf>
    <xf numFmtId="3" fontId="37" fillId="26" borderId="33" xfId="107" applyNumberFormat="1" applyBorder="1" applyAlignment="1">
      <alignment horizontal="center"/>
    </xf>
    <xf numFmtId="0" fontId="37" fillId="26" borderId="33" xfId="107" applyBorder="1" applyAlignment="1">
      <alignment horizontal="center"/>
    </xf>
    <xf numFmtId="0" fontId="67" fillId="26" borderId="0" xfId="107" applyFont="1">
      <alignment horizontal="left"/>
    </xf>
    <xf numFmtId="165" fontId="48" fillId="26" borderId="0" xfId="47" applyNumberFormat="1" applyFont="1" applyFill="1"/>
    <xf numFmtId="3" fontId="57" fillId="35" borderId="27" xfId="0" applyNumberFormat="1" applyFont="1" applyFill="1" applyBorder="1" applyAlignment="1">
      <alignment horizontal="right" vertical="center"/>
    </xf>
    <xf numFmtId="165" fontId="62" fillId="26" borderId="25" xfId="47" applyNumberFormat="1" applyFont="1" applyFill="1" applyBorder="1" applyAlignment="1">
      <alignment horizontal="center" vertical="center"/>
    </xf>
    <xf numFmtId="165" fontId="57" fillId="30" borderId="26" xfId="47" applyNumberFormat="1" applyFont="1" applyFill="1" applyBorder="1" applyAlignment="1">
      <alignment horizontal="center" vertical="center"/>
    </xf>
    <xf numFmtId="2" fontId="62" fillId="26" borderId="0" xfId="0" applyNumberFormat="1" applyFont="1" applyFill="1" applyAlignment="1">
      <alignment horizontal="center"/>
    </xf>
    <xf numFmtId="10" fontId="62" fillId="26" borderId="0" xfId="94" applyNumberFormat="1" applyFont="1" applyFill="1" applyAlignment="1">
      <alignment horizontal="center"/>
    </xf>
    <xf numFmtId="3" fontId="62" fillId="26" borderId="0" xfId="0" applyNumberFormat="1" applyFont="1" applyFill="1" applyAlignment="1">
      <alignment horizontal="center"/>
    </xf>
    <xf numFmtId="0" fontId="48" fillId="26" borderId="25" xfId="0" applyFont="1" applyFill="1" applyBorder="1" applyAlignment="1">
      <alignment horizontal="center" vertical="center"/>
    </xf>
    <xf numFmtId="0" fontId="48" fillId="26" borderId="37" xfId="0" applyFont="1" applyFill="1" applyBorder="1" applyAlignment="1">
      <alignment horizontal="center" vertical="center"/>
    </xf>
    <xf numFmtId="0" fontId="57" fillId="35" borderId="26" xfId="0" applyFont="1" applyFill="1" applyBorder="1" applyAlignment="1">
      <alignment vertical="center"/>
    </xf>
    <xf numFmtId="0" fontId="70" fillId="26" borderId="0" xfId="107" applyFont="1">
      <alignment horizontal="left"/>
    </xf>
    <xf numFmtId="165" fontId="57" fillId="30" borderId="11" xfId="47" applyNumberFormat="1" applyFont="1" applyFill="1" applyBorder="1" applyAlignment="1">
      <alignment horizontal="left"/>
    </xf>
    <xf numFmtId="165" fontId="57" fillId="30" borderId="11" xfId="47" applyNumberFormat="1" applyFont="1" applyFill="1" applyBorder="1" applyAlignment="1">
      <alignment horizontal="right"/>
    </xf>
    <xf numFmtId="165" fontId="48" fillId="26" borderId="25" xfId="47" applyNumberFormat="1" applyFont="1" applyFill="1" applyBorder="1" applyAlignment="1">
      <alignment horizontal="left" indent="1"/>
    </xf>
    <xf numFmtId="165" fontId="48" fillId="26" borderId="25" xfId="47" applyNumberFormat="1" applyFont="1" applyFill="1" applyBorder="1" applyAlignment="1">
      <alignment horizontal="right"/>
    </xf>
    <xf numFmtId="0" fontId="54" fillId="29" borderId="0" xfId="0" applyFont="1" applyFill="1" applyAlignment="1">
      <alignment horizontal="center" wrapText="1"/>
    </xf>
    <xf numFmtId="3" fontId="54" fillId="29" borderId="0" xfId="0" applyNumberFormat="1" applyFont="1" applyFill="1" applyAlignment="1">
      <alignment horizontal="center" wrapText="1"/>
    </xf>
    <xf numFmtId="0" fontId="57" fillId="30" borderId="0" xfId="0" applyFont="1" applyFill="1" applyAlignment="1">
      <alignment horizontal="center" wrapText="1"/>
    </xf>
    <xf numFmtId="3" fontId="57" fillId="30" borderId="0" xfId="0" applyNumberFormat="1" applyFont="1" applyFill="1" applyAlignment="1">
      <alignment horizontal="center" wrapText="1"/>
    </xf>
    <xf numFmtId="10" fontId="57" fillId="30" borderId="0" xfId="94" applyNumberFormat="1" applyFont="1" applyFill="1" applyAlignment="1">
      <alignment horizontal="center" wrapText="1"/>
    </xf>
    <xf numFmtId="0" fontId="48" fillId="26" borderId="0" xfId="0" applyFont="1" applyFill="1" applyAlignment="1">
      <alignment horizontal="center" wrapText="1"/>
    </xf>
    <xf numFmtId="3" fontId="48" fillId="26" borderId="0" xfId="0" applyNumberFormat="1" applyFont="1" applyFill="1" applyAlignment="1">
      <alignment horizontal="center" wrapText="1"/>
    </xf>
    <xf numFmtId="3" fontId="57" fillId="26" borderId="11" xfId="0" applyNumberFormat="1" applyFont="1" applyFill="1" applyBorder="1" applyAlignment="1">
      <alignment horizontal="center" wrapText="1"/>
    </xf>
    <xf numFmtId="0" fontId="57" fillId="26" borderId="11" xfId="0" applyFont="1" applyFill="1" applyBorder="1" applyAlignment="1">
      <alignment horizontal="center" wrapText="1"/>
    </xf>
    <xf numFmtId="10" fontId="57" fillId="26" borderId="11" xfId="94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4" fillId="36" borderId="29" xfId="0" applyFont="1" applyFill="1" applyBorder="1" applyAlignment="1">
      <alignment horizontal="center" vertical="center" wrapText="1"/>
    </xf>
    <xf numFmtId="0" fontId="54" fillId="36" borderId="14" xfId="0" applyFont="1" applyFill="1" applyBorder="1" applyAlignment="1">
      <alignment horizontal="center" vertical="center" wrapText="1"/>
    </xf>
    <xf numFmtId="165" fontId="57" fillId="35" borderId="29" xfId="0" applyNumberFormat="1" applyFont="1" applyFill="1" applyBorder="1" applyAlignment="1">
      <alignment horizontal="center" vertical="center" wrapText="1"/>
    </xf>
    <xf numFmtId="0" fontId="54" fillId="29" borderId="29" xfId="0" applyFont="1" applyFill="1" applyBorder="1" applyAlignment="1">
      <alignment horizontal="center" vertical="center" wrapText="1"/>
    </xf>
    <xf numFmtId="0" fontId="72" fillId="0" borderId="0" xfId="0" applyFont="1" applyAlignment="1">
      <alignment vertical="center"/>
    </xf>
    <xf numFmtId="0" fontId="71" fillId="26" borderId="0" xfId="0" applyFont="1" applyFill="1"/>
    <xf numFmtId="9" fontId="48" fillId="26" borderId="0" xfId="94" applyFont="1" applyFill="1" applyAlignment="1">
      <alignment horizontal="left"/>
    </xf>
    <xf numFmtId="10" fontId="54" fillId="29" borderId="14" xfId="94" applyNumberFormat="1" applyFont="1" applyFill="1" applyBorder="1" applyAlignment="1">
      <alignment horizontal="center"/>
    </xf>
    <xf numFmtId="165" fontId="61" fillId="35" borderId="29" xfId="0" applyNumberFormat="1" applyFont="1" applyFill="1" applyBorder="1" applyAlignment="1">
      <alignment horizontal="center" vertical="center" wrapText="1"/>
    </xf>
    <xf numFmtId="0" fontId="73" fillId="26" borderId="0" xfId="0" applyFont="1" applyFill="1"/>
    <xf numFmtId="10" fontId="48" fillId="26" borderId="0" xfId="94" applyNumberFormat="1" applyFont="1" applyFill="1" applyAlignment="1">
      <alignment horizontal="center" wrapText="1"/>
    </xf>
    <xf numFmtId="166" fontId="48" fillId="26" borderId="0" xfId="0" applyNumberFormat="1" applyFont="1" applyFill="1" applyAlignment="1">
      <alignment horizontal="center"/>
    </xf>
    <xf numFmtId="166" fontId="57" fillId="33" borderId="11" xfId="107" applyNumberFormat="1" applyFont="1" applyFill="1" applyBorder="1" applyAlignment="1">
      <alignment horizontal="center"/>
    </xf>
    <xf numFmtId="164" fontId="67" fillId="26" borderId="0" xfId="107" applyNumberFormat="1" applyFont="1">
      <alignment horizontal="left"/>
    </xf>
    <xf numFmtId="172" fontId="48" fillId="26" borderId="13" xfId="94" applyNumberFormat="1" applyFont="1" applyFill="1" applyBorder="1" applyAlignment="1">
      <alignment horizontal="right" vertical="center"/>
    </xf>
    <xf numFmtId="165" fontId="48" fillId="26" borderId="29" xfId="0" applyNumberFormat="1" applyFont="1" applyFill="1" applyBorder="1" applyAlignment="1">
      <alignment horizontal="center" vertical="center" wrapText="1"/>
    </xf>
    <xf numFmtId="0" fontId="62" fillId="26" borderId="19" xfId="0" applyFont="1" applyFill="1" applyBorder="1" applyAlignment="1">
      <alignment horizontal="right"/>
    </xf>
    <xf numFmtId="0" fontId="62" fillId="26" borderId="31" xfId="0" applyFont="1" applyFill="1" applyBorder="1" applyAlignment="1">
      <alignment horizontal="right"/>
    </xf>
    <xf numFmtId="172" fontId="57" fillId="30" borderId="55" xfId="94" applyNumberFormat="1" applyFont="1" applyFill="1" applyBorder="1" applyAlignment="1">
      <alignment horizontal="right" vertical="center"/>
    </xf>
    <xf numFmtId="172" fontId="62" fillId="26" borderId="46" xfId="94" applyNumberFormat="1" applyFont="1" applyFill="1" applyBorder="1" applyAlignment="1">
      <alignment horizontal="right"/>
    </xf>
    <xf numFmtId="172" fontId="62" fillId="26" borderId="41" xfId="94" applyNumberFormat="1" applyFont="1" applyFill="1" applyBorder="1" applyAlignment="1">
      <alignment horizontal="right"/>
    </xf>
    <xf numFmtId="172" fontId="62" fillId="26" borderId="13" xfId="94" applyNumberFormat="1" applyFont="1" applyFill="1" applyBorder="1" applyAlignment="1">
      <alignment horizontal="right"/>
    </xf>
    <xf numFmtId="172" fontId="48" fillId="26" borderId="46" xfId="94" applyNumberFormat="1" applyFont="1" applyFill="1" applyBorder="1" applyAlignment="1">
      <alignment horizontal="right" vertical="center"/>
    </xf>
    <xf numFmtId="172" fontId="61" fillId="30" borderId="50" xfId="94" applyNumberFormat="1" applyFont="1" applyFill="1" applyBorder="1" applyAlignment="1">
      <alignment horizontal="right"/>
    </xf>
    <xf numFmtId="0" fontId="61" fillId="26" borderId="0" xfId="0" applyFont="1" applyFill="1" applyAlignment="1">
      <alignment horizontal="center"/>
    </xf>
    <xf numFmtId="165" fontId="57" fillId="35" borderId="29" xfId="48" applyNumberFormat="1" applyFont="1" applyFill="1" applyBorder="1" applyAlignment="1">
      <alignment horizontal="center" vertical="center" wrapText="1"/>
    </xf>
    <xf numFmtId="0" fontId="59" fillId="26" borderId="0" xfId="0" applyFont="1" applyFill="1"/>
    <xf numFmtId="3" fontId="54" fillId="26" borderId="0" xfId="0" applyNumberFormat="1" applyFont="1" applyFill="1" applyBorder="1" applyAlignment="1">
      <alignment horizontal="left" vertical="center"/>
    </xf>
    <xf numFmtId="172" fontId="57" fillId="30" borderId="11" xfId="0" applyNumberFormat="1" applyFont="1" applyFill="1" applyBorder="1"/>
    <xf numFmtId="172" fontId="48" fillId="26" borderId="0" xfId="94" applyNumberFormat="1" applyFont="1" applyFill="1" applyAlignment="1">
      <alignment vertical="center"/>
    </xf>
    <xf numFmtId="172" fontId="54" fillId="31" borderId="49" xfId="94" applyNumberFormat="1" applyFont="1" applyFill="1" applyBorder="1" applyAlignment="1">
      <alignment horizontal="center" vertical="center"/>
    </xf>
    <xf numFmtId="172" fontId="57" fillId="30" borderId="58" xfId="94" applyNumberFormat="1" applyFont="1" applyFill="1" applyBorder="1" applyAlignment="1">
      <alignment horizontal="right" vertical="center"/>
    </xf>
    <xf numFmtId="172" fontId="54" fillId="29" borderId="57" xfId="94" applyNumberFormat="1" applyFont="1" applyFill="1" applyBorder="1" applyAlignment="1">
      <alignment horizontal="center" vertical="center"/>
    </xf>
    <xf numFmtId="172" fontId="48" fillId="26" borderId="0" xfId="94" applyNumberFormat="1" applyFont="1" applyFill="1"/>
    <xf numFmtId="165" fontId="61" fillId="35" borderId="29" xfId="48" applyNumberFormat="1" applyFont="1" applyFill="1" applyBorder="1" applyAlignment="1">
      <alignment horizontal="center" vertical="center" wrapText="1"/>
    </xf>
    <xf numFmtId="165" fontId="57" fillId="35" borderId="18" xfId="48" applyNumberFormat="1" applyFont="1" applyFill="1" applyBorder="1" applyAlignment="1">
      <alignment horizontal="center" vertical="center" wrapText="1"/>
    </xf>
    <xf numFmtId="165" fontId="48" fillId="26" borderId="0" xfId="47" applyNumberFormat="1" applyFont="1" applyFill="1" applyAlignment="1">
      <alignment vertical="center"/>
    </xf>
    <xf numFmtId="0" fontId="54" fillId="29" borderId="29" xfId="160" applyNumberFormat="1" applyFont="1" applyFill="1" applyBorder="1" applyAlignment="1">
      <alignment horizontal="center"/>
    </xf>
    <xf numFmtId="165" fontId="61" fillId="30" borderId="29" xfId="160" applyNumberFormat="1" applyFont="1" applyFill="1" applyBorder="1" applyAlignment="1">
      <alignment horizontal="right"/>
    </xf>
    <xf numFmtId="165" fontId="62" fillId="26" borderId="29" xfId="160" applyNumberFormat="1" applyFont="1" applyFill="1" applyBorder="1" applyAlignment="1">
      <alignment horizontal="right"/>
    </xf>
    <xf numFmtId="181" fontId="62" fillId="26" borderId="0" xfId="160" applyNumberFormat="1" applyFont="1" applyFill="1" applyAlignment="1">
      <alignment horizontal="right"/>
    </xf>
    <xf numFmtId="165" fontId="61" fillId="30" borderId="29" xfId="160" applyNumberFormat="1" applyFont="1" applyFill="1" applyBorder="1" applyAlignment="1">
      <alignment horizontal="center"/>
    </xf>
    <xf numFmtId="165" fontId="62" fillId="26" borderId="29" xfId="160" applyNumberFormat="1" applyFont="1" applyFill="1" applyBorder="1" applyAlignment="1">
      <alignment horizontal="center"/>
    </xf>
    <xf numFmtId="165" fontId="62" fillId="26" borderId="0" xfId="160" applyNumberFormat="1" applyFont="1" applyFill="1" applyAlignment="1">
      <alignment horizontal="right"/>
    </xf>
    <xf numFmtId="175" fontId="62" fillId="26" borderId="0" xfId="160" applyNumberFormat="1" applyFont="1" applyFill="1" applyAlignment="1">
      <alignment horizontal="right"/>
    </xf>
    <xf numFmtId="3" fontId="62" fillId="26" borderId="0" xfId="160" applyNumberFormat="1" applyFont="1" applyFill="1" applyAlignment="1">
      <alignment horizontal="right"/>
    </xf>
    <xf numFmtId="10" fontId="57" fillId="26" borderId="11" xfId="0" applyNumberFormat="1" applyFont="1" applyFill="1" applyBorder="1" applyAlignment="1">
      <alignment horizontal="right" vertical="center" wrapText="1"/>
    </xf>
    <xf numFmtId="0" fontId="57" fillId="33" borderId="31" xfId="0" applyFont="1" applyFill="1" applyBorder="1" applyAlignment="1">
      <alignment horizontal="left"/>
    </xf>
    <xf numFmtId="10" fontId="57" fillId="33" borderId="31" xfId="0" applyNumberFormat="1" applyFont="1" applyFill="1" applyBorder="1" applyAlignment="1">
      <alignment horizontal="center"/>
    </xf>
    <xf numFmtId="180" fontId="68" fillId="0" borderId="0" xfId="161" applyNumberFormat="1" applyAlignment="1">
      <alignment horizontal="center"/>
    </xf>
    <xf numFmtId="3" fontId="48" fillId="26" borderId="31" xfId="107" applyNumberFormat="1" applyFont="1" applyBorder="1" applyAlignment="1">
      <alignment horizontal="left" vertical="top"/>
    </xf>
    <xf numFmtId="10" fontId="68" fillId="0" borderId="0" xfId="94" applyNumberFormat="1" applyFont="1" applyAlignment="1">
      <alignment horizontal="center" vertical="center"/>
    </xf>
    <xf numFmtId="10" fontId="68" fillId="0" borderId="0" xfId="94" applyNumberFormat="1" applyFont="1" applyAlignment="1">
      <alignment horizontal="center"/>
    </xf>
    <xf numFmtId="1" fontId="48" fillId="26" borderId="0" xfId="0" applyNumberFormat="1" applyFont="1" applyFill="1" applyAlignment="1">
      <alignment horizontal="center" vertical="center"/>
    </xf>
    <xf numFmtId="0" fontId="64" fillId="26" borderId="31" xfId="107" applyFont="1" applyBorder="1" applyAlignment="1">
      <alignment horizontal="left" vertical="top"/>
    </xf>
    <xf numFmtId="9" fontId="37" fillId="26" borderId="31" xfId="94" applyFont="1" applyFill="1" applyBorder="1" applyAlignment="1">
      <alignment horizontal="left"/>
    </xf>
    <xf numFmtId="0" fontId="87" fillId="26" borderId="31" xfId="0" applyFont="1" applyFill="1" applyBorder="1"/>
    <xf numFmtId="0" fontId="48" fillId="0" borderId="0" xfId="107" applyFont="1" applyFill="1" applyAlignment="1"/>
    <xf numFmtId="3" fontId="48" fillId="0" borderId="0" xfId="107" applyNumberFormat="1" applyFont="1" applyFill="1" applyAlignment="1">
      <alignment horizontal="right"/>
    </xf>
    <xf numFmtId="0" fontId="54" fillId="29" borderId="0" xfId="0" applyFont="1" applyFill="1" applyAlignment="1">
      <alignment horizontal="left" vertical="center" wrapText="1"/>
    </xf>
    <xf numFmtId="0" fontId="61" fillId="35" borderId="0" xfId="0" applyFont="1" applyFill="1" applyAlignment="1">
      <alignment horizontal="left" vertical="center" wrapText="1"/>
    </xf>
    <xf numFmtId="0" fontId="57" fillId="35" borderId="19" xfId="0" applyFont="1" applyFill="1" applyBorder="1" applyAlignment="1">
      <alignment horizontal="left" vertical="center" wrapText="1"/>
    </xf>
    <xf numFmtId="3" fontId="57" fillId="33" borderId="11" xfId="107" applyNumberFormat="1" applyFont="1" applyFill="1" applyBorder="1" applyAlignment="1">
      <alignment horizontal="center" vertical="center"/>
    </xf>
    <xf numFmtId="10" fontId="54" fillId="29" borderId="19" xfId="94" applyNumberFormat="1" applyFont="1" applyFill="1" applyBorder="1" applyAlignment="1">
      <alignment horizontal="right" vertical="center"/>
    </xf>
    <xf numFmtId="165" fontId="57" fillId="30" borderId="54" xfId="47" applyNumberFormat="1" applyFont="1" applyFill="1" applyBorder="1" applyAlignment="1">
      <alignment horizontal="left" vertical="center"/>
    </xf>
    <xf numFmtId="172" fontId="57" fillId="30" borderId="11" xfId="94" applyNumberFormat="1" applyFont="1" applyFill="1" applyBorder="1" applyAlignment="1">
      <alignment horizontal="right" vertical="center"/>
    </xf>
    <xf numFmtId="9" fontId="62" fillId="26" borderId="13" xfId="94" applyFont="1" applyFill="1" applyBorder="1" applyAlignment="1">
      <alignment horizontal="right"/>
    </xf>
    <xf numFmtId="179" fontId="62" fillId="26" borderId="29" xfId="0" applyNumberFormat="1" applyFont="1" applyFill="1" applyBorder="1"/>
    <xf numFmtId="0" fontId="54" fillId="29" borderId="14" xfId="0" applyFont="1" applyFill="1" applyBorder="1" applyAlignment="1">
      <alignment horizontal="center" vertical="center" wrapText="1"/>
    </xf>
    <xf numFmtId="0" fontId="57" fillId="35" borderId="0" xfId="0" applyFont="1" applyFill="1" applyAlignment="1">
      <alignment horizontal="left" vertical="center" wrapText="1"/>
    </xf>
    <xf numFmtId="0" fontId="0" fillId="0" borderId="31" xfId="0" applyBorder="1"/>
    <xf numFmtId="166" fontId="68" fillId="26" borderId="0" xfId="161" applyNumberFormat="1" applyFill="1" applyAlignment="1">
      <alignment horizontal="center"/>
    </xf>
    <xf numFmtId="0" fontId="0" fillId="0" borderId="0" xfId="0"/>
    <xf numFmtId="182" fontId="88" fillId="0" borderId="0" xfId="47" applyNumberFormat="1" applyFont="1" applyAlignment="1">
      <alignment horizontal="right"/>
    </xf>
    <xf numFmtId="182" fontId="88" fillId="0" borderId="0" xfId="52" applyNumberFormat="1" applyFont="1" applyAlignment="1">
      <alignment horizontal="right"/>
    </xf>
    <xf numFmtId="4" fontId="57" fillId="26" borderId="31" xfId="0" applyNumberFormat="1" applyFont="1" applyFill="1" applyBorder="1" applyAlignment="1">
      <alignment horizontal="center"/>
    </xf>
    <xf numFmtId="171" fontId="0" fillId="26" borderId="0" xfId="47" applyNumberFormat="1" applyFont="1" applyFill="1" applyAlignment="1">
      <alignment horizontal="center"/>
    </xf>
    <xf numFmtId="0" fontId="57" fillId="26" borderId="31" xfId="0" applyFont="1" applyFill="1" applyBorder="1" applyAlignment="1">
      <alignment horizontal="left"/>
    </xf>
    <xf numFmtId="0" fontId="48" fillId="26" borderId="31" xfId="0" applyFont="1" applyFill="1" applyBorder="1" applyAlignment="1">
      <alignment horizontal="left"/>
    </xf>
    <xf numFmtId="2" fontId="0" fillId="26" borderId="0" xfId="0" applyNumberFormat="1" applyFont="1" applyFill="1"/>
    <xf numFmtId="2" fontId="48" fillId="26" borderId="31" xfId="47" applyNumberFormat="1" applyFont="1" applyFill="1" applyBorder="1" applyAlignment="1">
      <alignment horizontal="center" vertical="center"/>
    </xf>
    <xf numFmtId="2" fontId="0" fillId="26" borderId="31" xfId="0" applyNumberFormat="1" applyFont="1" applyFill="1" applyBorder="1"/>
    <xf numFmtId="0" fontId="90" fillId="30" borderId="11" xfId="0" applyFont="1" applyFill="1" applyBorder="1" applyAlignment="1">
      <alignment horizontal="left"/>
    </xf>
    <xf numFmtId="3" fontId="57" fillId="30" borderId="0" xfId="0" applyNumberFormat="1" applyFont="1" applyFill="1"/>
    <xf numFmtId="0" fontId="48" fillId="33" borderId="11" xfId="0" applyFont="1" applyFill="1" applyBorder="1"/>
    <xf numFmtId="172" fontId="57" fillId="26" borderId="11" xfId="0" applyNumberFormat="1" applyFont="1" applyFill="1" applyBorder="1"/>
    <xf numFmtId="172" fontId="54" fillId="29" borderId="47" xfId="94" applyNumberFormat="1" applyFont="1" applyFill="1" applyBorder="1" applyAlignment="1">
      <alignment horizontal="center" vertical="center"/>
    </xf>
    <xf numFmtId="172" fontId="62" fillId="26" borderId="13" xfId="94" applyNumberFormat="1" applyFont="1" applyFill="1" applyBorder="1" applyAlignment="1">
      <alignment horizontal="right" vertical="center"/>
    </xf>
    <xf numFmtId="0" fontId="61" fillId="35" borderId="27" xfId="0" applyFont="1" applyFill="1" applyBorder="1" applyAlignment="1">
      <alignment vertical="center" wrapText="1"/>
    </xf>
    <xf numFmtId="172" fontId="57" fillId="35" borderId="27" xfId="94" applyNumberFormat="1" applyFont="1" applyFill="1" applyBorder="1" applyAlignment="1">
      <alignment horizontal="right" vertical="center"/>
    </xf>
    <xf numFmtId="172" fontId="48" fillId="26" borderId="11" xfId="94" applyNumberFormat="1" applyFont="1" applyFill="1" applyBorder="1"/>
    <xf numFmtId="165" fontId="0" fillId="26" borderId="0" xfId="0" applyNumberFormat="1" applyFill="1" applyAlignment="1">
      <alignment horizontal="right"/>
    </xf>
    <xf numFmtId="2" fontId="57" fillId="33" borderId="31" xfId="0" applyNumberFormat="1" applyFont="1" applyFill="1" applyBorder="1" applyAlignment="1">
      <alignment horizontal="center"/>
    </xf>
    <xf numFmtId="1" fontId="48" fillId="26" borderId="0" xfId="0" applyNumberFormat="1" applyFont="1" applyFill="1" applyAlignment="1">
      <alignment horizontal="center"/>
    </xf>
    <xf numFmtId="172" fontId="38" fillId="26" borderId="11" xfId="0" applyNumberFormat="1" applyFont="1" applyFill="1" applyBorder="1" applyAlignment="1">
      <alignment horizontal="center"/>
    </xf>
    <xf numFmtId="0" fontId="48" fillId="0" borderId="0" xfId="107" applyFont="1" applyFill="1" applyAlignment="1">
      <alignment horizontal="center"/>
    </xf>
    <xf numFmtId="171" fontId="57" fillId="35" borderId="19" xfId="48" applyNumberFormat="1" applyFont="1" applyFill="1" applyBorder="1" applyAlignment="1">
      <alignment horizontal="center" vertical="center" wrapText="1"/>
    </xf>
    <xf numFmtId="165" fontId="57" fillId="26" borderId="11" xfId="47" applyNumberFormat="1" applyFont="1" applyFill="1" applyBorder="1"/>
    <xf numFmtId="165" fontId="48" fillId="26" borderId="11" xfId="47" applyNumberFormat="1" applyFont="1" applyFill="1" applyBorder="1" applyAlignment="1">
      <alignment horizontal="center" vertical="center"/>
    </xf>
    <xf numFmtId="0" fontId="0" fillId="0" borderId="20" xfId="0" applyBorder="1"/>
    <xf numFmtId="172" fontId="61" fillId="35" borderId="14" xfId="94" applyNumberFormat="1" applyFont="1" applyFill="1" applyBorder="1" applyAlignment="1">
      <alignment horizontal="center" vertical="center" wrapText="1"/>
    </xf>
    <xf numFmtId="172" fontId="57" fillId="35" borderId="14" xfId="94" applyNumberFormat="1" applyFont="1" applyFill="1" applyBorder="1" applyAlignment="1">
      <alignment horizontal="center" vertical="center" wrapText="1"/>
    </xf>
    <xf numFmtId="172" fontId="57" fillId="35" borderId="19" xfId="94" applyNumberFormat="1" applyFont="1" applyFill="1" applyBorder="1" applyAlignment="1">
      <alignment horizontal="center" vertical="center" wrapText="1"/>
    </xf>
    <xf numFmtId="172" fontId="48" fillId="26" borderId="14" xfId="94" applyNumberFormat="1" applyFont="1" applyFill="1" applyBorder="1" applyAlignment="1">
      <alignment horizontal="center" vertical="center" wrapText="1"/>
    </xf>
    <xf numFmtId="0" fontId="48" fillId="26" borderId="0" xfId="107" applyFont="1" applyAlignment="1">
      <alignment horizontal="left" vertical="center" indent="1"/>
    </xf>
    <xf numFmtId="172" fontId="57" fillId="30" borderId="28" xfId="94" applyNumberFormat="1" applyFont="1" applyFill="1" applyBorder="1" applyAlignment="1">
      <alignment horizontal="right" vertical="center"/>
    </xf>
    <xf numFmtId="172" fontId="54" fillId="31" borderId="47" xfId="94" applyNumberFormat="1" applyFont="1" applyFill="1" applyBorder="1" applyAlignment="1">
      <alignment horizontal="center" vertical="center"/>
    </xf>
    <xf numFmtId="172" fontId="57" fillId="30" borderId="31" xfId="94" applyNumberFormat="1" applyFont="1" applyFill="1" applyBorder="1" applyAlignment="1">
      <alignment horizontal="right" vertical="center"/>
    </xf>
    <xf numFmtId="165" fontId="57" fillId="30" borderId="31" xfId="47" applyNumberFormat="1" applyFont="1" applyFill="1" applyBorder="1" applyAlignment="1">
      <alignment horizontal="right"/>
    </xf>
    <xf numFmtId="165" fontId="57" fillId="30" borderId="31" xfId="47" applyNumberFormat="1" applyFont="1" applyFill="1" applyBorder="1" applyAlignment="1">
      <alignment horizontal="left"/>
    </xf>
    <xf numFmtId="10" fontId="54" fillId="31" borderId="50" xfId="94" applyNumberFormat="1" applyFont="1" applyFill="1" applyBorder="1" applyAlignment="1">
      <alignment horizontal="center"/>
    </xf>
    <xf numFmtId="10" fontId="54" fillId="29" borderId="50" xfId="94" applyNumberFormat="1" applyFont="1" applyFill="1" applyBorder="1" applyAlignment="1">
      <alignment horizontal="center"/>
    </xf>
    <xf numFmtId="0" fontId="54" fillId="29" borderId="44" xfId="47" applyNumberFormat="1" applyFont="1" applyFill="1" applyBorder="1" applyAlignment="1">
      <alignment horizontal="center"/>
    </xf>
    <xf numFmtId="0" fontId="54" fillId="29" borderId="43" xfId="47" applyNumberFormat="1" applyFont="1" applyFill="1" applyBorder="1" applyAlignment="1">
      <alignment horizontal="center"/>
    </xf>
    <xf numFmtId="172" fontId="48" fillId="26" borderId="11" xfId="94" applyNumberFormat="1" applyFont="1" applyFill="1" applyBorder="1" applyAlignment="1">
      <alignment horizontal="right"/>
    </xf>
    <xf numFmtId="0" fontId="54" fillId="29" borderId="0" xfId="0" applyFont="1" applyFill="1" applyAlignment="1">
      <alignment horizontal="center" vertical="center" wrapText="1"/>
    </xf>
    <xf numFmtId="1" fontId="57" fillId="33" borderId="31" xfId="0" applyNumberFormat="1" applyFont="1" applyFill="1" applyBorder="1" applyAlignment="1">
      <alignment horizontal="center"/>
    </xf>
    <xf numFmtId="165" fontId="62" fillId="0" borderId="0" xfId="160" applyNumberFormat="1" applyFont="1" applyAlignment="1">
      <alignment horizontal="right"/>
    </xf>
    <xf numFmtId="3" fontId="62" fillId="26" borderId="31" xfId="107" applyNumberFormat="1" applyFont="1" applyBorder="1" applyAlignment="1">
      <alignment horizontal="center"/>
    </xf>
    <xf numFmtId="3" fontId="62" fillId="26" borderId="31" xfId="107" applyNumberFormat="1" applyFont="1" applyBorder="1" applyAlignment="1">
      <alignment horizontal="right"/>
    </xf>
    <xf numFmtId="0" fontId="62" fillId="26" borderId="31" xfId="107" applyFont="1" applyBorder="1" applyAlignment="1">
      <alignment horizontal="right"/>
    </xf>
    <xf numFmtId="0" fontId="62" fillId="26" borderId="31" xfId="107" applyFont="1" applyBorder="1" applyAlignment="1">
      <alignment horizontal="center"/>
    </xf>
    <xf numFmtId="0" fontId="62" fillId="26" borderId="31" xfId="107" applyFont="1" applyBorder="1">
      <alignment horizontal="left"/>
    </xf>
    <xf numFmtId="3" fontId="62" fillId="26" borderId="19" xfId="107" applyNumberFormat="1" applyFont="1" applyBorder="1" applyAlignment="1">
      <alignment horizontal="center"/>
    </xf>
    <xf numFmtId="3" fontId="62" fillId="26" borderId="19" xfId="107" applyNumberFormat="1" applyFont="1" applyBorder="1" applyAlignment="1">
      <alignment horizontal="right"/>
    </xf>
    <xf numFmtId="165" fontId="62" fillId="0" borderId="0" xfId="160" applyNumberFormat="1" applyFont="1" applyAlignment="1">
      <alignment horizontal="center"/>
    </xf>
    <xf numFmtId="0" fontId="62" fillId="26" borderId="0" xfId="107" applyFont="1" applyAlignment="1">
      <alignment horizontal="left" indent="1"/>
    </xf>
    <xf numFmtId="172" fontId="62" fillId="26" borderId="15" xfId="94" applyNumberFormat="1" applyFont="1" applyFill="1" applyBorder="1" applyAlignment="1">
      <alignment horizontal="center"/>
    </xf>
    <xf numFmtId="172" fontId="62" fillId="26" borderId="31" xfId="94" applyNumberFormat="1" applyFont="1" applyFill="1" applyBorder="1" applyAlignment="1">
      <alignment horizontal="center"/>
    </xf>
    <xf numFmtId="171" fontId="62" fillId="0" borderId="31" xfId="160" applyNumberFormat="1" applyFont="1" applyBorder="1" applyAlignment="1">
      <alignment horizontal="center"/>
    </xf>
    <xf numFmtId="165" fontId="62" fillId="0" borderId="30" xfId="160" applyNumberFormat="1" applyFont="1" applyBorder="1" applyAlignment="1">
      <alignment horizontal="center"/>
    </xf>
    <xf numFmtId="172" fontId="62" fillId="26" borderId="14" xfId="94" applyNumberFormat="1" applyFont="1" applyFill="1" applyBorder="1" applyAlignment="1">
      <alignment horizontal="center"/>
    </xf>
    <xf numFmtId="172" fontId="62" fillId="26" borderId="0" xfId="94" applyNumberFormat="1" applyFont="1" applyFill="1" applyAlignment="1">
      <alignment horizontal="center"/>
    </xf>
    <xf numFmtId="165" fontId="62" fillId="26" borderId="0" xfId="160" applyNumberFormat="1" applyFont="1" applyFill="1" applyAlignment="1">
      <alignment horizontal="center"/>
    </xf>
    <xf numFmtId="0" fontId="62" fillId="26" borderId="0" xfId="160" applyNumberFormat="1" applyFont="1" applyFill="1" applyAlignment="1">
      <alignment horizontal="left" indent="1"/>
    </xf>
    <xf numFmtId="172" fontId="61" fillId="30" borderId="14" xfId="94" applyNumberFormat="1" applyFont="1" applyFill="1" applyBorder="1" applyAlignment="1">
      <alignment horizontal="center"/>
    </xf>
    <xf numFmtId="172" fontId="61" fillId="30" borderId="0" xfId="94" applyNumberFormat="1" applyFont="1" applyFill="1" applyAlignment="1">
      <alignment horizontal="center"/>
    </xf>
    <xf numFmtId="165" fontId="61" fillId="30" borderId="0" xfId="160" applyNumberFormat="1" applyFont="1" applyFill="1" applyAlignment="1">
      <alignment horizontal="center"/>
    </xf>
    <xf numFmtId="10" fontId="61" fillId="30" borderId="0" xfId="94" applyNumberFormat="1" applyFont="1" applyFill="1" applyAlignment="1">
      <alignment horizontal="center"/>
    </xf>
    <xf numFmtId="0" fontId="61" fillId="30" borderId="0" xfId="160" applyNumberFormat="1" applyFont="1" applyFill="1"/>
    <xf numFmtId="165" fontId="62" fillId="26" borderId="0" xfId="160" applyNumberFormat="1" applyFont="1" applyFill="1" applyAlignment="1">
      <alignment horizontal="right" vertical="center" indent="1"/>
    </xf>
    <xf numFmtId="172" fontId="62" fillId="0" borderId="14" xfId="94" applyNumberFormat="1" applyFont="1" applyBorder="1" applyAlignment="1">
      <alignment horizontal="center"/>
    </xf>
    <xf numFmtId="165" fontId="62" fillId="0" borderId="29" xfId="160" applyNumberFormat="1" applyFont="1" applyBorder="1" applyAlignment="1">
      <alignment horizontal="right"/>
    </xf>
    <xf numFmtId="10" fontId="62" fillId="0" borderId="0" xfId="94" applyNumberFormat="1" applyFont="1" applyAlignment="1">
      <alignment horizontal="right"/>
    </xf>
    <xf numFmtId="0" fontId="62" fillId="0" borderId="0" xfId="107" applyFont="1" applyFill="1" applyAlignment="1">
      <alignment horizontal="left" indent="1"/>
    </xf>
    <xf numFmtId="0" fontId="62" fillId="0" borderId="0" xfId="160" applyNumberFormat="1" applyFont="1" applyAlignment="1">
      <alignment horizontal="left" indent="1"/>
    </xf>
    <xf numFmtId="9" fontId="61" fillId="30" borderId="14" xfId="94" applyFont="1" applyFill="1" applyBorder="1" applyAlignment="1">
      <alignment horizontal="center"/>
    </xf>
    <xf numFmtId="165" fontId="61" fillId="30" borderId="0" xfId="160" applyNumberFormat="1" applyFont="1" applyFill="1" applyAlignment="1">
      <alignment horizontal="right"/>
    </xf>
    <xf numFmtId="10" fontId="61" fillId="30" borderId="0" xfId="94" applyNumberFormat="1" applyFont="1" applyFill="1" applyAlignment="1">
      <alignment horizontal="right"/>
    </xf>
    <xf numFmtId="10" fontId="54" fillId="29" borderId="0" xfId="94" applyNumberFormat="1" applyFont="1" applyFill="1" applyAlignment="1">
      <alignment horizontal="center"/>
    </xf>
    <xf numFmtId="0" fontId="54" fillId="29" borderId="0" xfId="160" applyNumberFormat="1" applyFont="1" applyFill="1" applyAlignment="1">
      <alignment horizontal="center"/>
    </xf>
    <xf numFmtId="0" fontId="54" fillId="29" borderId="0" xfId="107" applyFont="1" applyFill="1">
      <alignment horizontal="left"/>
    </xf>
    <xf numFmtId="3" fontId="61" fillId="0" borderId="0" xfId="107" applyNumberFormat="1" applyFont="1" applyFill="1" applyAlignment="1">
      <alignment horizontal="center" vertical="center"/>
    </xf>
    <xf numFmtId="0" fontId="59" fillId="26" borderId="0" xfId="107" applyFont="1">
      <alignment horizontal="left"/>
    </xf>
    <xf numFmtId="3" fontId="62" fillId="26" borderId="0" xfId="107" applyNumberFormat="1" applyFont="1" applyAlignment="1">
      <alignment horizontal="center"/>
    </xf>
    <xf numFmtId="3" fontId="62" fillId="26" borderId="0" xfId="107" applyNumberFormat="1" applyFont="1" applyAlignment="1">
      <alignment horizontal="right"/>
    </xf>
    <xf numFmtId="0" fontId="62" fillId="26" borderId="0" xfId="107" applyFont="1" applyAlignment="1">
      <alignment horizontal="right"/>
    </xf>
    <xf numFmtId="0" fontId="62" fillId="26" borderId="0" xfId="107" applyFont="1" applyAlignment="1">
      <alignment horizontal="center"/>
    </xf>
    <xf numFmtId="0" fontId="62" fillId="26" borderId="0" xfId="107" applyFont="1">
      <alignment horizontal="left"/>
    </xf>
    <xf numFmtId="172" fontId="57" fillId="35" borderId="0" xfId="94" applyNumberFormat="1" applyFont="1" applyFill="1" applyAlignment="1">
      <alignment horizontal="center" vertical="center" wrapText="1"/>
    </xf>
    <xf numFmtId="165" fontId="57" fillId="35" borderId="0" xfId="0" applyNumberFormat="1" applyFont="1" applyFill="1" applyAlignment="1">
      <alignment horizontal="center" vertical="center" wrapText="1"/>
    </xf>
    <xf numFmtId="10" fontId="57" fillId="35" borderId="0" xfId="94" applyNumberFormat="1" applyFont="1" applyFill="1" applyAlignment="1">
      <alignment horizontal="center" vertical="center" wrapText="1"/>
    </xf>
    <xf numFmtId="0" fontId="57" fillId="35" borderId="0" xfId="0" applyFont="1" applyFill="1" applyAlignment="1">
      <alignment horizontal="left"/>
    </xf>
    <xf numFmtId="172" fontId="48" fillId="0" borderId="14" xfId="94" applyNumberFormat="1" applyFont="1" applyBorder="1" applyAlignment="1">
      <alignment horizontal="center" vertical="center" wrapText="1"/>
    </xf>
    <xf numFmtId="172" fontId="48" fillId="0" borderId="0" xfId="94" applyNumberFormat="1" applyFont="1" applyAlignment="1">
      <alignment horizontal="center" vertical="center" wrapText="1"/>
    </xf>
    <xf numFmtId="165" fontId="48" fillId="0" borderId="0" xfId="0" applyNumberFormat="1" applyFont="1" applyAlignment="1">
      <alignment horizontal="center" vertical="center" wrapText="1"/>
    </xf>
    <xf numFmtId="165" fontId="48" fillId="0" borderId="29" xfId="0" applyNumberFormat="1" applyFont="1" applyBorder="1" applyAlignment="1">
      <alignment horizontal="right" vertical="center" wrapText="1"/>
    </xf>
    <xf numFmtId="10" fontId="48" fillId="0" borderId="0" xfId="94" applyNumberFormat="1" applyFont="1" applyAlignment="1">
      <alignment horizontal="center" vertical="center" wrapText="1"/>
    </xf>
    <xf numFmtId="0" fontId="48" fillId="0" borderId="0" xfId="0" applyFont="1"/>
    <xf numFmtId="165" fontId="48" fillId="0" borderId="29" xfId="0" applyNumberFormat="1" applyFont="1" applyBorder="1" applyAlignment="1">
      <alignment horizontal="center" vertical="center" wrapText="1"/>
    </xf>
    <xf numFmtId="172" fontId="62" fillId="0" borderId="14" xfId="94" applyNumberFormat="1" applyFont="1" applyBorder="1" applyAlignment="1">
      <alignment horizontal="center" vertical="center" wrapText="1"/>
    </xf>
    <xf numFmtId="172" fontId="62" fillId="0" borderId="0" xfId="94" applyNumberFormat="1" applyFont="1" applyAlignment="1">
      <alignment horizontal="center" vertical="center" wrapText="1"/>
    </xf>
    <xf numFmtId="0" fontId="48" fillId="0" borderId="0" xfId="0" applyFont="1" applyAlignment="1">
      <alignment vertical="center"/>
    </xf>
    <xf numFmtId="165" fontId="62" fillId="0" borderId="0" xfId="0" applyNumberFormat="1" applyFont="1" applyAlignment="1">
      <alignment horizontal="center" vertical="center" wrapText="1"/>
    </xf>
    <xf numFmtId="165" fontId="62" fillId="0" borderId="29" xfId="0" applyNumberFormat="1" applyFont="1" applyBorder="1" applyAlignment="1">
      <alignment horizontal="center" vertical="center" wrapText="1"/>
    </xf>
    <xf numFmtId="10" fontId="62" fillId="0" borderId="0" xfId="94" applyNumberFormat="1" applyFont="1" applyAlignment="1">
      <alignment horizontal="center" vertical="center" wrapText="1"/>
    </xf>
    <xf numFmtId="0" fontId="62" fillId="0" borderId="0" xfId="0" applyFont="1" applyAlignment="1">
      <alignment vertical="center"/>
    </xf>
    <xf numFmtId="172" fontId="61" fillId="35" borderId="0" xfId="94" applyNumberFormat="1" applyFont="1" applyFill="1" applyAlignment="1">
      <alignment horizontal="center" vertical="center" wrapText="1"/>
    </xf>
    <xf numFmtId="165" fontId="61" fillId="35" borderId="0" xfId="0" applyNumberFormat="1" applyFont="1" applyFill="1" applyAlignment="1">
      <alignment horizontal="center" vertical="center" wrapText="1"/>
    </xf>
    <xf numFmtId="10" fontId="61" fillId="35" borderId="0" xfId="94" applyNumberFormat="1" applyFont="1" applyFill="1" applyAlignment="1">
      <alignment horizontal="center" vertical="center" wrapText="1"/>
    </xf>
    <xf numFmtId="0" fontId="61" fillId="35" borderId="0" xfId="0" applyFont="1" applyFill="1" applyAlignment="1">
      <alignment horizontal="left"/>
    </xf>
    <xf numFmtId="0" fontId="62" fillId="0" borderId="0" xfId="0" applyFont="1"/>
    <xf numFmtId="165" fontId="62" fillId="0" borderId="0" xfId="0" applyNumberFormat="1" applyFont="1" applyAlignment="1">
      <alignment horizontal="right" vertical="center" wrapText="1"/>
    </xf>
    <xf numFmtId="165" fontId="62" fillId="0" borderId="29" xfId="0" applyNumberFormat="1" applyFont="1" applyBorder="1" applyAlignment="1">
      <alignment horizontal="right" vertical="center" wrapText="1"/>
    </xf>
    <xf numFmtId="179" fontId="48" fillId="0" borderId="29" xfId="0" applyNumberFormat="1" applyFont="1" applyBorder="1"/>
    <xf numFmtId="165" fontId="48" fillId="0" borderId="29" xfId="0" applyNumberFormat="1" applyFont="1" applyBorder="1" applyAlignment="1">
      <alignment vertical="center" wrapText="1"/>
    </xf>
    <xf numFmtId="165" fontId="48" fillId="26" borderId="0" xfId="0" applyNumberFormat="1" applyFont="1" applyFill="1" applyAlignment="1">
      <alignment horizontal="center" vertical="center" wrapText="1"/>
    </xf>
    <xf numFmtId="10" fontId="48" fillId="26" borderId="0" xfId="94" applyNumberFormat="1" applyFont="1" applyFill="1" applyAlignment="1">
      <alignment horizontal="center" vertical="center" wrapText="1"/>
    </xf>
    <xf numFmtId="165" fontId="48" fillId="0" borderId="0" xfId="94" applyNumberFormat="1" applyFont="1" applyAlignment="1">
      <alignment horizontal="center" vertical="center" wrapText="1"/>
    </xf>
    <xf numFmtId="0" fontId="54" fillId="36" borderId="0" xfId="0" applyFont="1" applyFill="1" applyAlignment="1">
      <alignment horizontal="center" vertical="center" wrapText="1"/>
    </xf>
    <xf numFmtId="0" fontId="54" fillId="36" borderId="0" xfId="0" applyFont="1" applyFill="1" applyAlignment="1">
      <alignment horizontal="left"/>
    </xf>
    <xf numFmtId="0" fontId="61" fillId="0" borderId="0" xfId="0" applyFont="1" applyAlignment="1">
      <alignment horizontal="center"/>
    </xf>
    <xf numFmtId="3" fontId="62" fillId="26" borderId="31" xfId="107" applyNumberFormat="1" applyFont="1" applyBorder="1" applyAlignment="1">
      <alignment horizontal="left" vertical="top"/>
    </xf>
    <xf numFmtId="0" fontId="62" fillId="26" borderId="31" xfId="107" applyFont="1" applyBorder="1" applyAlignment="1">
      <alignment horizontal="left" vertical="top"/>
    </xf>
    <xf numFmtId="9" fontId="57" fillId="0" borderId="15" xfId="94" applyFont="1" applyBorder="1" applyAlignment="1">
      <alignment horizontal="center" vertical="center" wrapText="1"/>
    </xf>
    <xf numFmtId="172" fontId="57" fillId="0" borderId="31" xfId="94" applyNumberFormat="1" applyFont="1" applyBorder="1" applyAlignment="1">
      <alignment horizontal="center" vertical="center" wrapText="1"/>
    </xf>
    <xf numFmtId="171" fontId="48" fillId="0" borderId="31" xfId="48" applyNumberFormat="1" applyFont="1" applyBorder="1" applyAlignment="1">
      <alignment horizontal="center" vertical="center" wrapText="1"/>
    </xf>
    <xf numFmtId="165" fontId="48" fillId="0" borderId="30" xfId="48" applyNumberFormat="1" applyFont="1" applyBorder="1" applyAlignment="1">
      <alignment horizontal="center" vertical="center" wrapText="1"/>
    </xf>
    <xf numFmtId="10" fontId="57" fillId="0" borderId="0" xfId="94" applyNumberFormat="1" applyFont="1" applyAlignment="1">
      <alignment horizontal="center" vertical="center" wrapText="1"/>
    </xf>
    <xf numFmtId="0" fontId="48" fillId="0" borderId="31" xfId="0" applyFont="1" applyBorder="1" applyAlignment="1">
      <alignment horizontal="left" vertical="center" wrapText="1"/>
    </xf>
    <xf numFmtId="9" fontId="57" fillId="35" borderId="16" xfId="94" applyFont="1" applyFill="1" applyBorder="1" applyAlignment="1">
      <alignment horizontal="center" vertical="center" wrapText="1"/>
    </xf>
    <xf numFmtId="9" fontId="48" fillId="0" borderId="14" xfId="94" applyFont="1" applyBorder="1" applyAlignment="1">
      <alignment horizontal="center" vertical="center" wrapText="1"/>
    </xf>
    <xf numFmtId="165" fontId="48" fillId="0" borderId="0" xfId="48" applyNumberFormat="1" applyFont="1" applyAlignment="1">
      <alignment horizontal="center" vertical="center" wrapText="1"/>
    </xf>
    <xf numFmtId="165" fontId="48" fillId="0" borderId="29" xfId="48" applyNumberFormat="1" applyFont="1" applyBorder="1" applyAlignment="1">
      <alignment horizontal="center" vertical="center" wrapText="1"/>
    </xf>
    <xf numFmtId="0" fontId="48" fillId="0" borderId="0" xfId="0" applyFont="1" applyAlignment="1">
      <alignment horizontal="left" vertical="center" wrapText="1"/>
    </xf>
    <xf numFmtId="9" fontId="57" fillId="35" borderId="14" xfId="94" applyFont="1" applyFill="1" applyBorder="1" applyAlignment="1">
      <alignment horizontal="center" vertical="center" wrapText="1"/>
    </xf>
    <xf numFmtId="165" fontId="57" fillId="35" borderId="0" xfId="48" applyNumberFormat="1" applyFont="1" applyFill="1" applyAlignment="1">
      <alignment horizontal="center" vertical="center" wrapText="1"/>
    </xf>
    <xf numFmtId="165" fontId="62" fillId="0" borderId="0" xfId="48" applyNumberFormat="1" applyFont="1" applyAlignment="1">
      <alignment horizontal="center" vertical="center" wrapText="1"/>
    </xf>
    <xf numFmtId="165" fontId="62" fillId="0" borderId="29" xfId="48" applyNumberFormat="1" applyFont="1" applyBorder="1" applyAlignment="1">
      <alignment horizontal="center" vertical="center" wrapText="1"/>
    </xf>
    <xf numFmtId="10" fontId="61" fillId="0" borderId="0" xfId="94" applyNumberFormat="1" applyFont="1" applyAlignment="1">
      <alignment horizontal="center" vertical="center" wrapText="1"/>
    </xf>
    <xf numFmtId="0" fontId="62" fillId="0" borderId="0" xfId="0" applyFont="1" applyAlignment="1">
      <alignment horizontal="left" vertical="center" wrapText="1"/>
    </xf>
    <xf numFmtId="9" fontId="61" fillId="35" borderId="14" xfId="94" applyFont="1" applyFill="1" applyBorder="1" applyAlignment="1">
      <alignment horizontal="center" vertical="center" wrapText="1"/>
    </xf>
    <xf numFmtId="165" fontId="61" fillId="35" borderId="0" xfId="48" applyNumberFormat="1" applyFont="1" applyFill="1" applyAlignment="1">
      <alignment horizontal="center" vertical="center" wrapText="1"/>
    </xf>
    <xf numFmtId="0" fontId="57" fillId="0" borderId="0" xfId="0" applyFont="1" applyAlignment="1">
      <alignment horizontal="center"/>
    </xf>
    <xf numFmtId="10" fontId="57" fillId="26" borderId="0" xfId="94" applyNumberFormat="1" applyFont="1" applyFill="1" applyAlignment="1">
      <alignment horizontal="center" vertical="center"/>
    </xf>
    <xf numFmtId="0" fontId="57" fillId="26" borderId="0" xfId="107" applyFont="1" applyAlignment="1">
      <alignment horizontal="left" vertical="center"/>
    </xf>
    <xf numFmtId="3" fontId="48" fillId="26" borderId="19" xfId="107" applyNumberFormat="1" applyFont="1" applyBorder="1" applyAlignment="1">
      <alignment horizontal="center" vertical="center"/>
    </xf>
    <xf numFmtId="0" fontId="48" fillId="26" borderId="19" xfId="107" applyFont="1" applyBorder="1" applyAlignment="1">
      <alignment horizontal="left" vertical="center" indent="1"/>
    </xf>
    <xf numFmtId="10" fontId="57" fillId="26" borderId="0" xfId="94" applyNumberFormat="1" applyFont="1" applyFill="1" applyAlignment="1">
      <alignment horizontal="center"/>
    </xf>
    <xf numFmtId="0" fontId="57" fillId="26" borderId="0" xfId="107" applyFont="1" applyAlignment="1"/>
    <xf numFmtId="3" fontId="62" fillId="26" borderId="0" xfId="107" applyNumberFormat="1" applyFont="1" applyAlignment="1">
      <alignment horizontal="center" vertical="center"/>
    </xf>
    <xf numFmtId="172" fontId="48" fillId="26" borderId="0" xfId="94" applyNumberFormat="1" applyFont="1" applyFill="1" applyAlignment="1">
      <alignment horizontal="right" vertical="center"/>
    </xf>
    <xf numFmtId="165" fontId="48" fillId="0" borderId="0" xfId="47" applyNumberFormat="1" applyFont="1" applyAlignment="1">
      <alignment horizontal="center" vertical="center"/>
    </xf>
    <xf numFmtId="165" fontId="48" fillId="0" borderId="25" xfId="47" applyNumberFormat="1" applyFont="1" applyBorder="1" applyAlignment="1">
      <alignment horizontal="center" vertical="center"/>
    </xf>
    <xf numFmtId="165" fontId="48" fillId="26" borderId="0" xfId="47" applyNumberFormat="1" applyFont="1" applyFill="1" applyAlignment="1">
      <alignment horizontal="center" vertical="center"/>
    </xf>
    <xf numFmtId="0" fontId="48" fillId="26" borderId="25" xfId="107" applyFont="1" applyBorder="1" applyAlignment="1">
      <alignment horizontal="left" vertical="center" indent="1"/>
    </xf>
    <xf numFmtId="9" fontId="57" fillId="30" borderId="56" xfId="94" applyFont="1" applyFill="1" applyBorder="1" applyAlignment="1">
      <alignment horizontal="right" vertical="center"/>
    </xf>
    <xf numFmtId="0" fontId="57" fillId="30" borderId="54" xfId="107" applyFont="1" applyFill="1" applyBorder="1" applyAlignment="1">
      <alignment horizontal="left" vertical="center"/>
    </xf>
    <xf numFmtId="9" fontId="48" fillId="26" borderId="46" xfId="94" applyFont="1" applyFill="1" applyBorder="1" applyAlignment="1">
      <alignment horizontal="right" vertical="center"/>
    </xf>
    <xf numFmtId="0" fontId="61" fillId="30" borderId="43" xfId="107" applyFont="1" applyFill="1" applyBorder="1">
      <alignment horizontal="left"/>
    </xf>
    <xf numFmtId="165" fontId="48" fillId="26" borderId="0" xfId="47" applyNumberFormat="1" applyFont="1" applyFill="1" applyAlignment="1">
      <alignment horizontal="left" vertical="center"/>
    </xf>
    <xf numFmtId="0" fontId="54" fillId="29" borderId="51" xfId="107" applyFont="1" applyFill="1" applyBorder="1" applyAlignment="1">
      <alignment horizontal="left" vertical="center"/>
    </xf>
    <xf numFmtId="0" fontId="48" fillId="26" borderId="0" xfId="107" applyFont="1" applyAlignment="1">
      <alignment horizontal="left" vertical="center"/>
    </xf>
    <xf numFmtId="0" fontId="49" fillId="26" borderId="0" xfId="107" applyFont="1">
      <alignment horizontal="left"/>
    </xf>
    <xf numFmtId="0" fontId="62" fillId="26" borderId="40" xfId="107" applyFont="1" applyBorder="1" applyAlignment="1">
      <alignment horizontal="left" indent="1"/>
    </xf>
    <xf numFmtId="165" fontId="62" fillId="26" borderId="0" xfId="47" applyNumberFormat="1" applyFont="1" applyFill="1" applyAlignment="1">
      <alignment horizontal="left"/>
    </xf>
    <xf numFmtId="0" fontId="62" fillId="26" borderId="25" xfId="107" applyFont="1" applyBorder="1" applyAlignment="1">
      <alignment horizontal="left" indent="1"/>
    </xf>
    <xf numFmtId="165" fontId="62" fillId="26" borderId="0" xfId="47" applyNumberFormat="1" applyFont="1" applyFill="1" applyAlignment="1">
      <alignment horizontal="right"/>
    </xf>
    <xf numFmtId="9" fontId="61" fillId="30" borderId="45" xfId="94" applyFont="1" applyFill="1" applyBorder="1" applyAlignment="1">
      <alignment horizontal="right"/>
    </xf>
    <xf numFmtId="0" fontId="54" fillId="29" borderId="24" xfId="107" applyFont="1" applyFill="1" applyBorder="1">
      <alignment horizontal="left"/>
    </xf>
    <xf numFmtId="0" fontId="64" fillId="26" borderId="0" xfId="107" applyFont="1" applyAlignment="1">
      <alignment horizontal="left" vertical="top"/>
    </xf>
    <xf numFmtId="3" fontId="48" fillId="26" borderId="0" xfId="107" applyNumberFormat="1" applyFont="1" applyAlignment="1">
      <alignment horizontal="left" vertical="top"/>
    </xf>
    <xf numFmtId="165" fontId="62" fillId="0" borderId="0" xfId="47" applyNumberFormat="1" applyFont="1" applyFill="1" applyAlignment="1">
      <alignment horizontal="left"/>
    </xf>
    <xf numFmtId="172" fontId="62" fillId="0" borderId="13" xfId="94" applyNumberFormat="1" applyFont="1" applyFill="1" applyBorder="1" applyAlignment="1">
      <alignment horizontal="right"/>
    </xf>
    <xf numFmtId="172" fontId="62" fillId="0" borderId="46" xfId="94" applyNumberFormat="1" applyFont="1" applyFill="1" applyBorder="1" applyAlignment="1">
      <alignment horizontal="right"/>
    </xf>
    <xf numFmtId="0" fontId="53" fillId="26" borderId="0" xfId="0" applyFont="1" applyFill="1" applyAlignment="1">
      <alignment horizontal="left" wrapText="1"/>
    </xf>
    <xf numFmtId="3" fontId="48" fillId="26" borderId="0" xfId="107" applyNumberFormat="1" applyFont="1" applyBorder="1" applyAlignment="1">
      <alignment horizontal="center" vertical="center"/>
    </xf>
    <xf numFmtId="165" fontId="62" fillId="26" borderId="25" xfId="47" applyNumberFormat="1" applyFont="1" applyFill="1" applyBorder="1" applyAlignment="1">
      <alignment horizontal="right"/>
    </xf>
    <xf numFmtId="2" fontId="48" fillId="26" borderId="0" xfId="107" applyNumberFormat="1" applyFont="1" applyFill="1" applyBorder="1" applyAlignment="1">
      <alignment horizontal="left" indent="1"/>
    </xf>
    <xf numFmtId="3" fontId="48" fillId="26" borderId="0" xfId="0" applyNumberFormat="1" applyFont="1" applyFill="1" applyBorder="1"/>
    <xf numFmtId="3" fontId="62" fillId="26" borderId="0" xfId="107" applyNumberFormat="1" applyFont="1" applyFill="1" applyAlignment="1">
      <alignment horizontal="right" vertical="center"/>
    </xf>
    <xf numFmtId="3" fontId="48" fillId="26" borderId="0" xfId="0" applyNumberFormat="1" applyFont="1" applyFill="1" applyBorder="1" applyAlignment="1">
      <alignment horizontal="right"/>
    </xf>
    <xf numFmtId="0" fontId="62" fillId="0" borderId="25" xfId="107" applyNumberFormat="1" applyFont="1" applyFill="1" applyBorder="1" applyAlignment="1">
      <alignment horizontal="left" vertical="center"/>
    </xf>
    <xf numFmtId="165" fontId="62" fillId="26" borderId="0" xfId="47" applyNumberFormat="1" applyFont="1" applyFill="1" applyBorder="1" applyAlignment="1">
      <alignment horizontal="center" vertical="center"/>
    </xf>
    <xf numFmtId="0" fontId="62" fillId="0" borderId="25" xfId="47" applyNumberFormat="1" applyFont="1" applyFill="1" applyBorder="1" applyAlignment="1">
      <alignment horizontal="left" vertical="center"/>
    </xf>
    <xf numFmtId="3" fontId="48" fillId="26" borderId="0" xfId="0" applyNumberFormat="1" applyFont="1" applyFill="1" applyBorder="1" applyAlignment="1">
      <alignment horizontal="right" vertical="center"/>
    </xf>
    <xf numFmtId="3" fontId="62" fillId="26" borderId="0" xfId="0" applyNumberFormat="1" applyFont="1" applyFill="1" applyBorder="1" applyAlignment="1">
      <alignment horizontal="right" vertical="center"/>
    </xf>
    <xf numFmtId="0" fontId="0" fillId="26" borderId="0" xfId="0" applyFill="1" applyBorder="1"/>
    <xf numFmtId="0" fontId="54" fillId="29" borderId="43" xfId="107" applyFont="1" applyFill="1" applyBorder="1" applyAlignment="1">
      <alignment horizontal="left"/>
    </xf>
    <xf numFmtId="9" fontId="57" fillId="30" borderId="48" xfId="94" applyNumberFormat="1" applyFont="1" applyFill="1" applyBorder="1" applyAlignment="1">
      <alignment horizontal="right" vertical="center"/>
    </xf>
    <xf numFmtId="165" fontId="48" fillId="26" borderId="0" xfId="47" applyNumberFormat="1" applyFont="1" applyFill="1" applyBorder="1" applyAlignment="1">
      <alignment horizontal="right"/>
    </xf>
    <xf numFmtId="0" fontId="48" fillId="26" borderId="25" xfId="107" applyFont="1" applyFill="1" applyBorder="1" applyAlignment="1">
      <alignment horizontal="left" indent="1"/>
    </xf>
    <xf numFmtId="9" fontId="57" fillId="30" borderId="55" xfId="94" applyNumberFormat="1" applyFont="1" applyFill="1" applyBorder="1" applyAlignment="1">
      <alignment horizontal="right" vertical="center"/>
    </xf>
    <xf numFmtId="9" fontId="57" fillId="30" borderId="68" xfId="94" applyNumberFormat="1" applyFont="1" applyFill="1" applyBorder="1" applyAlignment="1">
      <alignment horizontal="right" vertical="center"/>
    </xf>
    <xf numFmtId="165" fontId="0" fillId="26" borderId="0" xfId="0" applyNumberFormat="1" applyFill="1"/>
    <xf numFmtId="0" fontId="48" fillId="26" borderId="0" xfId="0" applyFont="1" applyFill="1" applyBorder="1"/>
    <xf numFmtId="178" fontId="62" fillId="26" borderId="0" xfId="0" applyNumberFormat="1" applyFont="1" applyFill="1" applyBorder="1" applyAlignment="1">
      <alignment horizontal="center" vertical="top" wrapText="1"/>
    </xf>
    <xf numFmtId="0" fontId="61" fillId="26" borderId="0" xfId="0" applyFont="1" applyFill="1" applyBorder="1" applyAlignment="1">
      <alignment horizontal="center" vertical="top" wrapText="1"/>
    </xf>
    <xf numFmtId="0" fontId="54" fillId="29" borderId="0" xfId="0" applyFont="1" applyFill="1" applyBorder="1" applyAlignment="1">
      <alignment horizontal="center" vertical="top" wrapText="1"/>
    </xf>
    <xf numFmtId="165" fontId="48" fillId="26" borderId="0" xfId="47" applyNumberFormat="1" applyFont="1" applyFill="1" applyBorder="1"/>
    <xf numFmtId="10" fontId="48" fillId="26" borderId="0" xfId="94" applyNumberFormat="1" applyFont="1" applyFill="1" applyBorder="1"/>
    <xf numFmtId="183" fontId="0" fillId="0" borderId="0" xfId="0" applyNumberFormat="1"/>
    <xf numFmtId="172" fontId="48" fillId="26" borderId="0" xfId="94" applyNumberFormat="1" applyFont="1" applyFill="1" applyBorder="1" applyAlignment="1">
      <alignment horizontal="right"/>
    </xf>
    <xf numFmtId="165" fontId="48" fillId="26" borderId="0" xfId="0" applyNumberFormat="1" applyFont="1" applyFill="1" applyBorder="1"/>
    <xf numFmtId="3" fontId="48" fillId="26" borderId="0" xfId="0" applyNumberFormat="1" applyFont="1" applyFill="1" applyBorder="1" applyAlignment="1">
      <alignment vertical="center" wrapText="1"/>
    </xf>
    <xf numFmtId="0" fontId="48" fillId="26" borderId="0" xfId="0" applyFont="1" applyFill="1" applyBorder="1" applyAlignment="1">
      <alignment horizontal="left" vertical="center"/>
    </xf>
    <xf numFmtId="0" fontId="48" fillId="26" borderId="0" xfId="0" applyFont="1" applyFill="1" applyBorder="1" applyAlignment="1">
      <alignment horizontal="left" vertical="center" indent="1"/>
    </xf>
    <xf numFmtId="172" fontId="48" fillId="26" borderId="0" xfId="94" applyNumberFormat="1" applyFont="1" applyFill="1" applyBorder="1"/>
    <xf numFmtId="165" fontId="48" fillId="26" borderId="0" xfId="47" applyNumberFormat="1" applyFont="1" applyFill="1" applyBorder="1" applyAlignment="1">
      <alignment vertical="center" wrapText="1"/>
    </xf>
    <xf numFmtId="0" fontId="48" fillId="26" borderId="0" xfId="0" applyFont="1" applyFill="1" applyBorder="1" applyAlignment="1">
      <alignment horizontal="left"/>
    </xf>
    <xf numFmtId="0" fontId="54" fillId="29" borderId="0" xfId="0" applyFont="1" applyFill="1" applyBorder="1" applyAlignment="1">
      <alignment horizontal="right" vertical="center"/>
    </xf>
    <xf numFmtId="0" fontId="54" fillId="29" borderId="0" xfId="0" applyFont="1" applyFill="1" applyBorder="1" applyAlignment="1">
      <alignment horizontal="left" vertical="center"/>
    </xf>
    <xf numFmtId="0" fontId="54" fillId="29" borderId="0" xfId="0" applyFont="1" applyFill="1" applyBorder="1" applyAlignment="1">
      <alignment horizontal="center" vertical="center" wrapText="1"/>
    </xf>
    <xf numFmtId="0" fontId="48" fillId="26" borderId="0" xfId="0" applyFont="1" applyFill="1" applyBorder="1" applyAlignment="1">
      <alignment vertical="center"/>
    </xf>
    <xf numFmtId="0" fontId="65" fillId="26" borderId="0" xfId="0" applyFont="1" applyFill="1" applyBorder="1"/>
    <xf numFmtId="0" fontId="61" fillId="26" borderId="0" xfId="0" applyFont="1" applyFill="1" applyBorder="1" applyAlignment="1">
      <alignment vertical="center"/>
    </xf>
    <xf numFmtId="0" fontId="61" fillId="26" borderId="0" xfId="0" applyFont="1" applyFill="1" applyBorder="1" applyAlignment="1">
      <alignment vertical="center" wrapText="1"/>
    </xf>
    <xf numFmtId="3" fontId="37" fillId="26" borderId="0" xfId="107" applyNumberFormat="1" applyFont="1">
      <alignment horizontal="left"/>
    </xf>
    <xf numFmtId="3" fontId="0" fillId="0" borderId="0" xfId="0" applyNumberFormat="1"/>
    <xf numFmtId="10" fontId="62" fillId="0" borderId="14" xfId="94" applyNumberFormat="1" applyFont="1" applyBorder="1" applyAlignment="1">
      <alignment horizontal="center"/>
    </xf>
    <xf numFmtId="10" fontId="62" fillId="26" borderId="14" xfId="94" applyNumberFormat="1" applyFont="1" applyFill="1" applyBorder="1" applyAlignment="1">
      <alignment horizontal="center"/>
    </xf>
    <xf numFmtId="176" fontId="62" fillId="26" borderId="14" xfId="94" applyNumberFormat="1" applyFont="1" applyFill="1" applyBorder="1" applyAlignment="1">
      <alignment horizontal="center"/>
    </xf>
    <xf numFmtId="184" fontId="62" fillId="0" borderId="14" xfId="94" applyNumberFormat="1" applyFont="1" applyBorder="1" applyAlignment="1">
      <alignment horizontal="center"/>
    </xf>
    <xf numFmtId="184" fontId="62" fillId="26" borderId="14" xfId="94" applyNumberFormat="1" applyFont="1" applyFill="1" applyBorder="1" applyAlignment="1">
      <alignment horizontal="center"/>
    </xf>
    <xf numFmtId="176" fontId="62" fillId="26" borderId="15" xfId="94" applyNumberFormat="1" applyFont="1" applyFill="1" applyBorder="1" applyAlignment="1">
      <alignment horizontal="center"/>
    </xf>
    <xf numFmtId="9" fontId="48" fillId="0" borderId="14" xfId="94" applyNumberFormat="1" applyFont="1" applyBorder="1" applyAlignment="1">
      <alignment horizontal="center" vertical="center" wrapText="1"/>
    </xf>
    <xf numFmtId="9" fontId="48" fillId="0" borderId="0" xfId="94" applyNumberFormat="1" applyFont="1" applyAlignment="1">
      <alignment horizontal="center" vertical="center" wrapText="1"/>
    </xf>
    <xf numFmtId="9" fontId="62" fillId="0" borderId="0" xfId="94" applyFont="1" applyAlignment="1">
      <alignment horizontal="center" vertical="center" wrapText="1"/>
    </xf>
    <xf numFmtId="9" fontId="62" fillId="0" borderId="14" xfId="94" applyNumberFormat="1" applyFont="1" applyBorder="1" applyAlignment="1">
      <alignment horizontal="center" vertical="center" wrapText="1"/>
    </xf>
    <xf numFmtId="0" fontId="62" fillId="0" borderId="14" xfId="0" applyFont="1" applyBorder="1"/>
    <xf numFmtId="165" fontId="62" fillId="0" borderId="0" xfId="0" applyNumberFormat="1" applyFont="1" applyBorder="1" applyAlignment="1">
      <alignment horizontal="center" vertical="center" wrapText="1"/>
    </xf>
    <xf numFmtId="0" fontId="48" fillId="0" borderId="0" xfId="0" applyFont="1" applyBorder="1"/>
    <xf numFmtId="165" fontId="48" fillId="0" borderId="0" xfId="0" applyNumberFormat="1" applyFont="1" applyBorder="1" applyAlignment="1">
      <alignment horizontal="center" vertical="center" wrapText="1"/>
    </xf>
    <xf numFmtId="10" fontId="48" fillId="0" borderId="0" xfId="94" applyNumberFormat="1" applyFont="1" applyBorder="1" applyAlignment="1">
      <alignment horizontal="center" vertical="center" wrapText="1"/>
    </xf>
    <xf numFmtId="172" fontId="48" fillId="0" borderId="0" xfId="94" applyNumberFormat="1" applyFont="1" applyBorder="1" applyAlignment="1">
      <alignment horizontal="center" vertical="center" wrapText="1"/>
    </xf>
    <xf numFmtId="165" fontId="0" fillId="26" borderId="0" xfId="47" applyNumberFormat="1" applyFont="1" applyFill="1"/>
    <xf numFmtId="3" fontId="48" fillId="26" borderId="32" xfId="107" applyNumberFormat="1" applyFont="1" applyBorder="1" applyAlignment="1">
      <alignment horizontal="center" vertical="center"/>
    </xf>
    <xf numFmtId="0" fontId="57" fillId="26" borderId="32" xfId="107" applyFont="1" applyBorder="1" applyAlignment="1">
      <alignment horizontal="left" vertical="center"/>
    </xf>
    <xf numFmtId="172" fontId="57" fillId="26" borderId="27" xfId="94" applyNumberFormat="1" applyFont="1" applyFill="1" applyBorder="1" applyAlignment="1">
      <alignment horizontal="center" vertical="center"/>
    </xf>
    <xf numFmtId="0" fontId="57" fillId="26" borderId="0" xfId="107" applyFont="1">
      <alignment horizontal="left"/>
    </xf>
    <xf numFmtId="0" fontId="57" fillId="26" borderId="27" xfId="107" applyFont="1" applyBorder="1" applyAlignment="1"/>
    <xf numFmtId="171" fontId="62" fillId="0" borderId="30" xfId="160" applyNumberFormat="1" applyFont="1" applyBorder="1" applyAlignment="1">
      <alignment horizontal="right"/>
    </xf>
    <xf numFmtId="171" fontId="57" fillId="35" borderId="18" xfId="48" applyNumberFormat="1" applyFont="1" applyFill="1" applyBorder="1" applyAlignment="1">
      <alignment horizontal="center" vertical="center" wrapText="1"/>
    </xf>
    <xf numFmtId="171" fontId="48" fillId="0" borderId="30" xfId="48" applyNumberFormat="1" applyFont="1" applyBorder="1" applyAlignment="1">
      <alignment horizontal="center" vertical="center" wrapText="1"/>
    </xf>
    <xf numFmtId="0" fontId="48" fillId="26" borderId="0" xfId="107" applyNumberFormat="1" applyFont="1" applyFill="1" applyAlignment="1">
      <alignment horizontal="left" vertical="center" indent="1"/>
    </xf>
    <xf numFmtId="2" fontId="62" fillId="26" borderId="0" xfId="107" applyNumberFormat="1" applyFont="1" applyFill="1" applyBorder="1" applyAlignment="1">
      <alignment horizontal="left" indent="1"/>
    </xf>
    <xf numFmtId="165" fontId="0" fillId="0" borderId="0" xfId="0" applyNumberFormat="1"/>
    <xf numFmtId="165" fontId="48" fillId="26" borderId="0" xfId="0" applyNumberFormat="1" applyFont="1" applyFill="1" applyAlignment="1">
      <alignment vertical="center"/>
    </xf>
    <xf numFmtId="0" fontId="48" fillId="0" borderId="0" xfId="0" applyFont="1" applyFill="1" applyAlignment="1">
      <alignment horizontal="center"/>
    </xf>
    <xf numFmtId="174" fontId="48" fillId="26" borderId="0" xfId="163" applyNumberFormat="1" applyFont="1" applyFill="1" applyAlignment="1">
      <alignment horizontal="center"/>
    </xf>
    <xf numFmtId="3" fontId="48" fillId="26" borderId="0" xfId="0" applyNumberFormat="1" applyFont="1" applyFill="1" applyBorder="1" applyAlignment="1">
      <alignment horizontal="center"/>
    </xf>
    <xf numFmtId="174" fontId="48" fillId="26" borderId="0" xfId="163" applyNumberFormat="1" applyFont="1" applyFill="1" applyBorder="1" applyAlignment="1">
      <alignment horizontal="center"/>
    </xf>
    <xf numFmtId="4" fontId="48" fillId="26" borderId="0" xfId="0" applyNumberFormat="1" applyFont="1" applyFill="1" applyBorder="1" applyAlignment="1">
      <alignment horizontal="center"/>
    </xf>
    <xf numFmtId="4" fontId="62" fillId="26" borderId="0" xfId="0" applyNumberFormat="1" applyFont="1" applyFill="1" applyBorder="1" applyAlignment="1">
      <alignment horizontal="center"/>
    </xf>
    <xf numFmtId="0" fontId="57" fillId="33" borderId="11" xfId="107" applyFont="1" applyFill="1" applyBorder="1" applyAlignment="1">
      <alignment horizontal="left"/>
    </xf>
    <xf numFmtId="3" fontId="0" fillId="26" borderId="0" xfId="0" applyNumberFormat="1" applyFont="1" applyFill="1" applyAlignment="1">
      <alignment horizontal="center"/>
    </xf>
    <xf numFmtId="0" fontId="0" fillId="26" borderId="0" xfId="0" applyFont="1" applyFill="1" applyAlignment="1">
      <alignment horizontal="left" indent="1"/>
    </xf>
    <xf numFmtId="1" fontId="0" fillId="26" borderId="0" xfId="0" applyNumberFormat="1" applyFont="1" applyFill="1" applyAlignment="1">
      <alignment horizontal="center"/>
    </xf>
    <xf numFmtId="3" fontId="37" fillId="30" borderId="0" xfId="107" applyNumberFormat="1" applyFont="1" applyFill="1" applyBorder="1" applyAlignment="1">
      <alignment horizontal="center"/>
    </xf>
    <xf numFmtId="166" fontId="0" fillId="26" borderId="0" xfId="0" applyNumberFormat="1" applyFont="1" applyFill="1" applyAlignment="1">
      <alignment horizontal="center"/>
    </xf>
    <xf numFmtId="172" fontId="38" fillId="0" borderId="11" xfId="0" applyNumberFormat="1" applyFont="1" applyFill="1" applyBorder="1" applyAlignment="1">
      <alignment horizontal="center"/>
    </xf>
    <xf numFmtId="0" fontId="38" fillId="26" borderId="0" xfId="0" applyFont="1" applyFill="1" applyBorder="1" applyAlignment="1">
      <alignment horizontal="left"/>
    </xf>
    <xf numFmtId="10" fontId="38" fillId="26" borderId="0" xfId="0" applyNumberFormat="1" applyFont="1" applyFill="1" applyBorder="1" applyAlignment="1">
      <alignment horizontal="center"/>
    </xf>
    <xf numFmtId="166" fontId="56" fillId="29" borderId="0" xfId="0" applyNumberFormat="1" applyFont="1" applyFill="1" applyAlignment="1">
      <alignment horizontal="center"/>
    </xf>
    <xf numFmtId="0" fontId="0" fillId="26" borderId="11" xfId="0" applyFont="1" applyFill="1" applyBorder="1" applyAlignment="1">
      <alignment horizontal="center"/>
    </xf>
    <xf numFmtId="165" fontId="48" fillId="0" borderId="0" xfId="47" applyNumberFormat="1" applyFont="1" applyBorder="1" applyAlignment="1">
      <alignment horizontal="center" vertical="center"/>
    </xf>
    <xf numFmtId="164" fontId="48" fillId="26" borderId="0" xfId="47" applyFont="1" applyFill="1" applyAlignment="1">
      <alignment horizontal="center"/>
    </xf>
    <xf numFmtId="164" fontId="48" fillId="26" borderId="0" xfId="47" applyFont="1" applyFill="1" applyAlignment="1">
      <alignment horizontal="center" vertical="center"/>
    </xf>
    <xf numFmtId="164" fontId="57" fillId="30" borderId="11" xfId="47" applyFont="1" applyFill="1" applyBorder="1" applyAlignment="1">
      <alignment horizontal="center"/>
    </xf>
    <xf numFmtId="164" fontId="0" fillId="26" borderId="0" xfId="47" applyFont="1" applyFill="1" applyAlignment="1">
      <alignment horizontal="center" vertical="center"/>
    </xf>
    <xf numFmtId="164" fontId="57" fillId="26" borderId="11" xfId="47" applyFont="1" applyFill="1" applyBorder="1" applyAlignment="1">
      <alignment horizontal="center" vertical="center"/>
    </xf>
    <xf numFmtId="0" fontId="58" fillId="26" borderId="0" xfId="0" applyFont="1" applyFill="1"/>
    <xf numFmtId="0" fontId="37" fillId="26" borderId="0" xfId="107" applyFont="1" applyFill="1" applyAlignment="1">
      <alignment horizontal="center"/>
    </xf>
    <xf numFmtId="0" fontId="37" fillId="26" borderId="0" xfId="107" applyFont="1" applyFill="1">
      <alignment horizontal="left"/>
    </xf>
    <xf numFmtId="0" fontId="40" fillId="34" borderId="0" xfId="107" applyFont="1" applyFill="1" applyAlignment="1">
      <alignment horizontal="left"/>
    </xf>
    <xf numFmtId="0" fontId="40" fillId="34" borderId="0" xfId="107" applyFont="1" applyFill="1" applyAlignment="1">
      <alignment horizontal="center"/>
    </xf>
    <xf numFmtId="0" fontId="47" fillId="34" borderId="0" xfId="107" applyFont="1" applyFill="1" applyAlignment="1">
      <alignment horizontal="left"/>
    </xf>
    <xf numFmtId="0" fontId="47" fillId="34" borderId="0" xfId="107" applyFont="1" applyFill="1" applyAlignment="1">
      <alignment horizontal="center"/>
    </xf>
    <xf numFmtId="3" fontId="37" fillId="30" borderId="0" xfId="107" applyNumberFormat="1" applyFont="1" applyFill="1" applyAlignment="1">
      <alignment horizontal="left"/>
    </xf>
    <xf numFmtId="175" fontId="37" fillId="30" borderId="0" xfId="163" applyNumberFormat="1" applyFont="1" applyFill="1" applyBorder="1" applyAlignment="1">
      <alignment horizontal="center"/>
    </xf>
    <xf numFmtId="10" fontId="37" fillId="30" borderId="42" xfId="94" applyNumberFormat="1" applyFont="1" applyFill="1" applyBorder="1" applyAlignment="1">
      <alignment horizontal="center"/>
    </xf>
    <xf numFmtId="3" fontId="37" fillId="26" borderId="0" xfId="107" applyNumberFormat="1" applyFont="1" applyAlignment="1">
      <alignment horizontal="left"/>
    </xf>
    <xf numFmtId="3" fontId="37" fillId="26" borderId="0" xfId="107" applyNumberFormat="1" applyFont="1" applyBorder="1" applyAlignment="1">
      <alignment horizontal="center"/>
    </xf>
    <xf numFmtId="175" fontId="37" fillId="26" borderId="0" xfId="163" applyNumberFormat="1" applyFont="1" applyFill="1" applyBorder="1" applyAlignment="1">
      <alignment horizontal="center"/>
    </xf>
    <xf numFmtId="10" fontId="37" fillId="26" borderId="0" xfId="94" applyNumberFormat="1" applyFont="1" applyFill="1" applyBorder="1" applyAlignment="1">
      <alignment horizontal="center"/>
    </xf>
    <xf numFmtId="0" fontId="1" fillId="0" borderId="0" xfId="57" applyFill="1"/>
    <xf numFmtId="3" fontId="37" fillId="26" borderId="0" xfId="107" applyNumberFormat="1" applyFont="1" applyFill="1" applyAlignment="1">
      <alignment horizontal="left"/>
    </xf>
    <xf numFmtId="3" fontId="37" fillId="26" borderId="0" xfId="107" applyNumberFormat="1" applyFont="1" applyFill="1" applyBorder="1" applyAlignment="1">
      <alignment horizontal="center"/>
    </xf>
    <xf numFmtId="10" fontId="37" fillId="0" borderId="0" xfId="94" applyNumberFormat="1" applyFont="1" applyFill="1" applyBorder="1" applyAlignment="1">
      <alignment horizontal="center"/>
    </xf>
    <xf numFmtId="10" fontId="37" fillId="30" borderId="34" xfId="94" applyNumberFormat="1" applyFont="1" applyFill="1" applyBorder="1" applyAlignment="1">
      <alignment horizontal="center"/>
    </xf>
    <xf numFmtId="10" fontId="37" fillId="30" borderId="0" xfId="94" applyNumberFormat="1" applyFont="1" applyFill="1" applyBorder="1" applyAlignment="1">
      <alignment horizontal="center"/>
    </xf>
    <xf numFmtId="175" fontId="37" fillId="26" borderId="0" xfId="163" applyNumberFormat="1" applyFont="1" applyFill="1" applyAlignment="1">
      <alignment horizontal="center"/>
    </xf>
    <xf numFmtId="3" fontId="37" fillId="26" borderId="69" xfId="107" applyNumberFormat="1" applyFont="1" applyFill="1" applyBorder="1" applyAlignment="1">
      <alignment horizontal="center"/>
    </xf>
    <xf numFmtId="3" fontId="37" fillId="26" borderId="0" xfId="107" applyNumberFormat="1" applyFont="1" applyAlignment="1">
      <alignment horizontal="center"/>
    </xf>
    <xf numFmtId="3" fontId="37" fillId="26" borderId="69" xfId="107" applyNumberFormat="1" applyFont="1" applyBorder="1" applyAlignment="1">
      <alignment horizontal="center"/>
    </xf>
    <xf numFmtId="3" fontId="39" fillId="26" borderId="11" xfId="107" applyNumberFormat="1" applyFont="1" applyBorder="1" applyAlignment="1">
      <alignment horizontal="left"/>
    </xf>
    <xf numFmtId="3" fontId="39" fillId="26" borderId="11" xfId="107" applyNumberFormat="1" applyFont="1" applyBorder="1" applyAlignment="1">
      <alignment horizontal="center"/>
    </xf>
    <xf numFmtId="3" fontId="39" fillId="26" borderId="70" xfId="107" applyNumberFormat="1" applyFont="1" applyBorder="1" applyAlignment="1">
      <alignment horizontal="center"/>
    </xf>
    <xf numFmtId="10" fontId="39" fillId="26" borderId="11" xfId="94" applyNumberFormat="1" applyFont="1" applyFill="1" applyBorder="1" applyAlignment="1">
      <alignment horizontal="center"/>
    </xf>
    <xf numFmtId="3" fontId="43" fillId="26" borderId="0" xfId="107" applyNumberFormat="1" applyFont="1" applyBorder="1" applyAlignment="1">
      <alignment horizontal="left"/>
    </xf>
    <xf numFmtId="3" fontId="39" fillId="26" borderId="0" xfId="107" applyNumberFormat="1" applyFont="1" applyBorder="1" applyAlignment="1">
      <alignment horizontal="center"/>
    </xf>
    <xf numFmtId="10" fontId="39" fillId="26" borderId="69" xfId="94" applyNumberFormat="1" applyFont="1" applyFill="1" applyBorder="1" applyAlignment="1">
      <alignment horizontal="center"/>
    </xf>
    <xf numFmtId="10" fontId="39" fillId="26" borderId="71" xfId="94" applyNumberFormat="1" applyFont="1" applyFill="1" applyBorder="1" applyAlignment="1">
      <alignment horizontal="center"/>
    </xf>
    <xf numFmtId="0" fontId="37" fillId="26" borderId="69" xfId="107" applyFont="1" applyBorder="1" applyAlignment="1">
      <alignment horizontal="center"/>
    </xf>
    <xf numFmtId="0" fontId="1" fillId="68" borderId="0" xfId="57" applyFill="1"/>
    <xf numFmtId="0" fontId="68" fillId="0" borderId="0" xfId="114"/>
    <xf numFmtId="0" fontId="68" fillId="0" borderId="0" xfId="114" applyFill="1"/>
    <xf numFmtId="0" fontId="40" fillId="29" borderId="0" xfId="107" applyFont="1" applyFill="1" applyAlignment="1">
      <alignment horizontal="left"/>
    </xf>
    <xf numFmtId="17" fontId="40" fillId="29" borderId="0" xfId="107" applyNumberFormat="1" applyFont="1" applyFill="1" applyAlignment="1">
      <alignment horizontal="center"/>
    </xf>
    <xf numFmtId="0" fontId="43" fillId="26" borderId="0" xfId="107" applyFont="1" applyFill="1" applyAlignment="1">
      <alignment horizontal="left"/>
    </xf>
    <xf numFmtId="0" fontId="40" fillId="26" borderId="0" xfId="107" applyFont="1" applyFill="1" applyAlignment="1">
      <alignment horizontal="center"/>
    </xf>
    <xf numFmtId="0" fontId="39" fillId="26" borderId="0" xfId="107" applyFont="1" applyFill="1" applyAlignment="1">
      <alignment horizontal="left"/>
    </xf>
    <xf numFmtId="3" fontId="91" fillId="26" borderId="17" xfId="107" applyNumberFormat="1" applyFont="1" applyFill="1" applyBorder="1" applyAlignment="1">
      <alignment horizontal="center"/>
    </xf>
    <xf numFmtId="10" fontId="39" fillId="26" borderId="42" xfId="94" applyNumberFormat="1" applyFont="1" applyFill="1" applyBorder="1" applyAlignment="1">
      <alignment horizontal="center"/>
    </xf>
    <xf numFmtId="0" fontId="37" fillId="26" borderId="42" xfId="107" applyFont="1" applyBorder="1" applyAlignment="1">
      <alignment horizontal="center"/>
    </xf>
    <xf numFmtId="0" fontId="37" fillId="26" borderId="38" xfId="107" applyFont="1" applyBorder="1" applyAlignment="1">
      <alignment horizontal="center"/>
    </xf>
    <xf numFmtId="175" fontId="37" fillId="26" borderId="33" xfId="163" applyNumberFormat="1" applyFont="1" applyFill="1" applyBorder="1" applyAlignment="1">
      <alignment horizontal="right"/>
    </xf>
    <xf numFmtId="10" fontId="37" fillId="26" borderId="13" xfId="94" applyNumberFormat="1" applyFont="1" applyFill="1" applyBorder="1" applyAlignment="1">
      <alignment horizontal="center"/>
    </xf>
    <xf numFmtId="10" fontId="0" fillId="0" borderId="0" xfId="0" applyNumberFormat="1"/>
    <xf numFmtId="165" fontId="37" fillId="26" borderId="34" xfId="163" applyNumberFormat="1" applyFont="1" applyFill="1" applyBorder="1" applyAlignment="1">
      <alignment horizontal="center"/>
    </xf>
    <xf numFmtId="10" fontId="37" fillId="26" borderId="41" xfId="94" applyNumberFormat="1" applyFont="1" applyFill="1" applyBorder="1" applyAlignment="1">
      <alignment horizontal="center"/>
    </xf>
    <xf numFmtId="3" fontId="39" fillId="26" borderId="0" xfId="107" applyNumberFormat="1" applyFont="1">
      <alignment horizontal="left"/>
    </xf>
    <xf numFmtId="3" fontId="91" fillId="0" borderId="17" xfId="107" applyNumberFormat="1" applyFont="1" applyFill="1" applyBorder="1" applyAlignment="1">
      <alignment horizontal="center"/>
    </xf>
    <xf numFmtId="10" fontId="39" fillId="26" borderId="17" xfId="94" applyNumberFormat="1" applyFont="1" applyFill="1" applyBorder="1" applyAlignment="1">
      <alignment horizontal="center"/>
    </xf>
    <xf numFmtId="9" fontId="39" fillId="26" borderId="11" xfId="94" applyNumberFormat="1" applyFont="1" applyFill="1" applyBorder="1" applyAlignment="1">
      <alignment horizontal="center"/>
    </xf>
    <xf numFmtId="3" fontId="39" fillId="26" borderId="0" xfId="107" applyNumberFormat="1" applyFont="1" applyBorder="1" applyAlignment="1">
      <alignment horizontal="left"/>
    </xf>
    <xf numFmtId="9" fontId="39" fillId="26" borderId="0" xfId="94" applyNumberFormat="1" applyFont="1" applyFill="1" applyBorder="1" applyAlignment="1">
      <alignment horizontal="center"/>
    </xf>
    <xf numFmtId="175" fontId="39" fillId="33" borderId="35" xfId="107" applyNumberFormat="1" applyFont="1" applyFill="1" applyBorder="1" applyAlignment="1">
      <alignment horizontal="center"/>
    </xf>
    <xf numFmtId="10" fontId="39" fillId="33" borderId="47" xfId="94" applyNumberFormat="1" applyFont="1" applyFill="1" applyBorder="1" applyAlignment="1">
      <alignment horizontal="center"/>
    </xf>
    <xf numFmtId="175" fontId="37" fillId="26" borderId="25" xfId="163" applyNumberFormat="1" applyFont="1" applyFill="1" applyBorder="1" applyAlignment="1">
      <alignment horizontal="center"/>
    </xf>
    <xf numFmtId="175" fontId="37" fillId="26" borderId="40" xfId="163" applyNumberFormat="1" applyFont="1" applyFill="1" applyBorder="1" applyAlignment="1">
      <alignment horizontal="center"/>
    </xf>
    <xf numFmtId="0" fontId="0" fillId="0" borderId="0" xfId="0" applyBorder="1"/>
    <xf numFmtId="0" fontId="37" fillId="26" borderId="0" xfId="107" applyFont="1" applyBorder="1">
      <alignment horizontal="left"/>
    </xf>
    <xf numFmtId="0" fontId="64" fillId="0" borderId="0" xfId="0" applyFont="1" applyBorder="1" applyAlignment="1">
      <alignment wrapText="1"/>
    </xf>
    <xf numFmtId="179" fontId="0" fillId="0" borderId="29" xfId="0" applyNumberFormat="1" applyBorder="1"/>
    <xf numFmtId="172" fontId="57" fillId="35" borderId="16" xfId="94" applyNumberFormat="1" applyFont="1" applyFill="1" applyBorder="1" applyAlignment="1">
      <alignment horizontal="center" vertical="center" wrapText="1"/>
    </xf>
    <xf numFmtId="172" fontId="57" fillId="0" borderId="15" xfId="94" applyNumberFormat="1" applyFont="1" applyBorder="1" applyAlignment="1">
      <alignment horizontal="center" vertical="center" wrapText="1"/>
    </xf>
    <xf numFmtId="0" fontId="55" fillId="26" borderId="0" xfId="0" applyFont="1" applyFill="1"/>
    <xf numFmtId="0" fontId="48" fillId="26" borderId="0" xfId="0" applyFont="1" applyFill="1" applyAlignment="1">
      <alignment horizontal="center" vertical="center" wrapText="1"/>
    </xf>
    <xf numFmtId="165" fontId="55" fillId="26" borderId="0" xfId="47" applyNumberFormat="1" applyFont="1" applyFill="1"/>
    <xf numFmtId="0" fontId="0" fillId="0" borderId="0" xfId="0" applyAlignment="1">
      <alignment horizontal="left"/>
    </xf>
    <xf numFmtId="165" fontId="0" fillId="0" borderId="0" xfId="47" applyNumberFormat="1" applyFont="1"/>
    <xf numFmtId="165" fontId="92" fillId="0" borderId="0" xfId="47" applyNumberFormat="1" applyFont="1"/>
    <xf numFmtId="165" fontId="92" fillId="26" borderId="0" xfId="47" applyNumberFormat="1" applyFont="1" applyFill="1"/>
    <xf numFmtId="9" fontId="69" fillId="26" borderId="0" xfId="94" applyFont="1" applyFill="1"/>
    <xf numFmtId="165" fontId="69" fillId="26" borderId="0" xfId="94" applyNumberFormat="1" applyFont="1" applyFill="1"/>
    <xf numFmtId="3" fontId="48" fillId="26" borderId="0" xfId="107" applyNumberFormat="1" applyFont="1" applyFill="1" applyAlignment="1">
      <alignment horizontal="right" vertical="center"/>
    </xf>
    <xf numFmtId="185" fontId="48" fillId="26" borderId="0" xfId="0" applyNumberFormat="1" applyFont="1" applyFill="1"/>
    <xf numFmtId="0" fontId="40" fillId="29" borderId="0" xfId="107" applyFont="1" applyFill="1" applyAlignment="1">
      <alignment horizontal="center"/>
    </xf>
    <xf numFmtId="0" fontId="40" fillId="34" borderId="0" xfId="107" applyFont="1" applyFill="1" applyAlignment="1">
      <alignment horizontal="center" wrapText="1"/>
    </xf>
    <xf numFmtId="0" fontId="64" fillId="0" borderId="0" xfId="0" applyFont="1" applyBorder="1" applyAlignment="1">
      <alignment horizontal="left" wrapText="1"/>
    </xf>
    <xf numFmtId="0" fontId="57" fillId="33" borderId="11" xfId="0" applyFont="1" applyFill="1" applyBorder="1" applyAlignment="1">
      <alignment horizontal="left"/>
    </xf>
    <xf numFmtId="0" fontId="54" fillId="29" borderId="35" xfId="107" applyFont="1" applyFill="1" applyBorder="1" applyAlignment="1">
      <alignment horizontal="left" vertical="center"/>
    </xf>
    <xf numFmtId="0" fontId="61" fillId="26" borderId="0" xfId="0" applyNumberFormat="1" applyFont="1" applyFill="1" applyBorder="1" applyAlignment="1">
      <alignment horizontal="center" vertical="top" wrapText="1"/>
    </xf>
    <xf numFmtId="178" fontId="57" fillId="26" borderId="0" xfId="0" applyNumberFormat="1" applyFont="1" applyFill="1" applyBorder="1" applyAlignment="1">
      <alignment horizontal="center"/>
    </xf>
    <xf numFmtId="178" fontId="48" fillId="26" borderId="0" xfId="0" applyNumberFormat="1" applyFont="1" applyFill="1" applyBorder="1"/>
    <xf numFmtId="10" fontId="48" fillId="26" borderId="0" xfId="0" applyNumberFormat="1" applyFont="1" applyFill="1"/>
    <xf numFmtId="10" fontId="48" fillId="26" borderId="0" xfId="94" applyNumberFormat="1" applyFont="1" applyFill="1"/>
    <xf numFmtId="0" fontId="57" fillId="26" borderId="0" xfId="0" applyFont="1" applyFill="1" applyBorder="1" applyAlignment="1">
      <alignment horizontal="center"/>
    </xf>
    <xf numFmtId="0" fontId="57" fillId="26" borderId="0" xfId="0" applyFont="1" applyFill="1" applyBorder="1"/>
    <xf numFmtId="3" fontId="57" fillId="26" borderId="0" xfId="0" applyNumberFormat="1" applyFont="1" applyFill="1" applyBorder="1"/>
    <xf numFmtId="176" fontId="57" fillId="26" borderId="0" xfId="94" applyNumberFormat="1" applyFont="1" applyFill="1" applyBorder="1"/>
    <xf numFmtId="0" fontId="48" fillId="26" borderId="0" xfId="0" applyFont="1" applyFill="1" applyBorder="1" applyAlignment="1">
      <alignment horizontal="center"/>
    </xf>
    <xf numFmtId="176" fontId="48" fillId="26" borderId="0" xfId="94" applyNumberFormat="1" applyFont="1" applyFill="1" applyBorder="1"/>
    <xf numFmtId="0" fontId="64" fillId="0" borderId="0" xfId="0" applyFont="1" applyBorder="1" applyAlignment="1">
      <alignment horizontal="left"/>
    </xf>
    <xf numFmtId="0" fontId="57" fillId="26" borderId="0" xfId="0" applyFont="1" applyFill="1" applyBorder="1" applyAlignment="1">
      <alignment horizontal="left" vertical="center" wrapText="1"/>
    </xf>
    <xf numFmtId="178" fontId="61" fillId="26" borderId="11" xfId="0" applyNumberFormat="1" applyFont="1" applyFill="1" applyBorder="1" applyAlignment="1">
      <alignment horizontal="right" vertical="top" wrapText="1"/>
    </xf>
    <xf numFmtId="0" fontId="48" fillId="26" borderId="24" xfId="107" applyFont="1" applyBorder="1">
      <alignment horizontal="left"/>
    </xf>
    <xf numFmtId="3" fontId="48" fillId="26" borderId="12" xfId="107" applyNumberFormat="1" applyFont="1" applyBorder="1" applyAlignment="1">
      <alignment horizontal="center" vertical="center"/>
    </xf>
    <xf numFmtId="3" fontId="48" fillId="26" borderId="38" xfId="107" applyNumberFormat="1" applyFont="1" applyBorder="1" applyAlignment="1">
      <alignment horizontal="center" vertical="center"/>
    </xf>
    <xf numFmtId="0" fontId="48" fillId="26" borderId="25" xfId="107" applyFont="1" applyBorder="1">
      <alignment horizontal="left"/>
    </xf>
    <xf numFmtId="3" fontId="48" fillId="26" borderId="13" xfId="107" applyNumberFormat="1" applyFont="1" applyBorder="1" applyAlignment="1">
      <alignment horizontal="center" vertical="center"/>
    </xf>
    <xf numFmtId="0" fontId="57" fillId="33" borderId="54" xfId="107" applyFont="1" applyFill="1" applyBorder="1">
      <alignment horizontal="left"/>
    </xf>
    <xf numFmtId="3" fontId="57" fillId="33" borderId="55" xfId="107" applyNumberFormat="1" applyFont="1" applyFill="1" applyBorder="1" applyAlignment="1">
      <alignment horizontal="center" vertical="center"/>
    </xf>
    <xf numFmtId="2" fontId="48" fillId="26" borderId="51" xfId="107" applyNumberFormat="1" applyFont="1" applyBorder="1" applyAlignment="1">
      <alignment horizontal="left" indent="1"/>
    </xf>
    <xf numFmtId="3" fontId="48" fillId="26" borderId="52" xfId="107" applyNumberFormat="1" applyFont="1" applyBorder="1" applyAlignment="1">
      <alignment horizontal="center" vertical="center"/>
    </xf>
    <xf numFmtId="2" fontId="48" fillId="26" borderId="25" xfId="107" applyNumberFormat="1" applyFont="1" applyBorder="1" applyAlignment="1">
      <alignment horizontal="left" indent="1"/>
    </xf>
    <xf numFmtId="2" fontId="48" fillId="26" borderId="40" xfId="107" applyNumberFormat="1" applyFont="1" applyBorder="1" applyAlignment="1">
      <alignment horizontal="left" indent="1"/>
    </xf>
    <xf numFmtId="3" fontId="48" fillId="26" borderId="41" xfId="107" applyNumberFormat="1" applyFont="1" applyBorder="1" applyAlignment="1">
      <alignment horizontal="center" vertical="center"/>
    </xf>
    <xf numFmtId="165" fontId="48" fillId="0" borderId="0" xfId="47" applyNumberFormat="1" applyFont="1" applyFill="1" applyAlignment="1">
      <alignment horizontal="center" vertical="center"/>
    </xf>
    <xf numFmtId="165" fontId="61" fillId="35" borderId="0" xfId="0" applyNumberFormat="1" applyFont="1" applyFill="1" applyBorder="1" applyAlignment="1">
      <alignment horizontal="center" vertical="center" wrapText="1"/>
    </xf>
    <xf numFmtId="172" fontId="57" fillId="26" borderId="32" xfId="94" applyNumberFormat="1" applyFont="1" applyFill="1" applyBorder="1" applyAlignment="1">
      <alignment horizontal="center" vertical="center"/>
    </xf>
    <xf numFmtId="0" fontId="48" fillId="26" borderId="31" xfId="107" applyFont="1" applyBorder="1" applyAlignment="1">
      <alignment horizontal="left" vertical="center" indent="1"/>
    </xf>
    <xf numFmtId="3" fontId="48" fillId="26" borderId="31" xfId="107" applyNumberFormat="1" applyFont="1" applyBorder="1" applyAlignment="1">
      <alignment horizontal="center" vertical="center"/>
    </xf>
    <xf numFmtId="165" fontId="57" fillId="30" borderId="27" xfId="47" applyNumberFormat="1" applyFont="1" applyFill="1" applyBorder="1" applyAlignment="1">
      <alignment horizontal="center" vertical="center"/>
    </xf>
    <xf numFmtId="172" fontId="50" fillId="26" borderId="0" xfId="94" applyNumberFormat="1" applyFont="1" applyFill="1" applyAlignment="1">
      <alignment horizontal="center"/>
    </xf>
    <xf numFmtId="0" fontId="53" fillId="26" borderId="0" xfId="0" applyFont="1" applyFill="1" applyAlignment="1">
      <alignment horizontal="left" wrapText="1"/>
    </xf>
    <xf numFmtId="0" fontId="37" fillId="0" borderId="11" xfId="0" applyFont="1" applyBorder="1" applyAlignment="1">
      <alignment horizontal="left" vertical="top" wrapText="1"/>
    </xf>
    <xf numFmtId="3" fontId="66" fillId="34" borderId="24" xfId="107" applyNumberFormat="1" applyFont="1" applyFill="1" applyBorder="1" applyAlignment="1">
      <alignment horizontal="center" vertical="center"/>
    </xf>
    <xf numFmtId="3" fontId="66" fillId="34" borderId="12" xfId="107" applyNumberFormat="1" applyFont="1" applyFill="1" applyBorder="1" applyAlignment="1">
      <alignment horizontal="center" vertical="center"/>
    </xf>
    <xf numFmtId="3" fontId="66" fillId="34" borderId="38" xfId="107" applyNumberFormat="1" applyFont="1" applyFill="1" applyBorder="1" applyAlignment="1">
      <alignment horizontal="center" vertical="center"/>
    </xf>
    <xf numFmtId="3" fontId="54" fillId="34" borderId="12" xfId="107" applyNumberFormat="1" applyFont="1" applyFill="1" applyBorder="1" applyAlignment="1">
      <alignment horizontal="center" vertical="center"/>
    </xf>
    <xf numFmtId="3" fontId="54" fillId="34" borderId="38" xfId="107" applyNumberFormat="1" applyFont="1" applyFill="1" applyBorder="1" applyAlignment="1">
      <alignment horizontal="center" vertical="center"/>
    </xf>
    <xf numFmtId="0" fontId="37" fillId="0" borderId="35" xfId="0" applyFont="1" applyBorder="1" applyAlignment="1">
      <alignment horizontal="left" vertical="top" wrapText="1"/>
    </xf>
    <xf numFmtId="0" fontId="37" fillId="0" borderId="36" xfId="0" applyFont="1" applyBorder="1" applyAlignment="1">
      <alignment horizontal="left" vertical="top" wrapText="1"/>
    </xf>
    <xf numFmtId="0" fontId="37" fillId="0" borderId="47" xfId="0" applyFont="1" applyBorder="1" applyAlignment="1">
      <alignment horizontal="left" vertical="top" wrapText="1"/>
    </xf>
    <xf numFmtId="0" fontId="29" fillId="26" borderId="0" xfId="58" applyFont="1" applyFill="1" applyAlignment="1">
      <alignment horizontal="center" vertical="center"/>
    </xf>
    <xf numFmtId="0" fontId="40" fillId="29" borderId="0" xfId="107" applyFont="1" applyFill="1" applyAlignment="1">
      <alignment horizontal="center"/>
    </xf>
    <xf numFmtId="3" fontId="66" fillId="34" borderId="35" xfId="107" applyNumberFormat="1" applyFont="1" applyFill="1" applyBorder="1" applyAlignment="1">
      <alignment horizontal="center" vertical="center"/>
    </xf>
    <xf numFmtId="3" fontId="66" fillId="34" borderId="36" xfId="107" applyNumberFormat="1" applyFont="1" applyFill="1" applyBorder="1" applyAlignment="1">
      <alignment horizontal="center" vertical="center"/>
    </xf>
    <xf numFmtId="3" fontId="66" fillId="34" borderId="47" xfId="107" applyNumberFormat="1" applyFont="1" applyFill="1" applyBorder="1" applyAlignment="1">
      <alignment horizontal="center" vertical="center"/>
    </xf>
    <xf numFmtId="3" fontId="61" fillId="0" borderId="23" xfId="107" applyNumberFormat="1" applyFont="1" applyFill="1" applyBorder="1" applyAlignment="1">
      <alignment horizontal="center" vertical="center"/>
    </xf>
    <xf numFmtId="0" fontId="62" fillId="0" borderId="19" xfId="0" applyFont="1" applyBorder="1" applyAlignment="1">
      <alignment horizontal="left" wrapText="1"/>
    </xf>
    <xf numFmtId="0" fontId="62" fillId="0" borderId="19" xfId="0" applyFont="1" applyBorder="1" applyAlignment="1">
      <alignment horizontal="left"/>
    </xf>
    <xf numFmtId="0" fontId="48" fillId="0" borderId="31" xfId="0" applyFont="1" applyBorder="1" applyAlignment="1">
      <alignment horizontal="left" vertical="top" wrapText="1"/>
    </xf>
    <xf numFmtId="0" fontId="48" fillId="0" borderId="19" xfId="0" applyFont="1" applyBorder="1" applyAlignment="1">
      <alignment horizontal="left" vertical="top" wrapText="1"/>
    </xf>
    <xf numFmtId="0" fontId="62" fillId="0" borderId="19" xfId="0" applyFont="1" applyBorder="1" applyAlignment="1">
      <alignment horizontal="left" vertical="top" wrapText="1"/>
    </xf>
    <xf numFmtId="0" fontId="40" fillId="31" borderId="0" xfId="107" applyFont="1" applyFill="1" applyAlignment="1">
      <alignment horizontal="center"/>
    </xf>
    <xf numFmtId="0" fontId="37" fillId="26" borderId="0" xfId="107" applyAlignment="1">
      <alignment horizontal="left"/>
    </xf>
    <xf numFmtId="0" fontId="37" fillId="26" borderId="0" xfId="107" applyAlignment="1">
      <alignment horizontal="left" wrapText="1"/>
    </xf>
    <xf numFmtId="0" fontId="64" fillId="0" borderId="11" xfId="0" applyFont="1" applyBorder="1" applyAlignment="1">
      <alignment horizontal="left" wrapText="1"/>
    </xf>
    <xf numFmtId="0" fontId="38" fillId="26" borderId="0" xfId="0" applyFont="1" applyFill="1" applyAlignment="1">
      <alignment horizontal="center"/>
    </xf>
    <xf numFmtId="0" fontId="40" fillId="34" borderId="0" xfId="107" applyFont="1" applyFill="1" applyAlignment="1">
      <alignment horizontal="center" wrapText="1"/>
    </xf>
    <xf numFmtId="0" fontId="64" fillId="0" borderId="11" xfId="0" applyFont="1" applyBorder="1" applyAlignment="1">
      <alignment horizontal="left" vertical="top" wrapText="1"/>
    </xf>
    <xf numFmtId="0" fontId="38" fillId="0" borderId="0" xfId="0" applyFont="1" applyAlignment="1">
      <alignment horizontal="left" wrapText="1"/>
    </xf>
    <xf numFmtId="0" fontId="64" fillId="0" borderId="11" xfId="0" applyFont="1" applyBorder="1" applyAlignment="1">
      <alignment horizontal="left" vertical="center" wrapText="1"/>
    </xf>
    <xf numFmtId="0" fontId="64" fillId="0" borderId="0" xfId="0" applyFont="1" applyBorder="1" applyAlignment="1">
      <alignment horizontal="left" wrapText="1"/>
    </xf>
    <xf numFmtId="0" fontId="48" fillId="26" borderId="11" xfId="0" applyFont="1" applyFill="1" applyBorder="1" applyAlignment="1">
      <alignment horizontal="left" vertical="top" wrapText="1"/>
    </xf>
    <xf numFmtId="0" fontId="57" fillId="33" borderId="11" xfId="0" applyFont="1" applyFill="1" applyBorder="1" applyAlignment="1">
      <alignment horizontal="left"/>
    </xf>
    <xf numFmtId="0" fontId="28" fillId="0" borderId="0" xfId="0" applyFont="1" applyAlignment="1">
      <alignment horizontal="center" wrapText="1"/>
    </xf>
    <xf numFmtId="0" fontId="48" fillId="0" borderId="0" xfId="0" applyFont="1" applyAlignment="1">
      <alignment horizontal="center" wrapText="1"/>
    </xf>
    <xf numFmtId="3" fontId="54" fillId="34" borderId="24" xfId="107" applyNumberFormat="1" applyFont="1" applyFill="1" applyBorder="1" applyAlignment="1">
      <alignment horizontal="center" vertical="center"/>
    </xf>
    <xf numFmtId="0" fontId="48" fillId="26" borderId="11" xfId="0" applyFont="1" applyFill="1" applyBorder="1" applyAlignment="1">
      <alignment horizontal="left" vertical="center" wrapText="1"/>
    </xf>
    <xf numFmtId="0" fontId="54" fillId="29" borderId="35" xfId="107" applyFont="1" applyFill="1" applyBorder="1" applyAlignment="1">
      <alignment horizontal="left" vertical="center"/>
    </xf>
    <xf numFmtId="0" fontId="54" fillId="29" borderId="47" xfId="107" applyFont="1" applyFill="1" applyBorder="1" applyAlignment="1">
      <alignment horizontal="left" vertical="center"/>
    </xf>
    <xf numFmtId="0" fontId="48" fillId="26" borderId="0" xfId="0" applyFont="1" applyFill="1" applyBorder="1" applyAlignment="1">
      <alignment horizontal="left" vertical="center" wrapText="1"/>
    </xf>
    <xf numFmtId="0" fontId="63" fillId="26" borderId="0" xfId="0" applyFont="1" applyFill="1" applyBorder="1" applyAlignment="1">
      <alignment horizontal="left" vertical="center" wrapText="1"/>
    </xf>
    <xf numFmtId="0" fontId="57" fillId="26" borderId="0" xfId="0" applyFont="1" applyFill="1" applyBorder="1" applyAlignment="1">
      <alignment horizontal="left" vertical="center" wrapText="1"/>
    </xf>
    <xf numFmtId="0" fontId="57" fillId="26" borderId="0" xfId="0" applyFont="1" applyFill="1" applyBorder="1" applyAlignment="1">
      <alignment horizontal="left" vertical="top" wrapText="1"/>
    </xf>
    <xf numFmtId="0" fontId="62" fillId="26" borderId="0" xfId="0" applyFont="1" applyFill="1" applyBorder="1" applyAlignment="1">
      <alignment horizontal="center" wrapText="1"/>
    </xf>
    <xf numFmtId="0" fontId="48" fillId="26" borderId="0" xfId="0" applyFont="1" applyFill="1" applyBorder="1" applyAlignment="1">
      <alignment horizontal="center" wrapText="1"/>
    </xf>
    <xf numFmtId="0" fontId="87" fillId="0" borderId="11" xfId="0" applyFont="1" applyBorder="1" applyAlignment="1">
      <alignment horizontal="left" vertical="center" wrapText="1"/>
    </xf>
    <xf numFmtId="0" fontId="87" fillId="0" borderId="19" xfId="0" applyFont="1" applyBorder="1" applyAlignment="1">
      <alignment horizontal="left" vertical="top" wrapText="1"/>
    </xf>
    <xf numFmtId="0" fontId="87" fillId="26" borderId="19" xfId="0" applyFont="1" applyFill="1" applyBorder="1" applyAlignment="1">
      <alignment horizontal="left"/>
    </xf>
  </cellXfs>
  <cellStyles count="165">
    <cellStyle name="20% - Énfasis1" xfId="134" builtinId="30" customBuiltin="1"/>
    <cellStyle name="20% - Énfasis1 2" xfId="1"/>
    <cellStyle name="20% - Énfasis2" xfId="138" builtinId="34" customBuiltin="1"/>
    <cellStyle name="20% - Énfasis2 2" xfId="2"/>
    <cellStyle name="20% - Énfasis3" xfId="142" builtinId="38" customBuiltin="1"/>
    <cellStyle name="20% - Énfasis3 2" xfId="3"/>
    <cellStyle name="20% - Énfasis4" xfId="146" builtinId="42" customBuiltin="1"/>
    <cellStyle name="20% - Énfasis4 2" xfId="4"/>
    <cellStyle name="20% - Énfasis5" xfId="150" builtinId="46" customBuiltin="1"/>
    <cellStyle name="20% - Énfasis5 2" xfId="5"/>
    <cellStyle name="20% - Énfasis6" xfId="154" builtinId="50" customBuiltin="1"/>
    <cellStyle name="20% - Énfasis6 2" xfId="6"/>
    <cellStyle name="40% - Énfasis1" xfId="135" builtinId="31" customBuiltin="1"/>
    <cellStyle name="40% - Énfasis1 2" xfId="7"/>
    <cellStyle name="40% - Énfasis2" xfId="139" builtinId="35" customBuiltin="1"/>
    <cellStyle name="40% - Énfasis2 2" xfId="8"/>
    <cellStyle name="40% - Énfasis3" xfId="143" builtinId="39" customBuiltin="1"/>
    <cellStyle name="40% - Énfasis3 2" xfId="9"/>
    <cellStyle name="40% - Énfasis4" xfId="147" builtinId="43" customBuiltin="1"/>
    <cellStyle name="40% - Énfasis4 2" xfId="10"/>
    <cellStyle name="40% - Énfasis5" xfId="151" builtinId="47" customBuiltin="1"/>
    <cellStyle name="40% - Énfasis5 2" xfId="11"/>
    <cellStyle name="40% - Énfasis6" xfId="155" builtinId="51" customBuiltin="1"/>
    <cellStyle name="40% - Énfasis6 2" xfId="12"/>
    <cellStyle name="60% - Énfasis1" xfId="136" builtinId="32" customBuiltin="1"/>
    <cellStyle name="60% - Énfasis1 2" xfId="13"/>
    <cellStyle name="60% - Énfasis2" xfId="140" builtinId="36" customBuiltin="1"/>
    <cellStyle name="60% - Énfasis2 2" xfId="14"/>
    <cellStyle name="60% - Énfasis3" xfId="144" builtinId="40" customBuiltin="1"/>
    <cellStyle name="60% - Énfasis3 2" xfId="15"/>
    <cellStyle name="60% - Énfasis4" xfId="148" builtinId="44" customBuiltin="1"/>
    <cellStyle name="60% - Énfasis4 2" xfId="16"/>
    <cellStyle name="60% - Énfasis5" xfId="152" builtinId="48" customBuiltin="1"/>
    <cellStyle name="60% - Énfasis5 2" xfId="17"/>
    <cellStyle name="60% - Énfasis6" xfId="156" builtinId="52" customBuiltin="1"/>
    <cellStyle name="60% - Énfasis6 2" xfId="18"/>
    <cellStyle name="Border" xfId="19"/>
    <cellStyle name="Buena 2" xfId="20"/>
    <cellStyle name="Bueno" xfId="121" builtinId="26" customBuiltin="1"/>
    <cellStyle name="Cálculo" xfId="126" builtinId="22" customBuiltin="1"/>
    <cellStyle name="Cálculo 2" xfId="21"/>
    <cellStyle name="Celda de comprobación" xfId="128" builtinId="23" customBuiltin="1"/>
    <cellStyle name="Celda de comprobación 2" xfId="22"/>
    <cellStyle name="Celda vinculada" xfId="127" builtinId="24" customBuiltin="1"/>
    <cellStyle name="Celda vinculada 2" xfId="23"/>
    <cellStyle name="CELESTE" xfId="24"/>
    <cellStyle name="Comma_Data Proyecto Antamina" xfId="25"/>
    <cellStyle name="CUADRO - Style1" xfId="26"/>
    <cellStyle name="CUERPO - Style2" xfId="27"/>
    <cellStyle name="Diseño" xfId="28"/>
    <cellStyle name="Diseño 12" xfId="29"/>
    <cellStyle name="Diseño 2" xfId="30"/>
    <cellStyle name="Diseño 3" xfId="31"/>
    <cellStyle name="Diseño 4" xfId="32"/>
    <cellStyle name="Diseño_053-BC" xfId="33"/>
    <cellStyle name="Encabezado 1" xfId="117" builtinId="16" customBuiltin="1"/>
    <cellStyle name="Encabezado 4" xfId="120" builtinId="19" customBuiltin="1"/>
    <cellStyle name="Encabezado 4 2" xfId="34"/>
    <cellStyle name="Énfasis1" xfId="133" builtinId="29" customBuiltin="1"/>
    <cellStyle name="Énfasis1 2" xfId="35"/>
    <cellStyle name="Énfasis2" xfId="137" builtinId="33" customBuiltin="1"/>
    <cellStyle name="Énfasis2 2" xfId="36"/>
    <cellStyle name="Énfasis3" xfId="141" builtinId="37" customBuiltin="1"/>
    <cellStyle name="Énfasis3 2" xfId="37"/>
    <cellStyle name="Énfasis4" xfId="145" builtinId="41" customBuiltin="1"/>
    <cellStyle name="Énfasis4 2" xfId="38"/>
    <cellStyle name="Énfasis5" xfId="149" builtinId="45" customBuiltin="1"/>
    <cellStyle name="Énfasis5 2" xfId="39"/>
    <cellStyle name="Énfasis6" xfId="153" builtinId="49" customBuiltin="1"/>
    <cellStyle name="Énfasis6 2" xfId="40"/>
    <cellStyle name="Entrada" xfId="124" builtinId="20" customBuiltin="1"/>
    <cellStyle name="Entrada 2" xfId="41"/>
    <cellStyle name="Euro" xfId="42"/>
    <cellStyle name="Euro 2" xfId="43"/>
    <cellStyle name="Euro 3" xfId="44"/>
    <cellStyle name="Euro 4" xfId="45"/>
    <cellStyle name="Incorrecto" xfId="122" builtinId="27" customBuiltin="1"/>
    <cellStyle name="Incorrecto 2" xfId="46"/>
    <cellStyle name="Millares" xfId="47" builtinId="3"/>
    <cellStyle name="Millares 2" xfId="48"/>
    <cellStyle name="Millares 2 2" xfId="49"/>
    <cellStyle name="Millares 2 3" xfId="163"/>
    <cellStyle name="Millares 3" xfId="50"/>
    <cellStyle name="Millares 3 2" xfId="51"/>
    <cellStyle name="Millares 4" xfId="52"/>
    <cellStyle name="Millares 5" xfId="53"/>
    <cellStyle name="Millares 6" xfId="54"/>
    <cellStyle name="Millares 7" xfId="158"/>
    <cellStyle name="Millares 8" xfId="160"/>
    <cellStyle name="Neutral" xfId="123" builtinId="28" customBuiltin="1"/>
    <cellStyle name="Neutral 2" xfId="55"/>
    <cellStyle name="No-definido" xfId="56"/>
    <cellStyle name="Normal" xfId="0" builtinId="0"/>
    <cellStyle name="Normal 10" xfId="114"/>
    <cellStyle name="Normal 10 2" xfId="115"/>
    <cellStyle name="Normal 11" xfId="157"/>
    <cellStyle name="Normal 12" xfId="161"/>
    <cellStyle name="Normal 13" xfId="162"/>
    <cellStyle name="Normal 18" xfId="159"/>
    <cellStyle name="Normal 2" xfId="57"/>
    <cellStyle name="Normal 2 2" xfId="58"/>
    <cellStyle name="Normal 2 2 2" xfId="59"/>
    <cellStyle name="Normal 2 2 3" xfId="60"/>
    <cellStyle name="Normal 2 3" xfId="61"/>
    <cellStyle name="Normal 2 4" xfId="62"/>
    <cellStyle name="Normal 2 5" xfId="63"/>
    <cellStyle name="Normal 22" xfId="164"/>
    <cellStyle name="Normal 3" xfId="64"/>
    <cellStyle name="Normal 3 2" xfId="65"/>
    <cellStyle name="Normal 3 2 2" xfId="66"/>
    <cellStyle name="Normal 3 3" xfId="67"/>
    <cellStyle name="Normal 3 4" xfId="68"/>
    <cellStyle name="Normal 3 5" xfId="69"/>
    <cellStyle name="Normal 4" xfId="70"/>
    <cellStyle name="Normal 4 2" xfId="71"/>
    <cellStyle name="Normal 5" xfId="72"/>
    <cellStyle name="Normal 5 2" xfId="73"/>
    <cellStyle name="Normal 5 3" xfId="74"/>
    <cellStyle name="Normal 6" xfId="75"/>
    <cellStyle name="Normal 6 2" xfId="76"/>
    <cellStyle name="Normal 7" xfId="77"/>
    <cellStyle name="Normal 7 2" xfId="78"/>
    <cellStyle name="Normal 8" xfId="79"/>
    <cellStyle name="Normal 9" xfId="80"/>
    <cellStyle name="Notas" xfId="130" builtinId="10" customBuiltin="1"/>
    <cellStyle name="NOTAS - Style3" xfId="81"/>
    <cellStyle name="Notas 2" xfId="82"/>
    <cellStyle name="Notas 2 2" xfId="83"/>
    <cellStyle name="Notas 2 3" xfId="84"/>
    <cellStyle name="Notas 2 4" xfId="85"/>
    <cellStyle name="Notas 2 5" xfId="86"/>
    <cellStyle name="Notas 2_Terminos archivo_MODELO_2013(6ene)" xfId="87"/>
    <cellStyle name="Notas 3" xfId="88"/>
    <cellStyle name="Notas 3 2" xfId="89"/>
    <cellStyle name="Notas 4" xfId="90"/>
    <cellStyle name="Notas 5" xfId="91"/>
    <cellStyle name="Notas 6" xfId="92"/>
    <cellStyle name="Notas 7" xfId="93"/>
    <cellStyle name="Porcentaje" xfId="94" builtinId="5"/>
    <cellStyle name="Porcentaje 2" xfId="95"/>
    <cellStyle name="Porcentaje 2 2" xfId="96"/>
    <cellStyle name="Porcentaje 3" xfId="97"/>
    <cellStyle name="Porcentaje 4" xfId="98"/>
    <cellStyle name="Porcentual 2" xfId="99"/>
    <cellStyle name="Porcentual 2 2" xfId="100"/>
    <cellStyle name="Porcentual 3" xfId="101"/>
    <cellStyle name="Porcentual 3 2" xfId="102"/>
    <cellStyle name="RECUAD - Style4" xfId="103"/>
    <cellStyle name="Salida" xfId="125" builtinId="21" customBuiltin="1"/>
    <cellStyle name="Salida 2" xfId="104"/>
    <cellStyle name="Texto de advertencia" xfId="129" builtinId="11" customBuiltin="1"/>
    <cellStyle name="Texto de advertencia 2" xfId="105"/>
    <cellStyle name="Texto explicativo" xfId="131" builtinId="53" customBuiltin="1"/>
    <cellStyle name="Texto explicativo 2" xfId="106"/>
    <cellStyle name="TEXTO NORMAL" xfId="107"/>
    <cellStyle name="Título" xfId="116" builtinId="15" customBuiltin="1"/>
    <cellStyle name="TITULO - Style5" xfId="108"/>
    <cellStyle name="Título 1 2" xfId="109"/>
    <cellStyle name="Título 2" xfId="118" builtinId="17" customBuiltin="1"/>
    <cellStyle name="Título 2 2" xfId="110"/>
    <cellStyle name="Título 3" xfId="119" builtinId="18" customBuiltin="1"/>
    <cellStyle name="Título 3 2" xfId="111"/>
    <cellStyle name="Título 4" xfId="112"/>
    <cellStyle name="Total" xfId="132" builtinId="25" customBuiltin="1"/>
    <cellStyle name="Total 2" xfId="113"/>
  </cellStyles>
  <dxfs count="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serie</c:v>
          </c:tx>
          <c:spPr>
            <a:solidFill>
              <a:schemeClr val="tx2">
                <a:lumMod val="75000"/>
              </a:schemeClr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C47-4706-9F11-BB823894943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C47-4706-9F11-BB823894943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C47-4706-9F11-BB823894943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C47-4706-9F11-BB823894943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COBRE</c:v>
              </c:pt>
              <c:pt idx="1">
                <c:v>ORO</c:v>
              </c:pt>
              <c:pt idx="2">
                <c:v>ZINC</c:v>
              </c:pt>
              <c:pt idx="3">
                <c:v>PLATA</c:v>
              </c:pt>
              <c:pt idx="4">
                <c:v>PLOMO</c:v>
              </c:pt>
              <c:pt idx="5">
                <c:v>ESTAÑO</c:v>
              </c:pt>
              <c:pt idx="6">
                <c:v>HIERRO</c:v>
              </c:pt>
              <c:pt idx="7">
                <c:v>MOLIBDENO</c:v>
              </c:pt>
            </c:strLit>
          </c:cat>
          <c:val>
            <c:numRef>
              <c:f>'[1]6. EXPORTACIONES'!$B$88:$I$88</c:f>
              <c:numCache>
                <c:formatCode>General</c:formatCode>
                <c:ptCount val="8"/>
                <c:pt idx="0">
                  <c:v>2.3440752690917499E-4</c:v>
                </c:pt>
                <c:pt idx="1">
                  <c:v>-9.1879730893547285E-2</c:v>
                </c:pt>
                <c:pt idx="2">
                  <c:v>-6.3244444823667978E-2</c:v>
                </c:pt>
                <c:pt idx="3">
                  <c:v>-0.43176131510061388</c:v>
                </c:pt>
                <c:pt idx="4">
                  <c:v>0.10930262730843854</c:v>
                </c:pt>
                <c:pt idx="5">
                  <c:v>0.15918363805474933</c:v>
                </c:pt>
                <c:pt idx="6">
                  <c:v>-1.1529340704283797E-3</c:v>
                </c:pt>
                <c:pt idx="7">
                  <c:v>9.4652095677249415E-2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47-4706-9F11-BB8238949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0156672"/>
        <c:axId val="50158592"/>
      </c:barChart>
      <c:catAx>
        <c:axId val="50156672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0158592"/>
        <c:crossesAt val="0"/>
        <c:auto val="1"/>
        <c:lblAlgn val="ctr"/>
        <c:lblOffset val="100"/>
        <c:noMultiLvlLbl val="0"/>
      </c:catAx>
      <c:valAx>
        <c:axId val="50158592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01566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289788802817209E-2"/>
          <c:y val="5.2261946503799499E-2"/>
          <c:w val="0.89688459700447287"/>
          <c:h val="0.77236279209751268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2060"/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AA0-4CCD-B3BD-3C7A2EA1A053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'6. EXPORTACIONES'!$A$6:$A$15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 (Ene. - Ago.)</c:v>
                </c:pt>
              </c:strCache>
            </c:strRef>
          </c:cat>
          <c:val>
            <c:numRef>
              <c:f>'6. EXPORTACIONES'!$K$6:$K$15</c:f>
              <c:numCache>
                <c:formatCode>#,##0</c:formatCode>
                <c:ptCount val="10"/>
                <c:pt idx="0">
                  <c:v>21903</c:v>
                </c:pt>
                <c:pt idx="1">
                  <c:v>27526</c:v>
                </c:pt>
                <c:pt idx="2">
                  <c:v>27467</c:v>
                </c:pt>
                <c:pt idx="3">
                  <c:v>23790</c:v>
                </c:pt>
                <c:pt idx="4">
                  <c:v>20547</c:v>
                </c:pt>
                <c:pt idx="5">
                  <c:v>18950.140019839251</c:v>
                </c:pt>
                <c:pt idx="6">
                  <c:v>21776.636298768288</c:v>
                </c:pt>
                <c:pt idx="7">
                  <c:v>27158.581548278267</c:v>
                </c:pt>
                <c:pt idx="8">
                  <c:v>28823.486147754375</c:v>
                </c:pt>
                <c:pt idx="9">
                  <c:v>17845.620902271723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A0-4CCD-B3BD-3C7A2EA1A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582528"/>
        <c:axId val="83715968"/>
      </c:barChart>
      <c:catAx>
        <c:axId val="8258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3715968"/>
        <c:crosses val="autoZero"/>
        <c:auto val="1"/>
        <c:lblAlgn val="ctr"/>
        <c:lblOffset val="100"/>
        <c:noMultiLvlLbl val="0"/>
      </c:catAx>
      <c:valAx>
        <c:axId val="8371596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25825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990-4985-8C5C-BD23CE9AA3EB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1-D556-40B4-A2B5-DB480E5CBDD3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'[2]7. INVERSIONES'!$A$5:$A$15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 (Ene-Set)</c:v>
                </c:pt>
              </c:strCache>
            </c:strRef>
          </c:cat>
          <c:val>
            <c:numRef>
              <c:f>'[2]7. INVERSIONES'!$I$5:$I$15</c:f>
              <c:numCache>
                <c:formatCode>General</c:formatCode>
                <c:ptCount val="11"/>
                <c:pt idx="0">
                  <c:v>2290.2734399599999</c:v>
                </c:pt>
                <c:pt idx="1">
                  <c:v>3331.5544708899988</c:v>
                </c:pt>
                <c:pt idx="2">
                  <c:v>6377.6153638800024</c:v>
                </c:pt>
                <c:pt idx="3">
                  <c:v>7498.2074195999949</c:v>
                </c:pt>
                <c:pt idx="4">
                  <c:v>8863.6219657799938</c:v>
                </c:pt>
                <c:pt idx="5">
                  <c:v>8079.20970149</c:v>
                </c:pt>
                <c:pt idx="6">
                  <c:v>6824.6243262299959</c:v>
                </c:pt>
                <c:pt idx="7">
                  <c:v>3333.5635732200003</c:v>
                </c:pt>
                <c:pt idx="8">
                  <c:v>3928.0167818599944</c:v>
                </c:pt>
                <c:pt idx="9">
                  <c:v>4947.4348791800003</c:v>
                </c:pt>
                <c:pt idx="10">
                  <c:v>4070.5690848001805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56-40B4-A2B5-DB480E5CB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784960"/>
        <c:axId val="159786496"/>
      </c:barChart>
      <c:catAx>
        <c:axId val="159784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9786496"/>
        <c:crosses val="autoZero"/>
        <c:auto val="1"/>
        <c:lblAlgn val="ctr"/>
        <c:lblOffset val="100"/>
        <c:noMultiLvlLbl val="0"/>
      </c:catAx>
      <c:valAx>
        <c:axId val="159786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597849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666441</xdr:colOff>
      <xdr:row>96</xdr:row>
      <xdr:rowOff>57189</xdr:rowOff>
    </xdr:from>
    <xdr:to>
      <xdr:col>8</xdr:col>
      <xdr:colOff>494991</xdr:colOff>
      <xdr:row>110</xdr:row>
      <xdr:rowOff>121357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608163</xdr:colOff>
      <xdr:row>42</xdr:row>
      <xdr:rowOff>26827</xdr:rowOff>
    </xdr:from>
    <xdr:to>
      <xdr:col>8</xdr:col>
      <xdr:colOff>102100</xdr:colOff>
      <xdr:row>56</xdr:row>
      <xdr:rowOff>57813</xdr:rowOff>
    </xdr:to>
    <xdr:graphicFrame macro="">
      <xdr:nvGraphicFramePr>
        <xdr:cNvPr id="5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358486</xdr:colOff>
      <xdr:row>40</xdr:row>
      <xdr:rowOff>38100</xdr:rowOff>
    </xdr:from>
    <xdr:to>
      <xdr:col>7</xdr:col>
      <xdr:colOff>723899</xdr:colOff>
      <xdr:row>46</xdr:row>
      <xdr:rowOff>38100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GUINAGA\AppData\Local\Microsoft\Windows\INetCache\Content.Outlook\K0R1F2CN\ANEXOS%20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GUINAGA\AppData\Local\Microsoft\Windows\INetCache\Content.Outlook\K0R1F2CN\XLS2019SEP_Invers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 MACROECONÓMICAS"/>
      <sheetName val="6. EXPORTACIONES"/>
      <sheetName val="6.1 EXPORTACIONES PART"/>
      <sheetName val="6.2 EXPORT PRODUCTOS"/>
    </sheetNames>
    <sheetDataSet>
      <sheetData sheetId="0"/>
      <sheetData sheetId="1">
        <row r="6">
          <cell r="A6">
            <v>2010</v>
          </cell>
        </row>
        <row r="88">
          <cell r="B88">
            <v>2.3440752690917499E-4</v>
          </cell>
          <cell r="C88">
            <v>-9.1879730893547285E-2</v>
          </cell>
          <cell r="D88">
            <v>-6.3244444823667978E-2</v>
          </cell>
          <cell r="E88">
            <v>-0.43176131510061388</v>
          </cell>
          <cell r="F88">
            <v>0.10930262730843854</v>
          </cell>
          <cell r="G88">
            <v>0.15918363805474933</v>
          </cell>
          <cell r="H88">
            <v>-1.1529340704283797E-3</v>
          </cell>
          <cell r="I88">
            <v>9.4652095677249415E-2</v>
          </cell>
        </row>
      </sheetData>
      <sheetData sheetId="2">
        <row r="21">
          <cell r="R21">
            <v>26604.295728130368</v>
          </cell>
          <cell r="S21">
            <v>30478.206565754932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8.5 RECAUDACION TRIB"/>
      <sheetName val="SALDO IED por SECTOR"/>
      <sheetName val="03.1 EXPORTACIONES MINERAS"/>
      <sheetName val="7. INVERSIONES"/>
      <sheetName val="8. INVERSIONES TIPO"/>
      <sheetName val="9. INVERSIONES RUBRO"/>
    </sheetNames>
    <sheetDataSet>
      <sheetData sheetId="0"/>
      <sheetData sheetId="1"/>
      <sheetData sheetId="2"/>
      <sheetData sheetId="3">
        <row r="5">
          <cell r="A5">
            <v>2009</v>
          </cell>
          <cell r="I5">
            <v>2290.2734399599999</v>
          </cell>
        </row>
        <row r="6">
          <cell r="A6">
            <v>2010</v>
          </cell>
          <cell r="I6">
            <v>3331.5544708899988</v>
          </cell>
        </row>
        <row r="7">
          <cell r="A7">
            <v>2011</v>
          </cell>
          <cell r="I7">
            <v>6377.6153638800024</v>
          </cell>
        </row>
        <row r="8">
          <cell r="A8">
            <v>2012</v>
          </cell>
          <cell r="I8">
            <v>7498.2074195999949</v>
          </cell>
        </row>
        <row r="9">
          <cell r="A9">
            <v>2013</v>
          </cell>
          <cell r="I9">
            <v>8863.6219657799938</v>
          </cell>
        </row>
        <row r="10">
          <cell r="A10">
            <v>2014</v>
          </cell>
          <cell r="I10">
            <v>8079.20970149</v>
          </cell>
        </row>
        <row r="11">
          <cell r="A11">
            <v>2015</v>
          </cell>
          <cell r="I11">
            <v>6824.6243262299959</v>
          </cell>
        </row>
        <row r="12">
          <cell r="A12">
            <v>2016</v>
          </cell>
          <cell r="I12">
            <v>3333.5635732200003</v>
          </cell>
        </row>
        <row r="13">
          <cell r="A13">
            <v>2017</v>
          </cell>
          <cell r="I13">
            <v>3928.0167818599944</v>
          </cell>
        </row>
        <row r="14">
          <cell r="A14">
            <v>2018</v>
          </cell>
          <cell r="I14">
            <v>4947.4348791800003</v>
          </cell>
        </row>
        <row r="15">
          <cell r="A15" t="str">
            <v>2019 (Ene-Set)</v>
          </cell>
          <cell r="I15">
            <v>4070.5690848001805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2"/>
  <sheetViews>
    <sheetView tabSelected="1" view="pageBreakPreview" zoomScaleNormal="100" zoomScaleSheetLayoutView="100" workbookViewId="0"/>
  </sheetViews>
  <sheetFormatPr baseColWidth="10" defaultColWidth="11.5703125" defaultRowHeight="12.75"/>
  <cols>
    <col min="1" max="1" width="14.140625" style="219" customWidth="1"/>
    <col min="2" max="9" width="11.140625" style="219" customWidth="1"/>
    <col min="10" max="16384" width="11.5703125" style="205"/>
  </cols>
  <sheetData>
    <row r="1" spans="1:9">
      <c r="A1" s="156" t="s">
        <v>453</v>
      </c>
    </row>
    <row r="2" spans="1:9" ht="15.75">
      <c r="A2" s="773" t="s">
        <v>216</v>
      </c>
      <c r="B2" s="773"/>
      <c r="C2" s="773"/>
      <c r="D2" s="773"/>
      <c r="E2" s="773"/>
      <c r="F2" s="773"/>
      <c r="G2" s="773"/>
      <c r="H2" s="773"/>
      <c r="I2" s="773"/>
    </row>
    <row r="3" spans="1:9" ht="13.5" thickBot="1"/>
    <row r="4" spans="1:9">
      <c r="A4" s="225" t="s">
        <v>248</v>
      </c>
      <c r="B4" s="225" t="s">
        <v>198</v>
      </c>
      <c r="C4" s="225" t="s">
        <v>199</v>
      </c>
      <c r="D4" s="225" t="s">
        <v>200</v>
      </c>
      <c r="E4" s="225" t="s">
        <v>201</v>
      </c>
      <c r="F4" s="225" t="s">
        <v>202</v>
      </c>
      <c r="G4" s="225" t="s">
        <v>203</v>
      </c>
      <c r="H4" s="225" t="s">
        <v>204</v>
      </c>
      <c r="I4" s="225" t="s">
        <v>205</v>
      </c>
    </row>
    <row r="5" spans="1:9" ht="13.5" thickBot="1">
      <c r="A5" s="226"/>
      <c r="B5" s="226" t="s">
        <v>206</v>
      </c>
      <c r="C5" s="226" t="s">
        <v>207</v>
      </c>
      <c r="D5" s="226" t="s">
        <v>206</v>
      </c>
      <c r="E5" s="226" t="s">
        <v>208</v>
      </c>
      <c r="F5" s="226" t="s">
        <v>206</v>
      </c>
      <c r="G5" s="226" t="s">
        <v>206</v>
      </c>
      <c r="H5" s="226" t="s">
        <v>206</v>
      </c>
      <c r="I5" s="226" t="s">
        <v>206</v>
      </c>
    </row>
    <row r="6" spans="1:9">
      <c r="A6" s="754">
        <v>2009</v>
      </c>
      <c r="B6" s="755">
        <v>1276249.2028350001</v>
      </c>
      <c r="C6" s="755">
        <v>183994714.39928088</v>
      </c>
      <c r="D6" s="755">
        <v>1512931.0674319996</v>
      </c>
      <c r="E6" s="755">
        <v>3922708.8843694869</v>
      </c>
      <c r="F6" s="755">
        <v>302459.11290999997</v>
      </c>
      <c r="G6" s="755">
        <v>4418768.325600001</v>
      </c>
      <c r="H6" s="755">
        <v>37502.627191</v>
      </c>
      <c r="I6" s="756">
        <v>12000</v>
      </c>
    </row>
    <row r="7" spans="1:9">
      <c r="A7" s="757">
        <v>2010</v>
      </c>
      <c r="B7" s="563">
        <v>1247184.0293920003</v>
      </c>
      <c r="C7" s="563">
        <v>164084409.31560928</v>
      </c>
      <c r="D7" s="563">
        <v>1470449.7064990001</v>
      </c>
      <c r="E7" s="563">
        <v>3640465.9170745406</v>
      </c>
      <c r="F7" s="563">
        <v>261989.60579399994</v>
      </c>
      <c r="G7" s="563">
        <v>6042644.2223000005</v>
      </c>
      <c r="H7" s="563">
        <v>33847.813441999999</v>
      </c>
      <c r="I7" s="758">
        <v>17000</v>
      </c>
    </row>
    <row r="8" spans="1:9">
      <c r="A8" s="757">
        <v>2011</v>
      </c>
      <c r="B8" s="563">
        <v>1235345.0680179999</v>
      </c>
      <c r="C8" s="563">
        <v>166186737.65759215</v>
      </c>
      <c r="D8" s="563">
        <v>1256382.6002110001</v>
      </c>
      <c r="E8" s="563">
        <v>3418862.5427760012</v>
      </c>
      <c r="F8" s="563">
        <v>230199.08238500002</v>
      </c>
      <c r="G8" s="563">
        <v>7010937.8915999997</v>
      </c>
      <c r="H8" s="563">
        <v>28881.790966</v>
      </c>
      <c r="I8" s="758">
        <v>19000</v>
      </c>
    </row>
    <row r="9" spans="1:9">
      <c r="A9" s="757">
        <v>2012</v>
      </c>
      <c r="B9" s="563">
        <v>1298761.3646879999</v>
      </c>
      <c r="C9" s="563">
        <v>161544686.25159043</v>
      </c>
      <c r="D9" s="563">
        <v>1281282.4314850001</v>
      </c>
      <c r="E9" s="563">
        <v>3480857.3450930165</v>
      </c>
      <c r="F9" s="563">
        <v>249236.15747600002</v>
      </c>
      <c r="G9" s="563">
        <v>6684539.3917999994</v>
      </c>
      <c r="H9" s="563">
        <v>26104.854507000004</v>
      </c>
      <c r="I9" s="758">
        <v>17000</v>
      </c>
    </row>
    <row r="10" spans="1:9">
      <c r="A10" s="757">
        <v>2013</v>
      </c>
      <c r="B10" s="563">
        <v>1375640.694202</v>
      </c>
      <c r="C10" s="563">
        <v>156257425.44059473</v>
      </c>
      <c r="D10" s="563">
        <v>1351273.4971160002</v>
      </c>
      <c r="E10" s="563">
        <v>3674282.9679788533</v>
      </c>
      <c r="F10" s="563">
        <v>266472.33039199992</v>
      </c>
      <c r="G10" s="563">
        <v>6680658.79</v>
      </c>
      <c r="H10" s="563">
        <v>23667.787452</v>
      </c>
      <c r="I10" s="758">
        <v>18000</v>
      </c>
    </row>
    <row r="11" spans="1:9">
      <c r="A11" s="757">
        <v>2014</v>
      </c>
      <c r="B11" s="563">
        <v>1377642.4148150005</v>
      </c>
      <c r="C11" s="563">
        <v>140097028.09351492</v>
      </c>
      <c r="D11" s="563">
        <v>1315475.3454159996</v>
      </c>
      <c r="E11" s="563">
        <v>3768147.1783280014</v>
      </c>
      <c r="F11" s="563">
        <v>277294.48258999997</v>
      </c>
      <c r="G11" s="563">
        <v>7192591.9308000002</v>
      </c>
      <c r="H11" s="563">
        <v>23105.261868000001</v>
      </c>
      <c r="I11" s="758">
        <v>17017.692465</v>
      </c>
    </row>
    <row r="12" spans="1:9">
      <c r="A12" s="757">
        <v>2015</v>
      </c>
      <c r="B12" s="563">
        <v>1700814.0358259997</v>
      </c>
      <c r="C12" s="563">
        <v>146822906.53713998</v>
      </c>
      <c r="D12" s="563">
        <v>1421513.070201</v>
      </c>
      <c r="E12" s="563">
        <v>4101567.7170699998</v>
      </c>
      <c r="F12" s="563">
        <v>315784.01908399991</v>
      </c>
      <c r="G12" s="563">
        <v>7320806.8476999998</v>
      </c>
      <c r="H12" s="563">
        <v>19510.729779000001</v>
      </c>
      <c r="I12" s="758">
        <v>20153.237616000002</v>
      </c>
    </row>
    <row r="13" spans="1:9">
      <c r="A13" s="757">
        <v>2016</v>
      </c>
      <c r="B13" s="563">
        <v>2353858.5579239996</v>
      </c>
      <c r="C13" s="563">
        <v>153005896.97612542</v>
      </c>
      <c r="D13" s="563">
        <v>1337081.4908789999</v>
      </c>
      <c r="E13" s="563">
        <v>4375336.6871659998</v>
      </c>
      <c r="F13" s="563">
        <v>314421.59763300006</v>
      </c>
      <c r="G13" s="563">
        <v>7663123.9877000004</v>
      </c>
      <c r="H13" s="563">
        <v>18789.004763000001</v>
      </c>
      <c r="I13" s="758">
        <v>25756.505005000006</v>
      </c>
    </row>
    <row r="14" spans="1:9">
      <c r="A14" s="757">
        <v>2017</v>
      </c>
      <c r="B14" s="563">
        <v>2445584.7979310001</v>
      </c>
      <c r="C14" s="563">
        <v>151103938.45861599</v>
      </c>
      <c r="D14" s="563">
        <v>1473072.7682369999</v>
      </c>
      <c r="E14" s="563">
        <v>4303540.9139170004</v>
      </c>
      <c r="F14" s="563">
        <v>306793.81027800002</v>
      </c>
      <c r="G14" s="563">
        <v>8806451.7127710003</v>
      </c>
      <c r="H14" s="563">
        <v>17790.363566</v>
      </c>
      <c r="I14" s="758">
        <v>28141.142527</v>
      </c>
    </row>
    <row r="15" spans="1:9">
      <c r="A15" s="757">
        <v>2018</v>
      </c>
      <c r="B15" s="563">
        <v>2437034.9605970001</v>
      </c>
      <c r="C15" s="563">
        <v>140208209.41591296</v>
      </c>
      <c r="D15" s="563">
        <v>1474386.7233290002</v>
      </c>
      <c r="E15" s="563">
        <v>4165341.9200389995</v>
      </c>
      <c r="F15" s="563">
        <v>289123.06280700001</v>
      </c>
      <c r="G15" s="563">
        <v>9533871.1347550005</v>
      </c>
      <c r="H15" s="563">
        <v>18601.344508000002</v>
      </c>
      <c r="I15" s="758">
        <v>28033.511927</v>
      </c>
    </row>
    <row r="16" spans="1:9">
      <c r="A16" s="759" t="s">
        <v>566</v>
      </c>
      <c r="B16" s="379">
        <f t="shared" ref="B16:I16" si="0">SUM(B17:B25)</f>
        <v>1814568.4242989998</v>
      </c>
      <c r="C16" s="379">
        <f t="shared" si="0"/>
        <v>97265648.579361901</v>
      </c>
      <c r="D16" s="379">
        <f t="shared" si="0"/>
        <v>1026860.5025249999</v>
      </c>
      <c r="E16" s="379">
        <f t="shared" si="0"/>
        <v>2841076.2027079999</v>
      </c>
      <c r="F16" s="379">
        <f t="shared" si="0"/>
        <v>227923.70195100002</v>
      </c>
      <c r="G16" s="379">
        <f t="shared" si="0"/>
        <v>6955347.6789909992</v>
      </c>
      <c r="H16" s="379">
        <f t="shared" si="0"/>
        <v>15142.9156</v>
      </c>
      <c r="I16" s="760">
        <f t="shared" si="0"/>
        <v>21010.919458000004</v>
      </c>
    </row>
    <row r="17" spans="1:9">
      <c r="A17" s="761" t="s">
        <v>209</v>
      </c>
      <c r="B17" s="533">
        <v>201216.51790900005</v>
      </c>
      <c r="C17" s="533">
        <v>10383583.311893212</v>
      </c>
      <c r="D17" s="533">
        <v>101604.15472400002</v>
      </c>
      <c r="E17" s="533">
        <v>275228.66026299988</v>
      </c>
      <c r="F17" s="533">
        <v>23048.133815999998</v>
      </c>
      <c r="G17" s="533">
        <v>600445.67243600008</v>
      </c>
      <c r="H17" s="533">
        <v>1581.7539000000002</v>
      </c>
      <c r="I17" s="762">
        <v>2008.599125</v>
      </c>
    </row>
    <row r="18" spans="1:9">
      <c r="A18" s="763" t="s">
        <v>454</v>
      </c>
      <c r="B18" s="563">
        <v>176068.22071899998</v>
      </c>
      <c r="C18" s="563">
        <v>10344004.853397379</v>
      </c>
      <c r="D18" s="563">
        <v>107769.451908</v>
      </c>
      <c r="E18" s="563">
        <v>281968.74900499999</v>
      </c>
      <c r="F18" s="563">
        <v>22181.549251</v>
      </c>
      <c r="G18" s="563">
        <v>586328.11855999997</v>
      </c>
      <c r="H18" s="563">
        <v>1622.0219</v>
      </c>
      <c r="I18" s="758">
        <v>1698.2011640000001</v>
      </c>
    </row>
    <row r="19" spans="1:9">
      <c r="A19" s="763" t="s">
        <v>476</v>
      </c>
      <c r="B19" s="563">
        <v>209863.84430500001</v>
      </c>
      <c r="C19" s="563">
        <v>10995629.306990458</v>
      </c>
      <c r="D19" s="563">
        <v>118007.753621</v>
      </c>
      <c r="E19" s="563">
        <v>313397.47186500009</v>
      </c>
      <c r="F19" s="563">
        <v>24480.393717000003</v>
      </c>
      <c r="G19" s="563">
        <v>801478.55200000003</v>
      </c>
      <c r="H19" s="563">
        <v>1841.1858</v>
      </c>
      <c r="I19" s="758">
        <v>2011.3406329999998</v>
      </c>
    </row>
    <row r="20" spans="1:9">
      <c r="A20" s="763" t="s">
        <v>480</v>
      </c>
      <c r="B20" s="563">
        <v>188003.57478499998</v>
      </c>
      <c r="C20" s="563">
        <v>10805852.617417697</v>
      </c>
      <c r="D20" s="563">
        <v>116613.07790800001</v>
      </c>
      <c r="E20" s="563">
        <v>321693.10347700008</v>
      </c>
      <c r="F20" s="563">
        <v>26861.497997999999</v>
      </c>
      <c r="G20" s="563">
        <v>559442.53853000002</v>
      </c>
      <c r="H20" s="563">
        <v>1607.4564</v>
      </c>
      <c r="I20" s="758">
        <v>2369.7786809999998</v>
      </c>
    </row>
    <row r="21" spans="1:9">
      <c r="A21" s="763" t="s">
        <v>482</v>
      </c>
      <c r="B21" s="563">
        <v>218218.63691599996</v>
      </c>
      <c r="C21" s="563">
        <v>11244125.784317724</v>
      </c>
      <c r="D21" s="563">
        <v>118606.97091900001</v>
      </c>
      <c r="E21" s="563">
        <v>340030.86650699982</v>
      </c>
      <c r="F21" s="563">
        <v>28188.169726</v>
      </c>
      <c r="G21" s="563">
        <v>992009.27366199996</v>
      </c>
      <c r="H21" s="563">
        <v>1761.6957</v>
      </c>
      <c r="I21" s="758">
        <v>2428.9043020000004</v>
      </c>
    </row>
    <row r="22" spans="1:9">
      <c r="A22" s="763" t="s">
        <v>484</v>
      </c>
      <c r="B22" s="563">
        <v>198688.45119999998</v>
      </c>
      <c r="C22" s="563">
        <v>10780231.113433411</v>
      </c>
      <c r="D22" s="563">
        <v>115989.95343899998</v>
      </c>
      <c r="E22" s="563">
        <v>320728.42950500007</v>
      </c>
      <c r="F22" s="563">
        <v>24605.330757999996</v>
      </c>
      <c r="G22" s="563">
        <v>927600.88892099995</v>
      </c>
      <c r="H22" s="563">
        <v>1703.6477</v>
      </c>
      <c r="I22" s="758">
        <v>2680.3619820000004</v>
      </c>
    </row>
    <row r="23" spans="1:9">
      <c r="A23" s="763" t="s">
        <v>488</v>
      </c>
      <c r="B23" s="563">
        <v>203320.76841599998</v>
      </c>
      <c r="C23" s="563">
        <v>10896361.801710183</v>
      </c>
      <c r="D23" s="563">
        <v>106919.551842</v>
      </c>
      <c r="E23" s="563">
        <v>313387.96020000003</v>
      </c>
      <c r="F23" s="563">
        <v>24297.841055000001</v>
      </c>
      <c r="G23" s="563">
        <v>840537.49836899992</v>
      </c>
      <c r="H23" s="563">
        <v>1549.8516</v>
      </c>
      <c r="I23" s="758">
        <v>2410.8864509999999</v>
      </c>
    </row>
    <row r="24" spans="1:9">
      <c r="A24" s="763" t="s">
        <v>520</v>
      </c>
      <c r="B24" s="563">
        <v>215425.91308199998</v>
      </c>
      <c r="C24" s="563">
        <v>11148753.728074258</v>
      </c>
      <c r="D24" s="563">
        <v>122225.08016100001</v>
      </c>
      <c r="E24" s="563">
        <v>343593.25792299991</v>
      </c>
      <c r="F24" s="563">
        <v>26441.905715999997</v>
      </c>
      <c r="G24" s="563">
        <v>892833.80686399993</v>
      </c>
      <c r="H24" s="563">
        <v>1759.5539999999999</v>
      </c>
      <c r="I24" s="758">
        <v>2866.1795160000001</v>
      </c>
    </row>
    <row r="25" spans="1:9" ht="13.5" thickBot="1">
      <c r="A25" s="764" t="s">
        <v>579</v>
      </c>
      <c r="B25" s="623">
        <v>203762.49696699996</v>
      </c>
      <c r="C25" s="623">
        <v>10667106.062127573</v>
      </c>
      <c r="D25" s="623">
        <v>119124.508003</v>
      </c>
      <c r="E25" s="623">
        <v>331047.70396299992</v>
      </c>
      <c r="F25" s="623">
        <v>27818.879914000005</v>
      </c>
      <c r="G25" s="623">
        <v>754671.32964899996</v>
      </c>
      <c r="H25" s="623">
        <v>1715.7486000000001</v>
      </c>
      <c r="I25" s="765">
        <v>2536.6676040000002</v>
      </c>
    </row>
    <row r="26" spans="1:9">
      <c r="B26" s="227"/>
      <c r="C26" s="227"/>
      <c r="D26" s="227"/>
      <c r="E26" s="227"/>
      <c r="F26" s="227"/>
      <c r="G26" s="227"/>
      <c r="H26" s="227"/>
      <c r="I26" s="227"/>
    </row>
    <row r="27" spans="1:9">
      <c r="A27" s="155" t="s">
        <v>580</v>
      </c>
      <c r="D27" s="227"/>
    </row>
    <row r="28" spans="1:9">
      <c r="A28" s="421" t="s">
        <v>585</v>
      </c>
      <c r="B28" s="537">
        <v>209830.10411100002</v>
      </c>
      <c r="C28" s="537">
        <v>11691216.669049272</v>
      </c>
      <c r="D28" s="537">
        <v>120082.85635900001</v>
      </c>
      <c r="E28" s="537">
        <v>351288.37672500004</v>
      </c>
      <c r="F28" s="537">
        <v>24613.795824000004</v>
      </c>
      <c r="G28" s="537">
        <v>908393.26600499998</v>
      </c>
      <c r="H28" s="537">
        <v>1622.0328</v>
      </c>
      <c r="I28" s="537">
        <v>3047.5689069999999</v>
      </c>
    </row>
    <row r="29" spans="1:9" ht="18.75" customHeight="1">
      <c r="A29" s="769" t="s">
        <v>586</v>
      </c>
      <c r="B29" s="770">
        <v>203762.49696699996</v>
      </c>
      <c r="C29" s="770">
        <v>10667106.062127573</v>
      </c>
      <c r="D29" s="770">
        <v>119124.508003</v>
      </c>
      <c r="E29" s="770">
        <v>331047.70396299992</v>
      </c>
      <c r="F29" s="770">
        <v>27818.879914000005</v>
      </c>
      <c r="G29" s="770">
        <v>754671.32964899996</v>
      </c>
      <c r="H29" s="770">
        <v>1715.7486000000001</v>
      </c>
      <c r="I29" s="770">
        <v>2536.6676040000002</v>
      </c>
    </row>
    <row r="30" spans="1:9" s="228" customFormat="1" ht="13.5" thickBot="1">
      <c r="A30" s="624" t="s">
        <v>211</v>
      </c>
      <c r="B30" s="768">
        <f>+B29/B28-1</f>
        <v>-2.8916761823605142E-2</v>
      </c>
      <c r="C30" s="768">
        <f>+C29/C28-1</f>
        <v>-8.7596580912992272E-2</v>
      </c>
      <c r="D30" s="768">
        <f>+D29/D28-1</f>
        <v>-7.9807258509485557E-3</v>
      </c>
      <c r="E30" s="768">
        <f t="shared" ref="E30:I30" si="1">+E29/E28-1</f>
        <v>-5.761839589086426E-2</v>
      </c>
      <c r="F30" s="768">
        <f t="shared" si="1"/>
        <v>0.13021494583435356</v>
      </c>
      <c r="G30" s="768">
        <f t="shared" si="1"/>
        <v>-0.16922399373571961</v>
      </c>
      <c r="H30" s="768">
        <f t="shared" si="1"/>
        <v>5.7776760124702786E-2</v>
      </c>
      <c r="I30" s="768">
        <f t="shared" si="1"/>
        <v>-0.16764224816262696</v>
      </c>
    </row>
    <row r="31" spans="1:9">
      <c r="A31" s="412"/>
      <c r="B31" s="227"/>
      <c r="C31" s="227"/>
      <c r="D31" s="227"/>
      <c r="E31" s="227"/>
      <c r="F31" s="227"/>
      <c r="G31" s="227"/>
      <c r="H31" s="227"/>
      <c r="I31" s="227"/>
    </row>
    <row r="32" spans="1:9">
      <c r="A32" s="626" t="s">
        <v>581</v>
      </c>
      <c r="B32" s="626"/>
      <c r="C32" s="626"/>
      <c r="D32" s="626"/>
      <c r="E32" s="626"/>
      <c r="F32" s="626"/>
      <c r="G32" s="626"/>
      <c r="H32" s="626"/>
      <c r="I32" s="626"/>
    </row>
    <row r="33" spans="1:11" ht="12.75" customHeight="1">
      <c r="A33" s="240" t="s">
        <v>587</v>
      </c>
      <c r="B33" s="471">
        <v>1786223.4383940005</v>
      </c>
      <c r="C33" s="471">
        <v>104783413.66360384</v>
      </c>
      <c r="D33" s="471">
        <v>1124477.7627130004</v>
      </c>
      <c r="E33" s="471">
        <v>3159086.7064470011</v>
      </c>
      <c r="F33" s="471">
        <v>213278.36393399996</v>
      </c>
      <c r="G33" s="471">
        <v>7608027.3848899994</v>
      </c>
      <c r="H33" s="471">
        <v>13757.723408</v>
      </c>
      <c r="I33" s="471">
        <v>20659.354945000003</v>
      </c>
    </row>
    <row r="34" spans="1:11">
      <c r="A34" s="240" t="s">
        <v>588</v>
      </c>
      <c r="B34" s="471">
        <v>1814568.4242989998</v>
      </c>
      <c r="C34" s="471">
        <v>97265648.579361901</v>
      </c>
      <c r="D34" s="471">
        <v>1026860.5025249999</v>
      </c>
      <c r="E34" s="471">
        <v>2841076.2027079999</v>
      </c>
      <c r="F34" s="471">
        <v>227923.70195100002</v>
      </c>
      <c r="G34" s="471">
        <v>6955347.6789909992</v>
      </c>
      <c r="H34" s="471">
        <v>15142.9156</v>
      </c>
      <c r="I34" s="471">
        <v>21010.919458000004</v>
      </c>
    </row>
    <row r="35" spans="1:11" ht="13.5" thickBot="1">
      <c r="A35" s="627" t="s">
        <v>211</v>
      </c>
      <c r="B35" s="625">
        <f t="shared" ref="B35:I35" si="2">+B34/B33-1</f>
        <v>1.5868667545021253E-2</v>
      </c>
      <c r="C35" s="625">
        <f t="shared" si="2"/>
        <v>-7.17457546131961E-2</v>
      </c>
      <c r="D35" s="625">
        <f t="shared" si="2"/>
        <v>-8.6811196650507072E-2</v>
      </c>
      <c r="E35" s="625">
        <f t="shared" si="2"/>
        <v>-0.10066532934661521</v>
      </c>
      <c r="F35" s="625">
        <f t="shared" si="2"/>
        <v>6.8667715500350113E-2</v>
      </c>
      <c r="G35" s="625">
        <f t="shared" si="2"/>
        <v>-8.5788296082537907E-2</v>
      </c>
      <c r="H35" s="625">
        <f t="shared" si="2"/>
        <v>0.10068469549217163</v>
      </c>
      <c r="I35" s="625">
        <f t="shared" si="2"/>
        <v>1.7017206681232189E-2</v>
      </c>
    </row>
    <row r="36" spans="1:11">
      <c r="A36" s="536"/>
      <c r="B36" s="535"/>
      <c r="C36" s="535"/>
      <c r="D36" s="535"/>
      <c r="E36" s="535"/>
      <c r="F36" s="535"/>
      <c r="G36" s="535"/>
      <c r="H36" s="535"/>
      <c r="I36" s="535"/>
    </row>
    <row r="37" spans="1:11">
      <c r="A37" s="626" t="s">
        <v>210</v>
      </c>
      <c r="B37" s="626"/>
      <c r="C37" s="626"/>
      <c r="D37" s="626"/>
      <c r="E37" s="626"/>
      <c r="F37" s="626"/>
      <c r="G37" s="626"/>
      <c r="H37" s="626"/>
      <c r="I37" s="626"/>
    </row>
    <row r="38" spans="1:11">
      <c r="A38" s="534" t="s">
        <v>522</v>
      </c>
      <c r="B38" s="533">
        <v>215425.91308199998</v>
      </c>
      <c r="C38" s="533">
        <v>11148753.728074258</v>
      </c>
      <c r="D38" s="533">
        <v>122225.08016100001</v>
      </c>
      <c r="E38" s="533">
        <v>343593.25792299991</v>
      </c>
      <c r="F38" s="533">
        <v>26441.905715999997</v>
      </c>
      <c r="G38" s="533">
        <v>892833.80686399993</v>
      </c>
      <c r="H38" s="533">
        <v>1759.5539999999999</v>
      </c>
      <c r="I38" s="533">
        <v>2866.1795160000001</v>
      </c>
    </row>
    <row r="39" spans="1:11">
      <c r="A39" s="769" t="str">
        <f>A29</f>
        <v>Sep. 2019</v>
      </c>
      <c r="B39" s="770">
        <v>203762.49696699996</v>
      </c>
      <c r="C39" s="770">
        <v>10667106.062127573</v>
      </c>
      <c r="D39" s="770">
        <v>119124.508003</v>
      </c>
      <c r="E39" s="770">
        <v>331047.70396299992</v>
      </c>
      <c r="F39" s="770">
        <v>27818.879914000005</v>
      </c>
      <c r="G39" s="770">
        <v>754671.32964899996</v>
      </c>
      <c r="H39" s="770">
        <v>1715.7486000000001</v>
      </c>
      <c r="I39" s="770">
        <v>2536.6676040000002</v>
      </c>
    </row>
    <row r="40" spans="1:11" ht="15.75" customHeight="1" thickBot="1">
      <c r="A40" s="624" t="s">
        <v>211</v>
      </c>
      <c r="B40" s="768">
        <f t="shared" ref="B40:I40" si="3">+B39/B38-1</f>
        <v>-5.4141193824535194E-2</v>
      </c>
      <c r="C40" s="768">
        <f t="shared" si="3"/>
        <v>-4.3201928905633902E-2</v>
      </c>
      <c r="D40" s="768">
        <f t="shared" si="3"/>
        <v>-2.5367724479426035E-2</v>
      </c>
      <c r="E40" s="768">
        <f t="shared" si="3"/>
        <v>-3.6512805972495177E-2</v>
      </c>
      <c r="F40" s="768">
        <f t="shared" si="3"/>
        <v>5.2075452230615937E-2</v>
      </c>
      <c r="G40" s="768">
        <f t="shared" si="3"/>
        <v>-0.15474601897108209</v>
      </c>
      <c r="H40" s="768">
        <f t="shared" si="3"/>
        <v>-2.4895740625180962E-2</v>
      </c>
      <c r="I40" s="768">
        <f t="shared" si="3"/>
        <v>-0.11496555263218899</v>
      </c>
      <c r="K40" s="205" t="s">
        <v>492</v>
      </c>
    </row>
    <row r="41" spans="1:11" ht="12.75" customHeight="1">
      <c r="A41" s="532"/>
      <c r="B41" s="531"/>
      <c r="C41" s="531"/>
      <c r="D41" s="531"/>
      <c r="E41" s="531"/>
      <c r="F41" s="531"/>
      <c r="G41" s="531"/>
      <c r="H41" s="531"/>
      <c r="I41" s="531"/>
    </row>
    <row r="42" spans="1:11">
      <c r="A42" s="774" t="s">
        <v>569</v>
      </c>
      <c r="B42" s="774"/>
      <c r="C42" s="774"/>
      <c r="D42" s="774"/>
      <c r="E42" s="774"/>
      <c r="F42" s="774"/>
      <c r="G42" s="774"/>
      <c r="H42" s="774"/>
      <c r="I42" s="774"/>
    </row>
  </sheetData>
  <mergeCells count="2">
    <mergeCell ref="A2:I2"/>
    <mergeCell ref="A42:I42"/>
  </mergeCells>
  <conditionalFormatting sqref="B40:I40">
    <cfRule type="cellIs" priority="1" operator="lessThan">
      <formula>0</formula>
    </cfRule>
  </conditionalFormatting>
  <conditionalFormatting sqref="B30:I30">
    <cfRule type="cellIs" priority="3" operator="lessThan">
      <formula>0</formula>
    </cfRule>
  </conditionalFormatting>
  <conditionalFormatting sqref="B35:I35">
    <cfRule type="cellIs" priority="2" operator="lessThan">
      <formula>0</formula>
    </cfRule>
  </conditionalFormatting>
  <printOptions horizontalCentered="1" verticalCentered="1"/>
  <pageMargins left="0" right="0" top="0" bottom="0" header="0" footer="0.31496062992125984"/>
  <pageSetup paperSize="9" scale="9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5"/>
  <sheetViews>
    <sheetView showGridLines="0" view="pageBreakPreview" zoomScaleNormal="110" zoomScaleSheetLayoutView="100" workbookViewId="0"/>
  </sheetViews>
  <sheetFormatPr baseColWidth="10" defaultColWidth="11.5703125" defaultRowHeight="12.75"/>
  <cols>
    <col min="1" max="1" width="13" style="161" customWidth="1"/>
    <col min="2" max="2" width="16" style="161" customWidth="1"/>
    <col min="3" max="7" width="16" style="175" customWidth="1"/>
    <col min="8" max="8" width="17" style="175" customWidth="1"/>
    <col min="9" max="9" width="25.7109375" style="175" customWidth="1"/>
    <col min="10" max="10" width="10.28515625" style="154" customWidth="1"/>
    <col min="11" max="256" width="11.5703125" style="154"/>
    <col min="257" max="257" width="13" style="154" customWidth="1"/>
    <col min="258" max="263" width="16" style="154" customWidth="1"/>
    <col min="264" max="264" width="17" style="154" customWidth="1"/>
    <col min="265" max="265" width="25.7109375" style="154" customWidth="1"/>
    <col min="266" max="266" width="10.28515625" style="154" customWidth="1"/>
    <col min="267" max="512" width="11.5703125" style="154"/>
    <col min="513" max="513" width="13" style="154" customWidth="1"/>
    <col min="514" max="519" width="16" style="154" customWidth="1"/>
    <col min="520" max="520" width="17" style="154" customWidth="1"/>
    <col min="521" max="521" width="25.7109375" style="154" customWidth="1"/>
    <col min="522" max="522" width="10.28515625" style="154" customWidth="1"/>
    <col min="523" max="768" width="11.5703125" style="154"/>
    <col min="769" max="769" width="13" style="154" customWidth="1"/>
    <col min="770" max="775" width="16" style="154" customWidth="1"/>
    <col min="776" max="776" width="17" style="154" customWidth="1"/>
    <col min="777" max="777" width="25.7109375" style="154" customWidth="1"/>
    <col min="778" max="778" width="10.28515625" style="154" customWidth="1"/>
    <col min="779" max="1024" width="11.5703125" style="154"/>
    <col min="1025" max="1025" width="13" style="154" customWidth="1"/>
    <col min="1026" max="1031" width="16" style="154" customWidth="1"/>
    <col min="1032" max="1032" width="17" style="154" customWidth="1"/>
    <col min="1033" max="1033" width="25.7109375" style="154" customWidth="1"/>
    <col min="1034" max="1034" width="10.28515625" style="154" customWidth="1"/>
    <col min="1035" max="1280" width="11.5703125" style="154"/>
    <col min="1281" max="1281" width="13" style="154" customWidth="1"/>
    <col min="1282" max="1287" width="16" style="154" customWidth="1"/>
    <col min="1288" max="1288" width="17" style="154" customWidth="1"/>
    <col min="1289" max="1289" width="25.7109375" style="154" customWidth="1"/>
    <col min="1290" max="1290" width="10.28515625" style="154" customWidth="1"/>
    <col min="1291" max="1536" width="11.5703125" style="154"/>
    <col min="1537" max="1537" width="13" style="154" customWidth="1"/>
    <col min="1538" max="1543" width="16" style="154" customWidth="1"/>
    <col min="1544" max="1544" width="17" style="154" customWidth="1"/>
    <col min="1545" max="1545" width="25.7109375" style="154" customWidth="1"/>
    <col min="1546" max="1546" width="10.28515625" style="154" customWidth="1"/>
    <col min="1547" max="1792" width="11.5703125" style="154"/>
    <col min="1793" max="1793" width="13" style="154" customWidth="1"/>
    <col min="1794" max="1799" width="16" style="154" customWidth="1"/>
    <col min="1800" max="1800" width="17" style="154" customWidth="1"/>
    <col min="1801" max="1801" width="25.7109375" style="154" customWidth="1"/>
    <col min="1802" max="1802" width="10.28515625" style="154" customWidth="1"/>
    <col min="1803" max="2048" width="11.5703125" style="154"/>
    <col min="2049" max="2049" width="13" style="154" customWidth="1"/>
    <col min="2050" max="2055" width="16" style="154" customWidth="1"/>
    <col min="2056" max="2056" width="17" style="154" customWidth="1"/>
    <col min="2057" max="2057" width="25.7109375" style="154" customWidth="1"/>
    <col min="2058" max="2058" width="10.28515625" style="154" customWidth="1"/>
    <col min="2059" max="2304" width="11.5703125" style="154"/>
    <col min="2305" max="2305" width="13" style="154" customWidth="1"/>
    <col min="2306" max="2311" width="16" style="154" customWidth="1"/>
    <col min="2312" max="2312" width="17" style="154" customWidth="1"/>
    <col min="2313" max="2313" width="25.7109375" style="154" customWidth="1"/>
    <col min="2314" max="2314" width="10.28515625" style="154" customWidth="1"/>
    <col min="2315" max="2560" width="11.5703125" style="154"/>
    <col min="2561" max="2561" width="13" style="154" customWidth="1"/>
    <col min="2562" max="2567" width="16" style="154" customWidth="1"/>
    <col min="2568" max="2568" width="17" style="154" customWidth="1"/>
    <col min="2569" max="2569" width="25.7109375" style="154" customWidth="1"/>
    <col min="2570" max="2570" width="10.28515625" style="154" customWidth="1"/>
    <col min="2571" max="2816" width="11.5703125" style="154"/>
    <col min="2817" max="2817" width="13" style="154" customWidth="1"/>
    <col min="2818" max="2823" width="16" style="154" customWidth="1"/>
    <col min="2824" max="2824" width="17" style="154" customWidth="1"/>
    <col min="2825" max="2825" width="25.7109375" style="154" customWidth="1"/>
    <col min="2826" max="2826" width="10.28515625" style="154" customWidth="1"/>
    <col min="2827" max="3072" width="11.5703125" style="154"/>
    <col min="3073" max="3073" width="13" style="154" customWidth="1"/>
    <col min="3074" max="3079" width="16" style="154" customWidth="1"/>
    <col min="3080" max="3080" width="17" style="154" customWidth="1"/>
    <col min="3081" max="3081" width="25.7109375" style="154" customWidth="1"/>
    <col min="3082" max="3082" width="10.28515625" style="154" customWidth="1"/>
    <col min="3083" max="3328" width="11.5703125" style="154"/>
    <col min="3329" max="3329" width="13" style="154" customWidth="1"/>
    <col min="3330" max="3335" width="16" style="154" customWidth="1"/>
    <col min="3336" max="3336" width="17" style="154" customWidth="1"/>
    <col min="3337" max="3337" width="25.7109375" style="154" customWidth="1"/>
    <col min="3338" max="3338" width="10.28515625" style="154" customWidth="1"/>
    <col min="3339" max="3584" width="11.5703125" style="154"/>
    <col min="3585" max="3585" width="13" style="154" customWidth="1"/>
    <col min="3586" max="3591" width="16" style="154" customWidth="1"/>
    <col min="3592" max="3592" width="17" style="154" customWidth="1"/>
    <col min="3593" max="3593" width="25.7109375" style="154" customWidth="1"/>
    <col min="3594" max="3594" width="10.28515625" style="154" customWidth="1"/>
    <col min="3595" max="3840" width="11.5703125" style="154"/>
    <col min="3841" max="3841" width="13" style="154" customWidth="1"/>
    <col min="3842" max="3847" width="16" style="154" customWidth="1"/>
    <col min="3848" max="3848" width="17" style="154" customWidth="1"/>
    <col min="3849" max="3849" width="25.7109375" style="154" customWidth="1"/>
    <col min="3850" max="3850" width="10.28515625" style="154" customWidth="1"/>
    <col min="3851" max="4096" width="11.5703125" style="154"/>
    <col min="4097" max="4097" width="13" style="154" customWidth="1"/>
    <col min="4098" max="4103" width="16" style="154" customWidth="1"/>
    <col min="4104" max="4104" width="17" style="154" customWidth="1"/>
    <col min="4105" max="4105" width="25.7109375" style="154" customWidth="1"/>
    <col min="4106" max="4106" width="10.28515625" style="154" customWidth="1"/>
    <col min="4107" max="4352" width="11.5703125" style="154"/>
    <col min="4353" max="4353" width="13" style="154" customWidth="1"/>
    <col min="4354" max="4359" width="16" style="154" customWidth="1"/>
    <col min="4360" max="4360" width="17" style="154" customWidth="1"/>
    <col min="4361" max="4361" width="25.7109375" style="154" customWidth="1"/>
    <col min="4362" max="4362" width="10.28515625" style="154" customWidth="1"/>
    <col min="4363" max="4608" width="11.5703125" style="154"/>
    <col min="4609" max="4609" width="13" style="154" customWidth="1"/>
    <col min="4610" max="4615" width="16" style="154" customWidth="1"/>
    <col min="4616" max="4616" width="17" style="154" customWidth="1"/>
    <col min="4617" max="4617" width="25.7109375" style="154" customWidth="1"/>
    <col min="4618" max="4618" width="10.28515625" style="154" customWidth="1"/>
    <col min="4619" max="4864" width="11.5703125" style="154"/>
    <col min="4865" max="4865" width="13" style="154" customWidth="1"/>
    <col min="4866" max="4871" width="16" style="154" customWidth="1"/>
    <col min="4872" max="4872" width="17" style="154" customWidth="1"/>
    <col min="4873" max="4873" width="25.7109375" style="154" customWidth="1"/>
    <col min="4874" max="4874" width="10.28515625" style="154" customWidth="1"/>
    <col min="4875" max="5120" width="11.5703125" style="154"/>
    <col min="5121" max="5121" width="13" style="154" customWidth="1"/>
    <col min="5122" max="5127" width="16" style="154" customWidth="1"/>
    <col min="5128" max="5128" width="17" style="154" customWidth="1"/>
    <col min="5129" max="5129" width="25.7109375" style="154" customWidth="1"/>
    <col min="5130" max="5130" width="10.28515625" style="154" customWidth="1"/>
    <col min="5131" max="5376" width="11.5703125" style="154"/>
    <col min="5377" max="5377" width="13" style="154" customWidth="1"/>
    <col min="5378" max="5383" width="16" style="154" customWidth="1"/>
    <col min="5384" max="5384" width="17" style="154" customWidth="1"/>
    <col min="5385" max="5385" width="25.7109375" style="154" customWidth="1"/>
    <col min="5386" max="5386" width="10.28515625" style="154" customWidth="1"/>
    <col min="5387" max="5632" width="11.5703125" style="154"/>
    <col min="5633" max="5633" width="13" style="154" customWidth="1"/>
    <col min="5634" max="5639" width="16" style="154" customWidth="1"/>
    <col min="5640" max="5640" width="17" style="154" customWidth="1"/>
    <col min="5641" max="5641" width="25.7109375" style="154" customWidth="1"/>
    <col min="5642" max="5642" width="10.28515625" style="154" customWidth="1"/>
    <col min="5643" max="5888" width="11.5703125" style="154"/>
    <col min="5889" max="5889" width="13" style="154" customWidth="1"/>
    <col min="5890" max="5895" width="16" style="154" customWidth="1"/>
    <col min="5896" max="5896" width="17" style="154" customWidth="1"/>
    <col min="5897" max="5897" width="25.7109375" style="154" customWidth="1"/>
    <col min="5898" max="5898" width="10.28515625" style="154" customWidth="1"/>
    <col min="5899" max="6144" width="11.5703125" style="154"/>
    <col min="6145" max="6145" width="13" style="154" customWidth="1"/>
    <col min="6146" max="6151" width="16" style="154" customWidth="1"/>
    <col min="6152" max="6152" width="17" style="154" customWidth="1"/>
    <col min="6153" max="6153" width="25.7109375" style="154" customWidth="1"/>
    <col min="6154" max="6154" width="10.28515625" style="154" customWidth="1"/>
    <col min="6155" max="6400" width="11.5703125" style="154"/>
    <col min="6401" max="6401" width="13" style="154" customWidth="1"/>
    <col min="6402" max="6407" width="16" style="154" customWidth="1"/>
    <col min="6408" max="6408" width="17" style="154" customWidth="1"/>
    <col min="6409" max="6409" width="25.7109375" style="154" customWidth="1"/>
    <col min="6410" max="6410" width="10.28515625" style="154" customWidth="1"/>
    <col min="6411" max="6656" width="11.5703125" style="154"/>
    <col min="6657" max="6657" width="13" style="154" customWidth="1"/>
    <col min="6658" max="6663" width="16" style="154" customWidth="1"/>
    <col min="6664" max="6664" width="17" style="154" customWidth="1"/>
    <col min="6665" max="6665" width="25.7109375" style="154" customWidth="1"/>
    <col min="6666" max="6666" width="10.28515625" style="154" customWidth="1"/>
    <col min="6667" max="6912" width="11.5703125" style="154"/>
    <col min="6913" max="6913" width="13" style="154" customWidth="1"/>
    <col min="6914" max="6919" width="16" style="154" customWidth="1"/>
    <col min="6920" max="6920" width="17" style="154" customWidth="1"/>
    <col min="6921" max="6921" width="25.7109375" style="154" customWidth="1"/>
    <col min="6922" max="6922" width="10.28515625" style="154" customWidth="1"/>
    <col min="6923" max="7168" width="11.5703125" style="154"/>
    <col min="7169" max="7169" width="13" style="154" customWidth="1"/>
    <col min="7170" max="7175" width="16" style="154" customWidth="1"/>
    <col min="7176" max="7176" width="17" style="154" customWidth="1"/>
    <col min="7177" max="7177" width="25.7109375" style="154" customWidth="1"/>
    <col min="7178" max="7178" width="10.28515625" style="154" customWidth="1"/>
    <col min="7179" max="7424" width="11.5703125" style="154"/>
    <col min="7425" max="7425" width="13" style="154" customWidth="1"/>
    <col min="7426" max="7431" width="16" style="154" customWidth="1"/>
    <col min="7432" max="7432" width="17" style="154" customWidth="1"/>
    <col min="7433" max="7433" width="25.7109375" style="154" customWidth="1"/>
    <col min="7434" max="7434" width="10.28515625" style="154" customWidth="1"/>
    <col min="7435" max="7680" width="11.5703125" style="154"/>
    <col min="7681" max="7681" width="13" style="154" customWidth="1"/>
    <col min="7682" max="7687" width="16" style="154" customWidth="1"/>
    <col min="7688" max="7688" width="17" style="154" customWidth="1"/>
    <col min="7689" max="7689" width="25.7109375" style="154" customWidth="1"/>
    <col min="7690" max="7690" width="10.28515625" style="154" customWidth="1"/>
    <col min="7691" max="7936" width="11.5703125" style="154"/>
    <col min="7937" max="7937" width="13" style="154" customWidth="1"/>
    <col min="7938" max="7943" width="16" style="154" customWidth="1"/>
    <col min="7944" max="7944" width="17" style="154" customWidth="1"/>
    <col min="7945" max="7945" width="25.7109375" style="154" customWidth="1"/>
    <col min="7946" max="7946" width="10.28515625" style="154" customWidth="1"/>
    <col min="7947" max="8192" width="11.5703125" style="154"/>
    <col min="8193" max="8193" width="13" style="154" customWidth="1"/>
    <col min="8194" max="8199" width="16" style="154" customWidth="1"/>
    <col min="8200" max="8200" width="17" style="154" customWidth="1"/>
    <col min="8201" max="8201" width="25.7109375" style="154" customWidth="1"/>
    <col min="8202" max="8202" width="10.28515625" style="154" customWidth="1"/>
    <col min="8203" max="8448" width="11.5703125" style="154"/>
    <col min="8449" max="8449" width="13" style="154" customWidth="1"/>
    <col min="8450" max="8455" width="16" style="154" customWidth="1"/>
    <col min="8456" max="8456" width="17" style="154" customWidth="1"/>
    <col min="8457" max="8457" width="25.7109375" style="154" customWidth="1"/>
    <col min="8458" max="8458" width="10.28515625" style="154" customWidth="1"/>
    <col min="8459" max="8704" width="11.5703125" style="154"/>
    <col min="8705" max="8705" width="13" style="154" customWidth="1"/>
    <col min="8706" max="8711" width="16" style="154" customWidth="1"/>
    <col min="8712" max="8712" width="17" style="154" customWidth="1"/>
    <col min="8713" max="8713" width="25.7109375" style="154" customWidth="1"/>
    <col min="8714" max="8714" width="10.28515625" style="154" customWidth="1"/>
    <col min="8715" max="8960" width="11.5703125" style="154"/>
    <col min="8961" max="8961" width="13" style="154" customWidth="1"/>
    <col min="8962" max="8967" width="16" style="154" customWidth="1"/>
    <col min="8968" max="8968" width="17" style="154" customWidth="1"/>
    <col min="8969" max="8969" width="25.7109375" style="154" customWidth="1"/>
    <col min="8970" max="8970" width="10.28515625" style="154" customWidth="1"/>
    <col min="8971" max="9216" width="11.5703125" style="154"/>
    <col min="9217" max="9217" width="13" style="154" customWidth="1"/>
    <col min="9218" max="9223" width="16" style="154" customWidth="1"/>
    <col min="9224" max="9224" width="17" style="154" customWidth="1"/>
    <col min="9225" max="9225" width="25.7109375" style="154" customWidth="1"/>
    <col min="9226" max="9226" width="10.28515625" style="154" customWidth="1"/>
    <col min="9227" max="9472" width="11.5703125" style="154"/>
    <col min="9473" max="9473" width="13" style="154" customWidth="1"/>
    <col min="9474" max="9479" width="16" style="154" customWidth="1"/>
    <col min="9480" max="9480" width="17" style="154" customWidth="1"/>
    <col min="9481" max="9481" width="25.7109375" style="154" customWidth="1"/>
    <col min="9482" max="9482" width="10.28515625" style="154" customWidth="1"/>
    <col min="9483" max="9728" width="11.5703125" style="154"/>
    <col min="9729" max="9729" width="13" style="154" customWidth="1"/>
    <col min="9730" max="9735" width="16" style="154" customWidth="1"/>
    <col min="9736" max="9736" width="17" style="154" customWidth="1"/>
    <col min="9737" max="9737" width="25.7109375" style="154" customWidth="1"/>
    <col min="9738" max="9738" width="10.28515625" style="154" customWidth="1"/>
    <col min="9739" max="9984" width="11.5703125" style="154"/>
    <col min="9985" max="9985" width="13" style="154" customWidth="1"/>
    <col min="9986" max="9991" width="16" style="154" customWidth="1"/>
    <col min="9992" max="9992" width="17" style="154" customWidth="1"/>
    <col min="9993" max="9993" width="25.7109375" style="154" customWidth="1"/>
    <col min="9994" max="9994" width="10.28515625" style="154" customWidth="1"/>
    <col min="9995" max="10240" width="11.5703125" style="154"/>
    <col min="10241" max="10241" width="13" style="154" customWidth="1"/>
    <col min="10242" max="10247" width="16" style="154" customWidth="1"/>
    <col min="10248" max="10248" width="17" style="154" customWidth="1"/>
    <col min="10249" max="10249" width="25.7109375" style="154" customWidth="1"/>
    <col min="10250" max="10250" width="10.28515625" style="154" customWidth="1"/>
    <col min="10251" max="10496" width="11.5703125" style="154"/>
    <col min="10497" max="10497" width="13" style="154" customWidth="1"/>
    <col min="10498" max="10503" width="16" style="154" customWidth="1"/>
    <col min="10504" max="10504" width="17" style="154" customWidth="1"/>
    <col min="10505" max="10505" width="25.7109375" style="154" customWidth="1"/>
    <col min="10506" max="10506" width="10.28515625" style="154" customWidth="1"/>
    <col min="10507" max="10752" width="11.5703125" style="154"/>
    <col min="10753" max="10753" width="13" style="154" customWidth="1"/>
    <col min="10754" max="10759" width="16" style="154" customWidth="1"/>
    <col min="10760" max="10760" width="17" style="154" customWidth="1"/>
    <col min="10761" max="10761" width="25.7109375" style="154" customWidth="1"/>
    <col min="10762" max="10762" width="10.28515625" style="154" customWidth="1"/>
    <col min="10763" max="11008" width="11.5703125" style="154"/>
    <col min="11009" max="11009" width="13" style="154" customWidth="1"/>
    <col min="11010" max="11015" width="16" style="154" customWidth="1"/>
    <col min="11016" max="11016" width="17" style="154" customWidth="1"/>
    <col min="11017" max="11017" width="25.7109375" style="154" customWidth="1"/>
    <col min="11018" max="11018" width="10.28515625" style="154" customWidth="1"/>
    <col min="11019" max="11264" width="11.5703125" style="154"/>
    <col min="11265" max="11265" width="13" style="154" customWidth="1"/>
    <col min="11266" max="11271" width="16" style="154" customWidth="1"/>
    <col min="11272" max="11272" width="17" style="154" customWidth="1"/>
    <col min="11273" max="11273" width="25.7109375" style="154" customWidth="1"/>
    <col min="11274" max="11274" width="10.28515625" style="154" customWidth="1"/>
    <col min="11275" max="11520" width="11.5703125" style="154"/>
    <col min="11521" max="11521" width="13" style="154" customWidth="1"/>
    <col min="11522" max="11527" width="16" style="154" customWidth="1"/>
    <col min="11528" max="11528" width="17" style="154" customWidth="1"/>
    <col min="11529" max="11529" width="25.7109375" style="154" customWidth="1"/>
    <col min="11530" max="11530" width="10.28515625" style="154" customWidth="1"/>
    <col min="11531" max="11776" width="11.5703125" style="154"/>
    <col min="11777" max="11777" width="13" style="154" customWidth="1"/>
    <col min="11778" max="11783" width="16" style="154" customWidth="1"/>
    <col min="11784" max="11784" width="17" style="154" customWidth="1"/>
    <col min="11785" max="11785" width="25.7109375" style="154" customWidth="1"/>
    <col min="11786" max="11786" width="10.28515625" style="154" customWidth="1"/>
    <col min="11787" max="12032" width="11.5703125" style="154"/>
    <col min="12033" max="12033" width="13" style="154" customWidth="1"/>
    <col min="12034" max="12039" width="16" style="154" customWidth="1"/>
    <col min="12040" max="12040" width="17" style="154" customWidth="1"/>
    <col min="12041" max="12041" width="25.7109375" style="154" customWidth="1"/>
    <col min="12042" max="12042" width="10.28515625" style="154" customWidth="1"/>
    <col min="12043" max="12288" width="11.5703125" style="154"/>
    <col min="12289" max="12289" width="13" style="154" customWidth="1"/>
    <col min="12290" max="12295" width="16" style="154" customWidth="1"/>
    <col min="12296" max="12296" width="17" style="154" customWidth="1"/>
    <col min="12297" max="12297" width="25.7109375" style="154" customWidth="1"/>
    <col min="12298" max="12298" width="10.28515625" style="154" customWidth="1"/>
    <col min="12299" max="12544" width="11.5703125" style="154"/>
    <col min="12545" max="12545" width="13" style="154" customWidth="1"/>
    <col min="12546" max="12551" width="16" style="154" customWidth="1"/>
    <col min="12552" max="12552" width="17" style="154" customWidth="1"/>
    <col min="12553" max="12553" width="25.7109375" style="154" customWidth="1"/>
    <col min="12554" max="12554" width="10.28515625" style="154" customWidth="1"/>
    <col min="12555" max="12800" width="11.5703125" style="154"/>
    <col min="12801" max="12801" width="13" style="154" customWidth="1"/>
    <col min="12802" max="12807" width="16" style="154" customWidth="1"/>
    <col min="12808" max="12808" width="17" style="154" customWidth="1"/>
    <col min="12809" max="12809" width="25.7109375" style="154" customWidth="1"/>
    <col min="12810" max="12810" width="10.28515625" style="154" customWidth="1"/>
    <col min="12811" max="13056" width="11.5703125" style="154"/>
    <col min="13057" max="13057" width="13" style="154" customWidth="1"/>
    <col min="13058" max="13063" width="16" style="154" customWidth="1"/>
    <col min="13064" max="13064" width="17" style="154" customWidth="1"/>
    <col min="13065" max="13065" width="25.7109375" style="154" customWidth="1"/>
    <col min="13066" max="13066" width="10.28515625" style="154" customWidth="1"/>
    <col min="13067" max="13312" width="11.5703125" style="154"/>
    <col min="13313" max="13313" width="13" style="154" customWidth="1"/>
    <col min="13314" max="13319" width="16" style="154" customWidth="1"/>
    <col min="13320" max="13320" width="17" style="154" customWidth="1"/>
    <col min="13321" max="13321" width="25.7109375" style="154" customWidth="1"/>
    <col min="13322" max="13322" width="10.28515625" style="154" customWidth="1"/>
    <col min="13323" max="13568" width="11.5703125" style="154"/>
    <col min="13569" max="13569" width="13" style="154" customWidth="1"/>
    <col min="13570" max="13575" width="16" style="154" customWidth="1"/>
    <col min="13576" max="13576" width="17" style="154" customWidth="1"/>
    <col min="13577" max="13577" width="25.7109375" style="154" customWidth="1"/>
    <col min="13578" max="13578" width="10.28515625" style="154" customWidth="1"/>
    <col min="13579" max="13824" width="11.5703125" style="154"/>
    <col min="13825" max="13825" width="13" style="154" customWidth="1"/>
    <col min="13826" max="13831" width="16" style="154" customWidth="1"/>
    <col min="13832" max="13832" width="17" style="154" customWidth="1"/>
    <col min="13833" max="13833" width="25.7109375" style="154" customWidth="1"/>
    <col min="13834" max="13834" width="10.28515625" style="154" customWidth="1"/>
    <col min="13835" max="14080" width="11.5703125" style="154"/>
    <col min="14081" max="14081" width="13" style="154" customWidth="1"/>
    <col min="14082" max="14087" width="16" style="154" customWidth="1"/>
    <col min="14088" max="14088" width="17" style="154" customWidth="1"/>
    <col min="14089" max="14089" width="25.7109375" style="154" customWidth="1"/>
    <col min="14090" max="14090" width="10.28515625" style="154" customWidth="1"/>
    <col min="14091" max="14336" width="11.5703125" style="154"/>
    <col min="14337" max="14337" width="13" style="154" customWidth="1"/>
    <col min="14338" max="14343" width="16" style="154" customWidth="1"/>
    <col min="14344" max="14344" width="17" style="154" customWidth="1"/>
    <col min="14345" max="14345" width="25.7109375" style="154" customWidth="1"/>
    <col min="14346" max="14346" width="10.28515625" style="154" customWidth="1"/>
    <col min="14347" max="14592" width="11.5703125" style="154"/>
    <col min="14593" max="14593" width="13" style="154" customWidth="1"/>
    <col min="14594" max="14599" width="16" style="154" customWidth="1"/>
    <col min="14600" max="14600" width="17" style="154" customWidth="1"/>
    <col min="14601" max="14601" width="25.7109375" style="154" customWidth="1"/>
    <col min="14602" max="14602" width="10.28515625" style="154" customWidth="1"/>
    <col min="14603" max="14848" width="11.5703125" style="154"/>
    <col min="14849" max="14849" width="13" style="154" customWidth="1"/>
    <col min="14850" max="14855" width="16" style="154" customWidth="1"/>
    <col min="14856" max="14856" width="17" style="154" customWidth="1"/>
    <col min="14857" max="14857" width="25.7109375" style="154" customWidth="1"/>
    <col min="14858" max="14858" width="10.28515625" style="154" customWidth="1"/>
    <col min="14859" max="15104" width="11.5703125" style="154"/>
    <col min="15105" max="15105" width="13" style="154" customWidth="1"/>
    <col min="15106" max="15111" width="16" style="154" customWidth="1"/>
    <col min="15112" max="15112" width="17" style="154" customWidth="1"/>
    <col min="15113" max="15113" width="25.7109375" style="154" customWidth="1"/>
    <col min="15114" max="15114" width="10.28515625" style="154" customWidth="1"/>
    <col min="15115" max="15360" width="11.5703125" style="154"/>
    <col min="15361" max="15361" width="13" style="154" customWidth="1"/>
    <col min="15362" max="15367" width="16" style="154" customWidth="1"/>
    <col min="15368" max="15368" width="17" style="154" customWidth="1"/>
    <col min="15369" max="15369" width="25.7109375" style="154" customWidth="1"/>
    <col min="15370" max="15370" width="10.28515625" style="154" customWidth="1"/>
    <col min="15371" max="15616" width="11.5703125" style="154"/>
    <col min="15617" max="15617" width="13" style="154" customWidth="1"/>
    <col min="15618" max="15623" width="16" style="154" customWidth="1"/>
    <col min="15624" max="15624" width="17" style="154" customWidth="1"/>
    <col min="15625" max="15625" width="25.7109375" style="154" customWidth="1"/>
    <col min="15626" max="15626" width="10.28515625" style="154" customWidth="1"/>
    <col min="15627" max="15872" width="11.5703125" style="154"/>
    <col min="15873" max="15873" width="13" style="154" customWidth="1"/>
    <col min="15874" max="15879" width="16" style="154" customWidth="1"/>
    <col min="15880" max="15880" width="17" style="154" customWidth="1"/>
    <col min="15881" max="15881" width="25.7109375" style="154" customWidth="1"/>
    <col min="15882" max="15882" width="10.28515625" style="154" customWidth="1"/>
    <col min="15883" max="16128" width="11.5703125" style="154"/>
    <col min="16129" max="16129" width="13" style="154" customWidth="1"/>
    <col min="16130" max="16135" width="16" style="154" customWidth="1"/>
    <col min="16136" max="16136" width="17" style="154" customWidth="1"/>
    <col min="16137" max="16137" width="25.7109375" style="154" customWidth="1"/>
    <col min="16138" max="16138" width="10.28515625" style="154" customWidth="1"/>
    <col min="16139" max="16384" width="11.5703125" style="154"/>
  </cols>
  <sheetData>
    <row r="1" spans="1:11">
      <c r="A1" s="174" t="s">
        <v>247</v>
      </c>
    </row>
    <row r="2" spans="1:11" ht="15.75">
      <c r="A2" s="171" t="s">
        <v>222</v>
      </c>
      <c r="G2" s="635"/>
    </row>
    <row r="3" spans="1:11">
      <c r="A3" s="155"/>
    </row>
    <row r="4" spans="1:11">
      <c r="A4" s="176" t="s">
        <v>248</v>
      </c>
      <c r="B4" s="177" t="s">
        <v>223</v>
      </c>
      <c r="C4" s="177" t="s">
        <v>224</v>
      </c>
      <c r="D4" s="177" t="s">
        <v>225</v>
      </c>
      <c r="E4" s="177" t="s">
        <v>226</v>
      </c>
      <c r="F4" s="177" t="s">
        <v>121</v>
      </c>
      <c r="G4" s="177" t="s">
        <v>357</v>
      </c>
      <c r="H4" s="177" t="s">
        <v>227</v>
      </c>
      <c r="I4" s="177" t="s">
        <v>228</v>
      </c>
    </row>
    <row r="5" spans="1:11" ht="13.5" thickBot="1">
      <c r="A5" s="178"/>
      <c r="B5" s="179" t="s">
        <v>352</v>
      </c>
      <c r="C5" s="179" t="s">
        <v>352</v>
      </c>
      <c r="D5" s="179" t="s">
        <v>352</v>
      </c>
      <c r="E5" s="179" t="s">
        <v>353</v>
      </c>
      <c r="F5" s="179" t="s">
        <v>229</v>
      </c>
      <c r="G5" s="179" t="s">
        <v>229</v>
      </c>
      <c r="H5" s="179" t="s">
        <v>229</v>
      </c>
      <c r="I5" s="179" t="s">
        <v>229</v>
      </c>
    </row>
    <row r="6" spans="1:11">
      <c r="A6" s="161">
        <v>2010</v>
      </c>
      <c r="B6" s="181">
        <v>8.450746875258601E-2</v>
      </c>
      <c r="C6" s="181">
        <v>-2.7200264214780799E-2</v>
      </c>
      <c r="D6" s="181">
        <v>1.52952730656656E-2</v>
      </c>
      <c r="E6" s="636">
        <v>2.8250957505877676</v>
      </c>
      <c r="F6" s="182">
        <v>35803.080814595101</v>
      </c>
      <c r="G6" s="182">
        <v>22154.513265768925</v>
      </c>
      <c r="H6" s="182">
        <v>28815.319466000004</v>
      </c>
      <c r="I6" s="637">
        <v>6987.7613485950496</v>
      </c>
    </row>
    <row r="7" spans="1:11">
      <c r="A7" s="161">
        <v>2011</v>
      </c>
      <c r="B7" s="181">
        <v>6.4522160023376504E-2</v>
      </c>
      <c r="C7" s="181">
        <v>-2.11936819637971E-2</v>
      </c>
      <c r="D7" s="181">
        <v>3.3696654863748704E-2</v>
      </c>
      <c r="E7" s="636">
        <v>2.7540112112709312</v>
      </c>
      <c r="F7" s="182">
        <v>46375.961566173602</v>
      </c>
      <c r="G7" s="182">
        <v>28017.642434212732</v>
      </c>
      <c r="H7" s="182">
        <v>37151.5216</v>
      </c>
      <c r="I7" s="637">
        <v>9224.4399661735497</v>
      </c>
    </row>
    <row r="8" spans="1:11">
      <c r="A8" s="161">
        <v>2012</v>
      </c>
      <c r="B8" s="181">
        <v>5.9503463404493695E-2</v>
      </c>
      <c r="C8" s="181">
        <v>2.5103842207752899E-2</v>
      </c>
      <c r="D8" s="181">
        <v>3.6554139094222504E-2</v>
      </c>
      <c r="E8" s="636">
        <v>2.6375267297979796</v>
      </c>
      <c r="F8" s="182">
        <v>47410.606678139004</v>
      </c>
      <c r="G8" s="182">
        <v>28188.938086776645</v>
      </c>
      <c r="H8" s="182">
        <v>41017.937140000002</v>
      </c>
      <c r="I8" s="637">
        <v>6392.66953813902</v>
      </c>
    </row>
    <row r="9" spans="1:11">
      <c r="A9" s="161">
        <v>2013</v>
      </c>
      <c r="B9" s="181">
        <v>5.8375397600710699E-2</v>
      </c>
      <c r="C9" s="181">
        <v>4.2606338594700199E-2</v>
      </c>
      <c r="D9" s="181">
        <v>2.80558676982447E-2</v>
      </c>
      <c r="E9" s="636">
        <v>2.7023295295055818</v>
      </c>
      <c r="F9" s="182">
        <v>42860.636578772901</v>
      </c>
      <c r="G9" s="637">
        <v>24511.389216193056</v>
      </c>
      <c r="H9" s="637">
        <v>42356.184714999996</v>
      </c>
      <c r="I9" s="637">
        <v>504.45186377284699</v>
      </c>
    </row>
    <row r="10" spans="1:11" ht="15">
      <c r="A10" s="161">
        <v>2014</v>
      </c>
      <c r="B10" s="368">
        <v>2.3940763627093398E-2</v>
      </c>
      <c r="C10" s="181">
        <v>-2.2330662964123501E-2</v>
      </c>
      <c r="D10" s="181">
        <v>3.2462027510329498E-2</v>
      </c>
      <c r="E10" s="638">
        <v>2.8387441197691197</v>
      </c>
      <c r="F10" s="182">
        <v>39532.682898636704</v>
      </c>
      <c r="G10" s="637">
        <v>21209.019628408008</v>
      </c>
      <c r="H10" s="637">
        <v>41042.150549999991</v>
      </c>
      <c r="I10" s="637">
        <v>-1509.4676513633401</v>
      </c>
      <c r="J10" s="162"/>
    </row>
    <row r="11" spans="1:11" ht="15">
      <c r="A11" s="161">
        <v>2015</v>
      </c>
      <c r="B11" s="368">
        <v>3.2735773188074802E-2</v>
      </c>
      <c r="C11" s="181">
        <v>0.15717476222631699</v>
      </c>
      <c r="D11" s="181">
        <v>3.5478487642527201E-2</v>
      </c>
      <c r="E11" s="638">
        <v>3.1853143181818182</v>
      </c>
      <c r="F11" s="182">
        <v>34414.354533501202</v>
      </c>
      <c r="G11" s="637">
        <v>19648.602319839254</v>
      </c>
      <c r="H11" s="637">
        <v>37331</v>
      </c>
      <c r="I11" s="637">
        <v>-2916.4355934988498</v>
      </c>
      <c r="J11" s="162"/>
    </row>
    <row r="12" spans="1:11" ht="15">
      <c r="A12" s="161">
        <v>2016</v>
      </c>
      <c r="B12" s="369">
        <v>4.0429163656696E-2</v>
      </c>
      <c r="C12" s="181">
        <v>0.21182563154513401</v>
      </c>
      <c r="D12" s="181">
        <v>3.5930838949936005E-2</v>
      </c>
      <c r="E12" s="638">
        <v>3.375425825928458</v>
      </c>
      <c r="F12" s="182">
        <v>37019.780710529703</v>
      </c>
      <c r="G12" s="637">
        <v>22416.963898768292</v>
      </c>
      <c r="H12" s="637">
        <v>35132</v>
      </c>
      <c r="I12" s="637">
        <v>1888.1616035297</v>
      </c>
      <c r="J12" s="162"/>
    </row>
    <row r="13" spans="1:11" ht="15">
      <c r="A13" s="161">
        <v>2017</v>
      </c>
      <c r="B13" s="368">
        <v>2.4746848802569998E-2</v>
      </c>
      <c r="C13" s="181">
        <v>4.4761089838456301E-2</v>
      </c>
      <c r="D13" s="180">
        <v>2.8038318234279401E-2</v>
      </c>
      <c r="E13" s="639">
        <v>3.2607222536055769</v>
      </c>
      <c r="F13" s="182">
        <v>44917.617153410691</v>
      </c>
      <c r="G13" s="182">
        <v>27744.675048278266</v>
      </c>
      <c r="H13" s="182">
        <v>38651.849475999996</v>
      </c>
      <c r="I13" s="182">
        <v>6265.7676774106949</v>
      </c>
      <c r="J13" s="162"/>
    </row>
    <row r="14" spans="1:11" ht="15">
      <c r="A14" s="161">
        <v>2018</v>
      </c>
      <c r="B14" s="368">
        <v>3.9938623215126201E-2</v>
      </c>
      <c r="C14" s="181">
        <v>-1.47745959175283E-2</v>
      </c>
      <c r="D14" s="180">
        <v>1.3175629611134098E-2</v>
      </c>
      <c r="E14" s="639">
        <v>3.2870557103174605</v>
      </c>
      <c r="F14" s="182">
        <v>48942.38653399999</v>
      </c>
      <c r="G14" s="182">
        <v>29451.300147754373</v>
      </c>
      <c r="H14" s="182">
        <v>41893.128000000004</v>
      </c>
      <c r="I14" s="182">
        <v>7049.2578999999996</v>
      </c>
    </row>
    <row r="15" spans="1:11">
      <c r="A15" s="364">
        <v>2019</v>
      </c>
      <c r="B15" s="365"/>
      <c r="C15" s="365"/>
      <c r="D15" s="365"/>
      <c r="E15" s="409"/>
      <c r="F15" s="433"/>
      <c r="G15" s="433"/>
      <c r="H15" s="433"/>
      <c r="I15" s="433"/>
      <c r="K15" s="297"/>
    </row>
    <row r="16" spans="1:11">
      <c r="A16" s="239" t="s">
        <v>137</v>
      </c>
      <c r="B16" s="181">
        <v>1.6302150000000001E-2</v>
      </c>
      <c r="C16" s="181">
        <v>-1.3708447643975699E-2</v>
      </c>
      <c r="D16" s="181">
        <v>2.1291578505141399E-2</v>
      </c>
      <c r="E16" s="295">
        <v>3.3438136363636399</v>
      </c>
      <c r="F16" s="182">
        <v>3941.6751723953098</v>
      </c>
      <c r="G16" s="182">
        <v>2232.9247107597603</v>
      </c>
      <c r="H16" s="637">
        <v>3479.538861</v>
      </c>
      <c r="I16" s="410">
        <v>462.13631139530901</v>
      </c>
      <c r="K16" s="297"/>
    </row>
    <row r="17" spans="1:11">
      <c r="A17" s="239" t="s">
        <v>138</v>
      </c>
      <c r="B17" s="181">
        <v>2.11977E-2</v>
      </c>
      <c r="C17" s="181">
        <v>-5.7824873052087403E-2</v>
      </c>
      <c r="D17" s="181">
        <v>2.0033848550023398E-2</v>
      </c>
      <c r="E17" s="295">
        <v>3.3216000000000001</v>
      </c>
      <c r="F17" s="182">
        <v>3528.5416958780302</v>
      </c>
      <c r="G17" s="182">
        <v>2038.9071545449101</v>
      </c>
      <c r="H17" s="637">
        <v>3211.5528589999999</v>
      </c>
      <c r="I17" s="410">
        <v>316.988836878033</v>
      </c>
      <c r="K17" s="297"/>
    </row>
    <row r="18" spans="1:11">
      <c r="A18" s="239" t="s">
        <v>139</v>
      </c>
      <c r="B18" s="181">
        <v>3.2829459999999998E-2</v>
      </c>
      <c r="C18" s="181">
        <v>4.8950011374127803E-3</v>
      </c>
      <c r="D18" s="181">
        <v>2.24744059848038E-2</v>
      </c>
      <c r="E18" s="295">
        <v>3.30431904761905</v>
      </c>
      <c r="F18" s="182">
        <v>3753.5041140753801</v>
      </c>
      <c r="G18" s="182">
        <v>2179.8273765194799</v>
      </c>
      <c r="H18" s="637">
        <v>3275.3797049999998</v>
      </c>
      <c r="I18" s="410">
        <v>478.12440907538098</v>
      </c>
      <c r="K18" s="297"/>
    </row>
    <row r="19" spans="1:11">
      <c r="A19" s="239" t="s">
        <v>140</v>
      </c>
      <c r="B19" s="181">
        <v>1.86118E-3</v>
      </c>
      <c r="C19" s="181">
        <v>-1.4217437098885601E-2</v>
      </c>
      <c r="D19" s="181">
        <v>2.5926447290983399E-2</v>
      </c>
      <c r="E19" s="295">
        <v>3.3034050000000001</v>
      </c>
      <c r="F19" s="182">
        <v>3763.4015901952198</v>
      </c>
      <c r="G19" s="182">
        <v>2364.21000252769</v>
      </c>
      <c r="H19" s="637">
        <v>3474.2279619999999</v>
      </c>
      <c r="I19" s="410">
        <v>289.173628195221</v>
      </c>
      <c r="K19" s="297"/>
    </row>
    <row r="20" spans="1:11">
      <c r="A20" s="239" t="s">
        <v>141</v>
      </c>
      <c r="B20" s="181">
        <v>7.1057999999999998E-3</v>
      </c>
      <c r="C20" s="181">
        <v>-4.3742314517260098E-4</v>
      </c>
      <c r="D20" s="181">
        <v>2.7251275461720601E-2</v>
      </c>
      <c r="E20" s="295">
        <v>3.33350454545455</v>
      </c>
      <c r="F20" s="182">
        <v>3670.3765221151698</v>
      </c>
      <c r="G20" s="182">
        <v>2352.0307456523601</v>
      </c>
      <c r="H20" s="637">
        <v>3560.032111</v>
      </c>
      <c r="I20" s="410">
        <v>110.344411115169</v>
      </c>
      <c r="K20" s="297"/>
    </row>
    <row r="21" spans="1:11">
      <c r="A21" s="239" t="s">
        <v>142</v>
      </c>
      <c r="B21" s="181">
        <v>2.6207190000000002E-2</v>
      </c>
      <c r="C21" s="181">
        <v>-2.62490732242119E-2</v>
      </c>
      <c r="D21" s="181">
        <v>2.2947805396705299E-2</v>
      </c>
      <c r="E21" s="295">
        <v>3.325475</v>
      </c>
      <c r="F21" s="182">
        <v>4020.5288020897701</v>
      </c>
      <c r="G21" s="182">
        <v>2468.5557293422603</v>
      </c>
      <c r="H21" s="637">
        <v>3177.1313610000002</v>
      </c>
      <c r="I21" s="410">
        <v>843.39744108976697</v>
      </c>
      <c r="K21" s="297"/>
    </row>
    <row r="22" spans="1:11">
      <c r="A22" s="239" t="s">
        <v>143</v>
      </c>
      <c r="B22" s="181">
        <v>3.2800000000000003E-2</v>
      </c>
      <c r="C22" s="181">
        <v>-5.8639625003790198E-3</v>
      </c>
      <c r="D22" s="181">
        <v>2.1119132800643502E-2</v>
      </c>
      <c r="E22" s="295">
        <v>3.2904047619047598</v>
      </c>
      <c r="F22" s="182">
        <v>4070.7759036534799</v>
      </c>
      <c r="G22" s="182">
        <v>2330.1981401267299</v>
      </c>
      <c r="H22" s="637">
        <v>3533.0425030000001</v>
      </c>
      <c r="I22" s="410">
        <v>537.73340065348395</v>
      </c>
      <c r="K22" s="297"/>
    </row>
    <row r="23" spans="1:11">
      <c r="A23" s="239" t="s">
        <v>144</v>
      </c>
      <c r="B23" s="181">
        <v>3.3899999999998903E-2</v>
      </c>
      <c r="C23" s="181">
        <v>-3.4612000000000002E-3</v>
      </c>
      <c r="D23" s="181">
        <v>2.03972339384542E-2</v>
      </c>
      <c r="E23" s="295">
        <v>3.3787099999999999</v>
      </c>
      <c r="F23" s="182">
        <v>3729.40276535258</v>
      </c>
      <c r="G23" s="182">
        <v>2289.49754279853</v>
      </c>
      <c r="H23" s="182">
        <v>3630.2293089999998</v>
      </c>
      <c r="I23" s="410">
        <v>99.173456352583301</v>
      </c>
      <c r="K23" s="297"/>
    </row>
    <row r="24" spans="1:11">
      <c r="A24" s="239" t="s">
        <v>145</v>
      </c>
      <c r="B24" s="181" t="s">
        <v>374</v>
      </c>
      <c r="C24" s="181" t="s">
        <v>374</v>
      </c>
      <c r="D24" s="181">
        <v>1.85100693723762E-2</v>
      </c>
      <c r="E24" s="295">
        <v>3.3571904761904801</v>
      </c>
      <c r="F24" s="410" t="s">
        <v>374</v>
      </c>
      <c r="G24" s="410" t="s">
        <v>374</v>
      </c>
      <c r="H24" s="410" t="s">
        <v>374</v>
      </c>
      <c r="I24" s="410" t="s">
        <v>374</v>
      </c>
      <c r="K24" s="297"/>
    </row>
    <row r="25" spans="1:11">
      <c r="A25" s="239"/>
      <c r="B25" s="180"/>
      <c r="C25" s="181"/>
      <c r="D25" s="296"/>
      <c r="E25" s="640"/>
      <c r="F25" s="182"/>
      <c r="G25" s="370"/>
      <c r="H25" s="297"/>
      <c r="I25" s="297"/>
      <c r="K25" s="297"/>
    </row>
    <row r="26" spans="1:11">
      <c r="A26" s="155" t="s">
        <v>354</v>
      </c>
      <c r="B26" s="175"/>
    </row>
    <row r="27" spans="1:11">
      <c r="B27" s="175"/>
    </row>
    <row r="28" spans="1:11">
      <c r="A28" s="176" t="s">
        <v>248</v>
      </c>
      <c r="B28" s="177" t="s">
        <v>231</v>
      </c>
      <c r="C28" s="177" t="s">
        <v>232</v>
      </c>
      <c r="D28" s="177" t="s">
        <v>233</v>
      </c>
      <c r="E28" s="177" t="s">
        <v>234</v>
      </c>
      <c r="F28" s="177" t="s">
        <v>235</v>
      </c>
      <c r="G28" s="177" t="s">
        <v>236</v>
      </c>
      <c r="H28" s="177" t="s">
        <v>203</v>
      </c>
      <c r="I28" s="177" t="s">
        <v>237</v>
      </c>
    </row>
    <row r="29" spans="1:11">
      <c r="A29" s="183"/>
      <c r="B29" s="184" t="s">
        <v>238</v>
      </c>
      <c r="C29" s="185" t="s">
        <v>239</v>
      </c>
      <c r="D29" s="184" t="s">
        <v>238</v>
      </c>
      <c r="E29" s="185" t="s">
        <v>239</v>
      </c>
      <c r="F29" s="184" t="s">
        <v>238</v>
      </c>
      <c r="G29" s="186" t="s">
        <v>238</v>
      </c>
      <c r="H29" s="184" t="s">
        <v>240</v>
      </c>
      <c r="I29" s="186" t="s">
        <v>241</v>
      </c>
    </row>
    <row r="30" spans="1:11">
      <c r="A30" s="183"/>
      <c r="B30" s="184" t="s">
        <v>242</v>
      </c>
      <c r="C30" s="185" t="s">
        <v>243</v>
      </c>
      <c r="D30" s="184" t="s">
        <v>242</v>
      </c>
      <c r="E30" s="186" t="s">
        <v>244</v>
      </c>
      <c r="F30" s="184" t="s">
        <v>242</v>
      </c>
      <c r="G30" s="186" t="s">
        <v>242</v>
      </c>
      <c r="H30" s="184" t="s">
        <v>245</v>
      </c>
      <c r="I30" s="186" t="s">
        <v>246</v>
      </c>
    </row>
    <row r="31" spans="1:11">
      <c r="A31" s="161">
        <v>1995</v>
      </c>
      <c r="B31" s="328">
        <v>133.19999999999999</v>
      </c>
      <c r="C31" s="328">
        <v>384.2</v>
      </c>
      <c r="D31" s="328">
        <v>46.8</v>
      </c>
      <c r="E31" s="328">
        <v>5.19</v>
      </c>
      <c r="F31" s="328">
        <v>28.6</v>
      </c>
      <c r="G31" s="328">
        <v>294.5</v>
      </c>
      <c r="H31" s="328">
        <v>16.5</v>
      </c>
      <c r="I31" s="328">
        <v>7.9</v>
      </c>
    </row>
    <row r="32" spans="1:11">
      <c r="A32" s="161">
        <v>1996</v>
      </c>
      <c r="B32" s="328">
        <v>103.89</v>
      </c>
      <c r="C32" s="328">
        <v>387.8</v>
      </c>
      <c r="D32" s="328">
        <v>46.5</v>
      </c>
      <c r="E32" s="328">
        <v>5.18</v>
      </c>
      <c r="F32" s="328">
        <v>35.1</v>
      </c>
      <c r="G32" s="328">
        <v>289</v>
      </c>
      <c r="H32" s="328">
        <v>20.5</v>
      </c>
      <c r="I32" s="328">
        <v>3.78</v>
      </c>
    </row>
    <row r="33" spans="1:9">
      <c r="A33" s="161">
        <v>1997</v>
      </c>
      <c r="B33" s="328">
        <v>103.22</v>
      </c>
      <c r="C33" s="328">
        <v>331.2</v>
      </c>
      <c r="D33" s="328">
        <v>59.7</v>
      </c>
      <c r="E33" s="328">
        <v>4.8899999999999997</v>
      </c>
      <c r="F33" s="328">
        <v>28</v>
      </c>
      <c r="G33" s="328">
        <v>264.39999999999998</v>
      </c>
      <c r="H33" s="328">
        <v>20.100000000000001</v>
      </c>
      <c r="I33" s="328">
        <v>4.3</v>
      </c>
    </row>
    <row r="34" spans="1:9">
      <c r="A34" s="161">
        <v>1998</v>
      </c>
      <c r="B34" s="328">
        <v>74.97</v>
      </c>
      <c r="C34" s="328">
        <v>294.10000000000002</v>
      </c>
      <c r="D34" s="328">
        <v>46.5</v>
      </c>
      <c r="E34" s="328">
        <v>5.53</v>
      </c>
      <c r="F34" s="328">
        <v>24</v>
      </c>
      <c r="G34" s="328">
        <v>261.39999999999998</v>
      </c>
      <c r="H34" s="328">
        <v>21</v>
      </c>
      <c r="I34" s="328">
        <v>3.41</v>
      </c>
    </row>
    <row r="35" spans="1:9">
      <c r="A35" s="161">
        <v>1999</v>
      </c>
      <c r="B35" s="328">
        <v>71.38</v>
      </c>
      <c r="C35" s="328">
        <v>278.8</v>
      </c>
      <c r="D35" s="328">
        <v>48.8</v>
      </c>
      <c r="E35" s="328">
        <v>5.25</v>
      </c>
      <c r="F35" s="328">
        <v>22.8</v>
      </c>
      <c r="G35" s="328">
        <v>254.4</v>
      </c>
      <c r="H35" s="328">
        <v>17.399999999999999</v>
      </c>
      <c r="I35" s="328">
        <v>2.65</v>
      </c>
    </row>
    <row r="36" spans="1:9">
      <c r="A36" s="161">
        <v>2000</v>
      </c>
      <c r="B36" s="328">
        <v>82.29</v>
      </c>
      <c r="C36" s="328">
        <v>279</v>
      </c>
      <c r="D36" s="328">
        <v>51.2</v>
      </c>
      <c r="E36" s="328">
        <v>5</v>
      </c>
      <c r="F36" s="328">
        <v>20.6</v>
      </c>
      <c r="G36" s="328">
        <v>253.4</v>
      </c>
      <c r="H36" s="328">
        <v>18.5</v>
      </c>
      <c r="I36" s="328">
        <v>2.5499999999999998</v>
      </c>
    </row>
    <row r="37" spans="1:9">
      <c r="A37" s="161">
        <v>2001</v>
      </c>
      <c r="B37" s="328">
        <v>71.569999999999993</v>
      </c>
      <c r="C37" s="328">
        <v>271.14</v>
      </c>
      <c r="D37" s="328">
        <v>40.200000000000003</v>
      </c>
      <c r="E37" s="328">
        <v>4.37</v>
      </c>
      <c r="F37" s="328">
        <v>21.59</v>
      </c>
      <c r="G37" s="328">
        <v>211.5</v>
      </c>
      <c r="H37" s="328">
        <v>19.399999999999999</v>
      </c>
      <c r="I37" s="328">
        <v>2.36</v>
      </c>
    </row>
    <row r="38" spans="1:9">
      <c r="A38" s="161">
        <v>2002</v>
      </c>
      <c r="B38" s="328">
        <v>70.650000000000006</v>
      </c>
      <c r="C38" s="328">
        <v>310.01</v>
      </c>
      <c r="D38" s="328">
        <v>35.31</v>
      </c>
      <c r="E38" s="328">
        <v>4.5999999999999996</v>
      </c>
      <c r="F38" s="328">
        <v>20.53</v>
      </c>
      <c r="G38" s="328">
        <v>194.7</v>
      </c>
      <c r="H38" s="328">
        <v>19</v>
      </c>
      <c r="I38" s="328">
        <v>3.77</v>
      </c>
    </row>
    <row r="39" spans="1:9">
      <c r="A39" s="161">
        <v>2003</v>
      </c>
      <c r="B39" s="328">
        <v>80.700699999999998</v>
      </c>
      <c r="C39" s="328">
        <v>363.62259999999998</v>
      </c>
      <c r="D39" s="328">
        <v>37.543599999999998</v>
      </c>
      <c r="E39" s="328">
        <v>4.9108999999999998</v>
      </c>
      <c r="F39" s="328">
        <v>23.3613</v>
      </c>
      <c r="G39" s="328">
        <v>232.4</v>
      </c>
      <c r="H39" s="328">
        <v>15.9</v>
      </c>
      <c r="I39" s="328">
        <v>5.32</v>
      </c>
    </row>
    <row r="40" spans="1:9">
      <c r="A40" s="161">
        <v>2004</v>
      </c>
      <c r="B40" s="328">
        <v>129.99430000000001</v>
      </c>
      <c r="C40" s="328">
        <v>409.84570000000002</v>
      </c>
      <c r="D40" s="328">
        <v>47.525300000000001</v>
      </c>
      <c r="E40" s="328">
        <v>6.6905999999999999</v>
      </c>
      <c r="F40" s="328">
        <v>40.213000000000001</v>
      </c>
      <c r="G40" s="328">
        <v>409.4</v>
      </c>
      <c r="H40" s="328">
        <v>21.5</v>
      </c>
      <c r="I40" s="328">
        <v>16.420000000000002</v>
      </c>
    </row>
    <row r="41" spans="1:9">
      <c r="A41" s="161">
        <v>2005</v>
      </c>
      <c r="B41" s="328">
        <v>166.871433</v>
      </c>
      <c r="C41" s="328">
        <v>445.46837499999998</v>
      </c>
      <c r="D41" s="328">
        <v>62.675924999999999</v>
      </c>
      <c r="E41" s="328">
        <v>7.3397420000000002</v>
      </c>
      <c r="F41" s="328">
        <v>44.294241999999997</v>
      </c>
      <c r="G41" s="328">
        <v>360.9</v>
      </c>
      <c r="H41" s="328">
        <v>32.700000000000003</v>
      </c>
      <c r="I41" s="328">
        <v>31.73</v>
      </c>
    </row>
    <row r="42" spans="1:9">
      <c r="A42" s="161">
        <v>2006</v>
      </c>
      <c r="B42" s="328">
        <v>304.91089199999999</v>
      </c>
      <c r="C42" s="328">
        <v>604.58096699999999</v>
      </c>
      <c r="D42" s="328">
        <v>148.56475800000001</v>
      </c>
      <c r="E42" s="328">
        <v>11.571033</v>
      </c>
      <c r="F42" s="328">
        <v>58.500807999999999</v>
      </c>
      <c r="G42" s="328">
        <v>419.5</v>
      </c>
      <c r="H42" s="328">
        <v>37.4</v>
      </c>
      <c r="I42" s="328">
        <v>24.75</v>
      </c>
    </row>
    <row r="43" spans="1:9">
      <c r="A43" s="161">
        <v>2007</v>
      </c>
      <c r="B43" s="328">
        <v>322.93022500000001</v>
      </c>
      <c r="C43" s="328">
        <v>697.40741666666702</v>
      </c>
      <c r="D43" s="328">
        <v>147.07377500000001</v>
      </c>
      <c r="E43" s="328">
        <v>13.415075</v>
      </c>
      <c r="F43" s="328">
        <v>117.02979166666699</v>
      </c>
      <c r="G43" s="328">
        <v>679.5</v>
      </c>
      <c r="H43" s="328">
        <v>39.840000000000003</v>
      </c>
      <c r="I43" s="328">
        <v>30.17</v>
      </c>
    </row>
    <row r="44" spans="1:9">
      <c r="A44" s="161">
        <v>2008</v>
      </c>
      <c r="B44" s="328">
        <v>315.51338598484898</v>
      </c>
      <c r="C44" s="328">
        <v>872.72382575757604</v>
      </c>
      <c r="D44" s="328">
        <v>85.035352272727295</v>
      </c>
      <c r="E44" s="328">
        <v>15.0084583333333</v>
      </c>
      <c r="F44" s="328">
        <v>94.830896212121203</v>
      </c>
      <c r="G44" s="328">
        <v>864.5</v>
      </c>
      <c r="H44" s="328">
        <v>57.5</v>
      </c>
      <c r="I44" s="328">
        <v>28.74</v>
      </c>
    </row>
    <row r="45" spans="1:9">
      <c r="A45" s="161">
        <v>2009</v>
      </c>
      <c r="B45" s="328">
        <v>233.51921666666701</v>
      </c>
      <c r="C45" s="328">
        <v>973.62464999999997</v>
      </c>
      <c r="D45" s="328">
        <v>75.050983333333306</v>
      </c>
      <c r="E45" s="328">
        <v>14.6805</v>
      </c>
      <c r="F45" s="328">
        <v>77.9119666666667</v>
      </c>
      <c r="G45" s="328">
        <v>641.5</v>
      </c>
      <c r="H45" s="328">
        <v>43.78</v>
      </c>
      <c r="I45" s="328">
        <v>11.12</v>
      </c>
    </row>
    <row r="46" spans="1:9">
      <c r="A46" s="161">
        <v>2010</v>
      </c>
      <c r="B46" s="328">
        <v>342.27576763580299</v>
      </c>
      <c r="C46" s="328">
        <v>1225.2931251505699</v>
      </c>
      <c r="D46" s="328">
        <v>98.176454197787606</v>
      </c>
      <c r="E46" s="328">
        <v>20.1852888904574</v>
      </c>
      <c r="F46" s="328">
        <v>97.605083373751796</v>
      </c>
      <c r="G46" s="328">
        <v>954.1</v>
      </c>
      <c r="H46" s="328">
        <v>68.17</v>
      </c>
      <c r="I46" s="328">
        <v>15.8</v>
      </c>
    </row>
    <row r="47" spans="1:9">
      <c r="A47" s="161">
        <v>2011</v>
      </c>
      <c r="B47" s="328">
        <v>400.19890165981298</v>
      </c>
      <c r="C47" s="328">
        <v>1569.5258464824201</v>
      </c>
      <c r="D47" s="328">
        <v>99.501389827389801</v>
      </c>
      <c r="E47" s="328">
        <v>35.173531472854798</v>
      </c>
      <c r="F47" s="328">
        <v>108.969893566984</v>
      </c>
      <c r="G47" s="328">
        <v>1215.9000000000001</v>
      </c>
      <c r="H47" s="328">
        <v>167.79</v>
      </c>
      <c r="I47" s="328">
        <v>15.45</v>
      </c>
    </row>
    <row r="48" spans="1:9">
      <c r="A48" s="161">
        <v>2012</v>
      </c>
      <c r="B48" s="328">
        <v>360.55123685861503</v>
      </c>
      <c r="C48" s="328">
        <v>1669.87083417247</v>
      </c>
      <c r="D48" s="328">
        <v>88.348348429788402</v>
      </c>
      <c r="E48" s="328">
        <v>31.169868475123899</v>
      </c>
      <c r="F48" s="328">
        <v>93.540209216646502</v>
      </c>
      <c r="G48" s="328">
        <v>989.601</v>
      </c>
      <c r="H48" s="328">
        <v>128.53</v>
      </c>
      <c r="I48" s="328">
        <v>12.74</v>
      </c>
    </row>
    <row r="49" spans="1:9">
      <c r="A49" s="161">
        <v>2013</v>
      </c>
      <c r="B49" s="328">
        <v>332.30927028406097</v>
      </c>
      <c r="C49" s="328">
        <v>1410.9997459219501</v>
      </c>
      <c r="D49" s="328">
        <v>86.651713510845497</v>
      </c>
      <c r="E49" s="328">
        <v>23.855391953822298</v>
      </c>
      <c r="F49" s="328">
        <v>97.171065933513304</v>
      </c>
      <c r="G49" s="328">
        <v>1041.434</v>
      </c>
      <c r="H49" s="328">
        <v>135.36000000000001</v>
      </c>
      <c r="I49" s="328">
        <v>10.32</v>
      </c>
    </row>
    <row r="50" spans="1:9">
      <c r="A50" s="161">
        <v>2014</v>
      </c>
      <c r="B50" s="328">
        <v>311.16214646800398</v>
      </c>
      <c r="C50" s="328">
        <v>1266.08843579428</v>
      </c>
      <c r="D50" s="328">
        <v>98.067869138849801</v>
      </c>
      <c r="E50" s="328">
        <v>19.076757975554798</v>
      </c>
      <c r="F50" s="328">
        <v>95.073908973203899</v>
      </c>
      <c r="G50" s="328">
        <v>1023.047</v>
      </c>
      <c r="H50" s="328">
        <v>96.84</v>
      </c>
      <c r="I50" s="328">
        <v>11.393000000000001</v>
      </c>
    </row>
    <row r="51" spans="1:9">
      <c r="A51" s="161">
        <v>2015</v>
      </c>
      <c r="B51" s="328">
        <v>249.43936106122101</v>
      </c>
      <c r="C51" s="328">
        <v>1161.0633374797301</v>
      </c>
      <c r="D51" s="328">
        <v>87.648225728083304</v>
      </c>
      <c r="E51" s="328">
        <v>15.7324473100644</v>
      </c>
      <c r="F51" s="328">
        <v>81.051744953555101</v>
      </c>
      <c r="G51" s="328">
        <v>756.43100000000004</v>
      </c>
      <c r="H51" s="328">
        <v>55.21</v>
      </c>
      <c r="I51" s="328">
        <v>6.6520000000000001</v>
      </c>
    </row>
    <row r="52" spans="1:9">
      <c r="A52" s="161">
        <v>2016</v>
      </c>
      <c r="B52" s="328">
        <v>220.56724303958799</v>
      </c>
      <c r="C52" s="328">
        <v>1247.99223226049</v>
      </c>
      <c r="D52" s="328">
        <v>94.799294404822803</v>
      </c>
      <c r="E52" s="328">
        <v>17.1393855205785</v>
      </c>
      <c r="F52" s="328">
        <v>84.8229560475732</v>
      </c>
      <c r="G52" s="328">
        <v>839.096</v>
      </c>
      <c r="H52" s="328">
        <v>57.705833333333345</v>
      </c>
      <c r="I52" s="328">
        <v>6.4840833333333334</v>
      </c>
    </row>
    <row r="53" spans="1:9">
      <c r="A53" s="161">
        <v>2017</v>
      </c>
      <c r="B53" s="328">
        <v>279.60636080616223</v>
      </c>
      <c r="C53" s="328">
        <v>1257.2305492630619</v>
      </c>
      <c r="D53" s="328">
        <v>131.16626237185116</v>
      </c>
      <c r="E53" s="328">
        <v>17.058771609730847</v>
      </c>
      <c r="F53" s="328">
        <v>105.12327966592601</v>
      </c>
      <c r="G53" s="328">
        <v>936.654</v>
      </c>
      <c r="H53" s="328">
        <v>71.760000000000005</v>
      </c>
      <c r="I53" s="328">
        <v>8.2059999999999995</v>
      </c>
    </row>
    <row r="54" spans="1:9">
      <c r="A54" s="161">
        <v>2018</v>
      </c>
      <c r="B54" s="328">
        <v>295.9016524000578</v>
      </c>
      <c r="C54" s="328">
        <v>1269.3421574456522</v>
      </c>
      <c r="D54" s="328">
        <v>132.69832549510869</v>
      </c>
      <c r="E54" s="328">
        <v>15.716692376521737</v>
      </c>
      <c r="F54" s="328">
        <v>101.77162544434782</v>
      </c>
      <c r="G54" s="328">
        <v>914.70032167499983</v>
      </c>
      <c r="H54" s="328">
        <v>69.747499999999988</v>
      </c>
      <c r="I54" s="328">
        <v>11.938250000000002</v>
      </c>
    </row>
    <row r="55" spans="1:9">
      <c r="A55" s="641">
        <v>2019</v>
      </c>
      <c r="B55" s="329"/>
      <c r="C55" s="329"/>
      <c r="D55" s="329"/>
      <c r="E55" s="329"/>
      <c r="F55" s="329"/>
      <c r="G55" s="329"/>
      <c r="H55" s="329"/>
      <c r="I55" s="329"/>
    </row>
    <row r="56" spans="1:9">
      <c r="A56" s="240" t="s">
        <v>137</v>
      </c>
      <c r="B56" s="328">
        <v>269.07202475729304</v>
      </c>
      <c r="C56" s="328">
        <v>1291.7454545454545</v>
      </c>
      <c r="D56" s="328">
        <v>116.08253460903744</v>
      </c>
      <c r="E56" s="328">
        <v>15.629863636363638</v>
      </c>
      <c r="F56" s="328">
        <v>90.451818181818169</v>
      </c>
      <c r="G56" s="328">
        <v>927.94793073674998</v>
      </c>
      <c r="H56" s="328">
        <v>76.16</v>
      </c>
      <c r="I56" s="328">
        <v>11.176</v>
      </c>
    </row>
    <row r="57" spans="1:9">
      <c r="A57" s="240" t="s">
        <v>138</v>
      </c>
      <c r="B57" s="328">
        <v>285.78530572803697</v>
      </c>
      <c r="C57" s="328">
        <v>1319.915</v>
      </c>
      <c r="D57" s="328">
        <v>126.50728293</v>
      </c>
      <c r="E57" s="328">
        <v>15.816000000000001</v>
      </c>
      <c r="F57" s="328">
        <v>93.419004213650496</v>
      </c>
      <c r="G57" s="328">
        <v>964.51654760614997</v>
      </c>
      <c r="H57" s="328">
        <v>88.22</v>
      </c>
      <c r="I57" s="328">
        <v>11.805999999999999</v>
      </c>
    </row>
    <row r="58" spans="1:9">
      <c r="A58" s="240" t="s">
        <v>139</v>
      </c>
      <c r="B58" s="328">
        <v>292.08918668874998</v>
      </c>
      <c r="C58" s="328">
        <v>1300.8976190476201</v>
      </c>
      <c r="D58" s="328">
        <v>127.981462455</v>
      </c>
      <c r="E58" s="328">
        <v>15.3038095238095</v>
      </c>
      <c r="F58" s="328">
        <v>92.826058547749994</v>
      </c>
      <c r="G58" s="328">
        <v>970.38851683216706</v>
      </c>
      <c r="H58" s="328">
        <v>86.47</v>
      </c>
      <c r="I58" s="328">
        <v>12.398999999999999</v>
      </c>
    </row>
    <row r="59" spans="1:9">
      <c r="A59" s="240" t="s">
        <v>140</v>
      </c>
      <c r="B59" s="328">
        <v>292.039210529412</v>
      </c>
      <c r="C59" s="328">
        <v>1285.41590909091</v>
      </c>
      <c r="D59" s="328">
        <v>135.873992835</v>
      </c>
      <c r="E59" s="328">
        <v>15.0557142857143</v>
      </c>
      <c r="F59" s="328">
        <v>88.5751479934667</v>
      </c>
      <c r="G59" s="328">
        <v>976.31221718799998</v>
      </c>
      <c r="H59" s="328">
        <v>93.7</v>
      </c>
      <c r="I59" s="328">
        <v>12.122999999999999</v>
      </c>
    </row>
    <row r="60" spans="1:9">
      <c r="A60" s="240" t="s">
        <v>141</v>
      </c>
      <c r="B60" s="328">
        <v>272.96756833866698</v>
      </c>
      <c r="C60" s="328">
        <v>1283.8934782608701</v>
      </c>
      <c r="D60" s="328">
        <v>129.81851693999999</v>
      </c>
      <c r="E60" s="328">
        <v>14.6618181818182</v>
      </c>
      <c r="F60" s="328">
        <v>82.335655009666695</v>
      </c>
      <c r="G60" s="328">
        <v>885.58942326066597</v>
      </c>
      <c r="H60" s="328">
        <v>100.15</v>
      </c>
      <c r="I60" s="328">
        <v>12.176</v>
      </c>
    </row>
    <row r="61" spans="1:9">
      <c r="A61" s="240" t="s">
        <v>142</v>
      </c>
      <c r="B61" s="328">
        <v>266.18728037346591</v>
      </c>
      <c r="C61" s="328">
        <v>1359.0425</v>
      </c>
      <c r="D61" s="328">
        <v>118.0304045705287</v>
      </c>
      <c r="E61" s="328">
        <v>15.036099999999999</v>
      </c>
      <c r="F61" s="328">
        <v>85.798000000000002</v>
      </c>
      <c r="G61" s="328">
        <v>870.58890758840005</v>
      </c>
      <c r="H61" s="328">
        <v>108.94</v>
      </c>
      <c r="I61" s="328" t="s">
        <v>374</v>
      </c>
    </row>
    <row r="62" spans="1:9">
      <c r="A62" s="240" t="s">
        <v>143</v>
      </c>
      <c r="B62" s="328">
        <v>269.42696526893178</v>
      </c>
      <c r="C62" s="328">
        <v>1412.978260869565</v>
      </c>
      <c r="D62" s="328">
        <v>110.74359105753396</v>
      </c>
      <c r="E62" s="328">
        <v>15.775130434782605</v>
      </c>
      <c r="F62" s="328">
        <v>89.539565217391299</v>
      </c>
      <c r="G62" s="328">
        <v>815.46146029341298</v>
      </c>
      <c r="H62" s="328">
        <v>120.24</v>
      </c>
      <c r="I62" s="328" t="s">
        <v>374</v>
      </c>
    </row>
    <row r="63" spans="1:9">
      <c r="A63" s="240" t="s">
        <v>144</v>
      </c>
      <c r="B63" s="328">
        <v>258.90944479640672</v>
      </c>
      <c r="C63" s="328">
        <v>1498.7976190476193</v>
      </c>
      <c r="D63" s="328">
        <v>103.19874405892109</v>
      </c>
      <c r="E63" s="328">
        <v>17.200571428571429</v>
      </c>
      <c r="F63" s="328">
        <v>92.677619047619046</v>
      </c>
      <c r="G63" s="328">
        <v>753.37113534026696</v>
      </c>
      <c r="H63" s="328">
        <v>93.07</v>
      </c>
      <c r="I63" s="328" t="s">
        <v>374</v>
      </c>
    </row>
    <row r="64" spans="1:9">
      <c r="A64" s="240" t="s">
        <v>145</v>
      </c>
      <c r="B64" s="328">
        <v>260.44299644977627</v>
      </c>
      <c r="C64" s="328">
        <v>1508.9961904761906</v>
      </c>
      <c r="D64" s="328">
        <v>105.14642503147189</v>
      </c>
      <c r="E64" s="328">
        <v>18.106295238095242</v>
      </c>
      <c r="F64" s="328">
        <v>93.932857142857145</v>
      </c>
      <c r="G64" s="328">
        <v>763.42403823766699</v>
      </c>
      <c r="H64" s="328">
        <v>93.08</v>
      </c>
      <c r="I64" s="328" t="s">
        <v>374</v>
      </c>
    </row>
    <row r="65" spans="1:9" ht="12.75" customHeight="1">
      <c r="A65" s="797" t="s">
        <v>491</v>
      </c>
      <c r="B65" s="797"/>
      <c r="C65" s="797"/>
      <c r="D65" s="797"/>
      <c r="E65" s="797"/>
      <c r="F65" s="797"/>
      <c r="G65" s="797"/>
      <c r="H65" s="797"/>
      <c r="I65" s="797"/>
    </row>
  </sheetData>
  <mergeCells count="1">
    <mergeCell ref="A65:I65"/>
  </mergeCells>
  <printOptions horizontalCentered="1" verticalCentered="1"/>
  <pageMargins left="0" right="0" top="0" bottom="0" header="0.31496062992125984" footer="0.31496062992125984"/>
  <pageSetup paperSize="9"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114"/>
  <sheetViews>
    <sheetView showGridLines="0" view="pageBreakPreview" topLeftCell="A25" zoomScaleNormal="100" zoomScaleSheetLayoutView="100" workbookViewId="0"/>
  </sheetViews>
  <sheetFormatPr baseColWidth="10" defaultRowHeight="15"/>
  <cols>
    <col min="1" max="1" width="17.7109375" style="146" customWidth="1"/>
    <col min="2" max="2" width="18.85546875" style="142" bestFit="1" customWidth="1"/>
    <col min="3" max="3" width="12.85546875" style="142" bestFit="1" customWidth="1"/>
    <col min="4" max="4" width="18.85546875" style="142" bestFit="1" customWidth="1"/>
    <col min="5" max="5" width="16" style="142" bestFit="1" customWidth="1"/>
    <col min="6" max="9" width="18.85546875" style="142" bestFit="1" customWidth="1"/>
    <col min="10" max="11" width="12.85546875" style="142" customWidth="1"/>
    <col min="12" max="12" width="2.5703125" style="143" customWidth="1"/>
    <col min="13" max="256" width="11.42578125" style="143"/>
    <col min="257" max="257" width="17.7109375" style="143" customWidth="1"/>
    <col min="258" max="258" width="18.85546875" style="143" bestFit="1" customWidth="1"/>
    <col min="259" max="259" width="12.85546875" style="143" bestFit="1" customWidth="1"/>
    <col min="260" max="260" width="18.85546875" style="143" bestFit="1" customWidth="1"/>
    <col min="261" max="261" width="16" style="143" bestFit="1" customWidth="1"/>
    <col min="262" max="265" width="18.85546875" style="143" bestFit="1" customWidth="1"/>
    <col min="266" max="267" width="12.85546875" style="143" customWidth="1"/>
    <col min="268" max="268" width="2.5703125" style="143" customWidth="1"/>
    <col min="269" max="512" width="11.42578125" style="143"/>
    <col min="513" max="513" width="17.7109375" style="143" customWidth="1"/>
    <col min="514" max="514" width="18.85546875" style="143" bestFit="1" customWidth="1"/>
    <col min="515" max="515" width="12.85546875" style="143" bestFit="1" customWidth="1"/>
    <col min="516" max="516" width="18.85546875" style="143" bestFit="1" customWidth="1"/>
    <col min="517" max="517" width="16" style="143" bestFit="1" customWidth="1"/>
    <col min="518" max="521" width="18.85546875" style="143" bestFit="1" customWidth="1"/>
    <col min="522" max="523" width="12.85546875" style="143" customWidth="1"/>
    <col min="524" max="524" width="2.5703125" style="143" customWidth="1"/>
    <col min="525" max="768" width="11.42578125" style="143"/>
    <col min="769" max="769" width="17.7109375" style="143" customWidth="1"/>
    <col min="770" max="770" width="18.85546875" style="143" bestFit="1" customWidth="1"/>
    <col min="771" max="771" width="12.85546875" style="143" bestFit="1" customWidth="1"/>
    <col min="772" max="772" width="18.85546875" style="143" bestFit="1" customWidth="1"/>
    <col min="773" max="773" width="16" style="143" bestFit="1" customWidth="1"/>
    <col min="774" max="777" width="18.85546875" style="143" bestFit="1" customWidth="1"/>
    <col min="778" max="779" width="12.85546875" style="143" customWidth="1"/>
    <col min="780" max="780" width="2.5703125" style="143" customWidth="1"/>
    <col min="781" max="1024" width="11.42578125" style="143"/>
    <col min="1025" max="1025" width="17.7109375" style="143" customWidth="1"/>
    <col min="1026" max="1026" width="18.85546875" style="143" bestFit="1" customWidth="1"/>
    <col min="1027" max="1027" width="12.85546875" style="143" bestFit="1" customWidth="1"/>
    <col min="1028" max="1028" width="18.85546875" style="143" bestFit="1" customWidth="1"/>
    <col min="1029" max="1029" width="16" style="143" bestFit="1" customWidth="1"/>
    <col min="1030" max="1033" width="18.85546875" style="143" bestFit="1" customWidth="1"/>
    <col min="1034" max="1035" width="12.85546875" style="143" customWidth="1"/>
    <col min="1036" max="1036" width="2.5703125" style="143" customWidth="1"/>
    <col min="1037" max="1280" width="11.42578125" style="143"/>
    <col min="1281" max="1281" width="17.7109375" style="143" customWidth="1"/>
    <col min="1282" max="1282" width="18.85546875" style="143" bestFit="1" customWidth="1"/>
    <col min="1283" max="1283" width="12.85546875" style="143" bestFit="1" customWidth="1"/>
    <col min="1284" max="1284" width="18.85546875" style="143" bestFit="1" customWidth="1"/>
    <col min="1285" max="1285" width="16" style="143" bestFit="1" customWidth="1"/>
    <col min="1286" max="1289" width="18.85546875" style="143" bestFit="1" customWidth="1"/>
    <col min="1290" max="1291" width="12.85546875" style="143" customWidth="1"/>
    <col min="1292" max="1292" width="2.5703125" style="143" customWidth="1"/>
    <col min="1293" max="1536" width="11.42578125" style="143"/>
    <col min="1537" max="1537" width="17.7109375" style="143" customWidth="1"/>
    <col min="1538" max="1538" width="18.85546875" style="143" bestFit="1" customWidth="1"/>
    <col min="1539" max="1539" width="12.85546875" style="143" bestFit="1" customWidth="1"/>
    <col min="1540" max="1540" width="18.85546875" style="143" bestFit="1" customWidth="1"/>
    <col min="1541" max="1541" width="16" style="143" bestFit="1" customWidth="1"/>
    <col min="1542" max="1545" width="18.85546875" style="143" bestFit="1" customWidth="1"/>
    <col min="1546" max="1547" width="12.85546875" style="143" customWidth="1"/>
    <col min="1548" max="1548" width="2.5703125" style="143" customWidth="1"/>
    <col min="1549" max="1792" width="11.42578125" style="143"/>
    <col min="1793" max="1793" width="17.7109375" style="143" customWidth="1"/>
    <col min="1794" max="1794" width="18.85546875" style="143" bestFit="1" customWidth="1"/>
    <col min="1795" max="1795" width="12.85546875" style="143" bestFit="1" customWidth="1"/>
    <col min="1796" max="1796" width="18.85546875" style="143" bestFit="1" customWidth="1"/>
    <col min="1797" max="1797" width="16" style="143" bestFit="1" customWidth="1"/>
    <col min="1798" max="1801" width="18.85546875" style="143" bestFit="1" customWidth="1"/>
    <col min="1802" max="1803" width="12.85546875" style="143" customWidth="1"/>
    <col min="1804" max="1804" width="2.5703125" style="143" customWidth="1"/>
    <col min="1805" max="2048" width="11.42578125" style="143"/>
    <col min="2049" max="2049" width="17.7109375" style="143" customWidth="1"/>
    <col min="2050" max="2050" width="18.85546875" style="143" bestFit="1" customWidth="1"/>
    <col min="2051" max="2051" width="12.85546875" style="143" bestFit="1" customWidth="1"/>
    <col min="2052" max="2052" width="18.85546875" style="143" bestFit="1" customWidth="1"/>
    <col min="2053" max="2053" width="16" style="143" bestFit="1" customWidth="1"/>
    <col min="2054" max="2057" width="18.85546875" style="143" bestFit="1" customWidth="1"/>
    <col min="2058" max="2059" width="12.85546875" style="143" customWidth="1"/>
    <col min="2060" max="2060" width="2.5703125" style="143" customWidth="1"/>
    <col min="2061" max="2304" width="11.42578125" style="143"/>
    <col min="2305" max="2305" width="17.7109375" style="143" customWidth="1"/>
    <col min="2306" max="2306" width="18.85546875" style="143" bestFit="1" customWidth="1"/>
    <col min="2307" max="2307" width="12.85546875" style="143" bestFit="1" customWidth="1"/>
    <col min="2308" max="2308" width="18.85546875" style="143" bestFit="1" customWidth="1"/>
    <col min="2309" max="2309" width="16" style="143" bestFit="1" customWidth="1"/>
    <col min="2310" max="2313" width="18.85546875" style="143" bestFit="1" customWidth="1"/>
    <col min="2314" max="2315" width="12.85546875" style="143" customWidth="1"/>
    <col min="2316" max="2316" width="2.5703125" style="143" customWidth="1"/>
    <col min="2317" max="2560" width="11.42578125" style="143"/>
    <col min="2561" max="2561" width="17.7109375" style="143" customWidth="1"/>
    <col min="2562" max="2562" width="18.85546875" style="143" bestFit="1" customWidth="1"/>
    <col min="2563" max="2563" width="12.85546875" style="143" bestFit="1" customWidth="1"/>
    <col min="2564" max="2564" width="18.85546875" style="143" bestFit="1" customWidth="1"/>
    <col min="2565" max="2565" width="16" style="143" bestFit="1" customWidth="1"/>
    <col min="2566" max="2569" width="18.85546875" style="143" bestFit="1" customWidth="1"/>
    <col min="2570" max="2571" width="12.85546875" style="143" customWidth="1"/>
    <col min="2572" max="2572" width="2.5703125" style="143" customWidth="1"/>
    <col min="2573" max="2816" width="11.42578125" style="143"/>
    <col min="2817" max="2817" width="17.7109375" style="143" customWidth="1"/>
    <col min="2818" max="2818" width="18.85546875" style="143" bestFit="1" customWidth="1"/>
    <col min="2819" max="2819" width="12.85546875" style="143" bestFit="1" customWidth="1"/>
    <col min="2820" max="2820" width="18.85546875" style="143" bestFit="1" customWidth="1"/>
    <col min="2821" max="2821" width="16" style="143" bestFit="1" customWidth="1"/>
    <col min="2822" max="2825" width="18.85546875" style="143" bestFit="1" customWidth="1"/>
    <col min="2826" max="2827" width="12.85546875" style="143" customWidth="1"/>
    <col min="2828" max="2828" width="2.5703125" style="143" customWidth="1"/>
    <col min="2829" max="3072" width="11.42578125" style="143"/>
    <col min="3073" max="3073" width="17.7109375" style="143" customWidth="1"/>
    <col min="3074" max="3074" width="18.85546875" style="143" bestFit="1" customWidth="1"/>
    <col min="3075" max="3075" width="12.85546875" style="143" bestFit="1" customWidth="1"/>
    <col min="3076" max="3076" width="18.85546875" style="143" bestFit="1" customWidth="1"/>
    <col min="3077" max="3077" width="16" style="143" bestFit="1" customWidth="1"/>
    <col min="3078" max="3081" width="18.85546875" style="143" bestFit="1" customWidth="1"/>
    <col min="3082" max="3083" width="12.85546875" style="143" customWidth="1"/>
    <col min="3084" max="3084" width="2.5703125" style="143" customWidth="1"/>
    <col min="3085" max="3328" width="11.42578125" style="143"/>
    <col min="3329" max="3329" width="17.7109375" style="143" customWidth="1"/>
    <col min="3330" max="3330" width="18.85546875" style="143" bestFit="1" customWidth="1"/>
    <col min="3331" max="3331" width="12.85546875" style="143" bestFit="1" customWidth="1"/>
    <col min="3332" max="3332" width="18.85546875" style="143" bestFit="1" customWidth="1"/>
    <col min="3333" max="3333" width="16" style="143" bestFit="1" customWidth="1"/>
    <col min="3334" max="3337" width="18.85546875" style="143" bestFit="1" customWidth="1"/>
    <col min="3338" max="3339" width="12.85546875" style="143" customWidth="1"/>
    <col min="3340" max="3340" width="2.5703125" style="143" customWidth="1"/>
    <col min="3341" max="3584" width="11.42578125" style="143"/>
    <col min="3585" max="3585" width="17.7109375" style="143" customWidth="1"/>
    <col min="3586" max="3586" width="18.85546875" style="143" bestFit="1" customWidth="1"/>
    <col min="3587" max="3587" width="12.85546875" style="143" bestFit="1" customWidth="1"/>
    <col min="3588" max="3588" width="18.85546875" style="143" bestFit="1" customWidth="1"/>
    <col min="3589" max="3589" width="16" style="143" bestFit="1" customWidth="1"/>
    <col min="3590" max="3593" width="18.85546875" style="143" bestFit="1" customWidth="1"/>
    <col min="3594" max="3595" width="12.85546875" style="143" customWidth="1"/>
    <col min="3596" max="3596" width="2.5703125" style="143" customWidth="1"/>
    <col min="3597" max="3840" width="11.42578125" style="143"/>
    <col min="3841" max="3841" width="17.7109375" style="143" customWidth="1"/>
    <col min="3842" max="3842" width="18.85546875" style="143" bestFit="1" customWidth="1"/>
    <col min="3843" max="3843" width="12.85546875" style="143" bestFit="1" customWidth="1"/>
    <col min="3844" max="3844" width="18.85546875" style="143" bestFit="1" customWidth="1"/>
    <col min="3845" max="3845" width="16" style="143" bestFit="1" customWidth="1"/>
    <col min="3846" max="3849" width="18.85546875" style="143" bestFit="1" customWidth="1"/>
    <col min="3850" max="3851" width="12.85546875" style="143" customWidth="1"/>
    <col min="3852" max="3852" width="2.5703125" style="143" customWidth="1"/>
    <col min="3853" max="4096" width="11.42578125" style="143"/>
    <col min="4097" max="4097" width="17.7109375" style="143" customWidth="1"/>
    <col min="4098" max="4098" width="18.85546875" style="143" bestFit="1" customWidth="1"/>
    <col min="4099" max="4099" width="12.85546875" style="143" bestFit="1" customWidth="1"/>
    <col min="4100" max="4100" width="18.85546875" style="143" bestFit="1" customWidth="1"/>
    <col min="4101" max="4101" width="16" style="143" bestFit="1" customWidth="1"/>
    <col min="4102" max="4105" width="18.85546875" style="143" bestFit="1" customWidth="1"/>
    <col min="4106" max="4107" width="12.85546875" style="143" customWidth="1"/>
    <col min="4108" max="4108" width="2.5703125" style="143" customWidth="1"/>
    <col min="4109" max="4352" width="11.42578125" style="143"/>
    <col min="4353" max="4353" width="17.7109375" style="143" customWidth="1"/>
    <col min="4354" max="4354" width="18.85546875" style="143" bestFit="1" customWidth="1"/>
    <col min="4355" max="4355" width="12.85546875" style="143" bestFit="1" customWidth="1"/>
    <col min="4356" max="4356" width="18.85546875" style="143" bestFit="1" customWidth="1"/>
    <col min="4357" max="4357" width="16" style="143" bestFit="1" customWidth="1"/>
    <col min="4358" max="4361" width="18.85546875" style="143" bestFit="1" customWidth="1"/>
    <col min="4362" max="4363" width="12.85546875" style="143" customWidth="1"/>
    <col min="4364" max="4364" width="2.5703125" style="143" customWidth="1"/>
    <col min="4365" max="4608" width="11.42578125" style="143"/>
    <col min="4609" max="4609" width="17.7109375" style="143" customWidth="1"/>
    <col min="4610" max="4610" width="18.85546875" style="143" bestFit="1" customWidth="1"/>
    <col min="4611" max="4611" width="12.85546875" style="143" bestFit="1" customWidth="1"/>
    <col min="4612" max="4612" width="18.85546875" style="143" bestFit="1" customWidth="1"/>
    <col min="4613" max="4613" width="16" style="143" bestFit="1" customWidth="1"/>
    <col min="4614" max="4617" width="18.85546875" style="143" bestFit="1" customWidth="1"/>
    <col min="4618" max="4619" width="12.85546875" style="143" customWidth="1"/>
    <col min="4620" max="4620" width="2.5703125" style="143" customWidth="1"/>
    <col min="4621" max="4864" width="11.42578125" style="143"/>
    <col min="4865" max="4865" width="17.7109375" style="143" customWidth="1"/>
    <col min="4866" max="4866" width="18.85546875" style="143" bestFit="1" customWidth="1"/>
    <col min="4867" max="4867" width="12.85546875" style="143" bestFit="1" customWidth="1"/>
    <col min="4868" max="4868" width="18.85546875" style="143" bestFit="1" customWidth="1"/>
    <col min="4869" max="4869" width="16" style="143" bestFit="1" customWidth="1"/>
    <col min="4870" max="4873" width="18.85546875" style="143" bestFit="1" customWidth="1"/>
    <col min="4874" max="4875" width="12.85546875" style="143" customWidth="1"/>
    <col min="4876" max="4876" width="2.5703125" style="143" customWidth="1"/>
    <col min="4877" max="5120" width="11.42578125" style="143"/>
    <col min="5121" max="5121" width="17.7109375" style="143" customWidth="1"/>
    <col min="5122" max="5122" width="18.85546875" style="143" bestFit="1" customWidth="1"/>
    <col min="5123" max="5123" width="12.85546875" style="143" bestFit="1" customWidth="1"/>
    <col min="5124" max="5124" width="18.85546875" style="143" bestFit="1" customWidth="1"/>
    <col min="5125" max="5125" width="16" style="143" bestFit="1" customWidth="1"/>
    <col min="5126" max="5129" width="18.85546875" style="143" bestFit="1" customWidth="1"/>
    <col min="5130" max="5131" width="12.85546875" style="143" customWidth="1"/>
    <col min="5132" max="5132" width="2.5703125" style="143" customWidth="1"/>
    <col min="5133" max="5376" width="11.42578125" style="143"/>
    <col min="5377" max="5377" width="17.7109375" style="143" customWidth="1"/>
    <col min="5378" max="5378" width="18.85546875" style="143" bestFit="1" customWidth="1"/>
    <col min="5379" max="5379" width="12.85546875" style="143" bestFit="1" customWidth="1"/>
    <col min="5380" max="5380" width="18.85546875" style="143" bestFit="1" customWidth="1"/>
    <col min="5381" max="5381" width="16" style="143" bestFit="1" customWidth="1"/>
    <col min="5382" max="5385" width="18.85546875" style="143" bestFit="1" customWidth="1"/>
    <col min="5386" max="5387" width="12.85546875" style="143" customWidth="1"/>
    <col min="5388" max="5388" width="2.5703125" style="143" customWidth="1"/>
    <col min="5389" max="5632" width="11.42578125" style="143"/>
    <col min="5633" max="5633" width="17.7109375" style="143" customWidth="1"/>
    <col min="5634" max="5634" width="18.85546875" style="143" bestFit="1" customWidth="1"/>
    <col min="5635" max="5635" width="12.85546875" style="143" bestFit="1" customWidth="1"/>
    <col min="5636" max="5636" width="18.85546875" style="143" bestFit="1" customWidth="1"/>
    <col min="5637" max="5637" width="16" style="143" bestFit="1" customWidth="1"/>
    <col min="5638" max="5641" width="18.85546875" style="143" bestFit="1" customWidth="1"/>
    <col min="5642" max="5643" width="12.85546875" style="143" customWidth="1"/>
    <col min="5644" max="5644" width="2.5703125" style="143" customWidth="1"/>
    <col min="5645" max="5888" width="11.42578125" style="143"/>
    <col min="5889" max="5889" width="17.7109375" style="143" customWidth="1"/>
    <col min="5890" max="5890" width="18.85546875" style="143" bestFit="1" customWidth="1"/>
    <col min="5891" max="5891" width="12.85546875" style="143" bestFit="1" customWidth="1"/>
    <col min="5892" max="5892" width="18.85546875" style="143" bestFit="1" customWidth="1"/>
    <col min="5893" max="5893" width="16" style="143" bestFit="1" customWidth="1"/>
    <col min="5894" max="5897" width="18.85546875" style="143" bestFit="1" customWidth="1"/>
    <col min="5898" max="5899" width="12.85546875" style="143" customWidth="1"/>
    <col min="5900" max="5900" width="2.5703125" style="143" customWidth="1"/>
    <col min="5901" max="6144" width="11.42578125" style="143"/>
    <col min="6145" max="6145" width="17.7109375" style="143" customWidth="1"/>
    <col min="6146" max="6146" width="18.85546875" style="143" bestFit="1" customWidth="1"/>
    <col min="6147" max="6147" width="12.85546875" style="143" bestFit="1" customWidth="1"/>
    <col min="6148" max="6148" width="18.85546875" style="143" bestFit="1" customWidth="1"/>
    <col min="6149" max="6149" width="16" style="143" bestFit="1" customWidth="1"/>
    <col min="6150" max="6153" width="18.85546875" style="143" bestFit="1" customWidth="1"/>
    <col min="6154" max="6155" width="12.85546875" style="143" customWidth="1"/>
    <col min="6156" max="6156" width="2.5703125" style="143" customWidth="1"/>
    <col min="6157" max="6400" width="11.42578125" style="143"/>
    <col min="6401" max="6401" width="17.7109375" style="143" customWidth="1"/>
    <col min="6402" max="6402" width="18.85546875" style="143" bestFit="1" customWidth="1"/>
    <col min="6403" max="6403" width="12.85546875" style="143" bestFit="1" customWidth="1"/>
    <col min="6404" max="6404" width="18.85546875" style="143" bestFit="1" customWidth="1"/>
    <col min="6405" max="6405" width="16" style="143" bestFit="1" customWidth="1"/>
    <col min="6406" max="6409" width="18.85546875" style="143" bestFit="1" customWidth="1"/>
    <col min="6410" max="6411" width="12.85546875" style="143" customWidth="1"/>
    <col min="6412" max="6412" width="2.5703125" style="143" customWidth="1"/>
    <col min="6413" max="6656" width="11.42578125" style="143"/>
    <col min="6657" max="6657" width="17.7109375" style="143" customWidth="1"/>
    <col min="6658" max="6658" width="18.85546875" style="143" bestFit="1" customWidth="1"/>
    <col min="6659" max="6659" width="12.85546875" style="143" bestFit="1" customWidth="1"/>
    <col min="6660" max="6660" width="18.85546875" style="143" bestFit="1" customWidth="1"/>
    <col min="6661" max="6661" width="16" style="143" bestFit="1" customWidth="1"/>
    <col min="6662" max="6665" width="18.85546875" style="143" bestFit="1" customWidth="1"/>
    <col min="6666" max="6667" width="12.85546875" style="143" customWidth="1"/>
    <col min="6668" max="6668" width="2.5703125" style="143" customWidth="1"/>
    <col min="6669" max="6912" width="11.42578125" style="143"/>
    <col min="6913" max="6913" width="17.7109375" style="143" customWidth="1"/>
    <col min="6914" max="6914" width="18.85546875" style="143" bestFit="1" customWidth="1"/>
    <col min="6915" max="6915" width="12.85546875" style="143" bestFit="1" customWidth="1"/>
    <col min="6916" max="6916" width="18.85546875" style="143" bestFit="1" customWidth="1"/>
    <col min="6917" max="6917" width="16" style="143" bestFit="1" customWidth="1"/>
    <col min="6918" max="6921" width="18.85546875" style="143" bestFit="1" customWidth="1"/>
    <col min="6922" max="6923" width="12.85546875" style="143" customWidth="1"/>
    <col min="6924" max="6924" width="2.5703125" style="143" customWidth="1"/>
    <col min="6925" max="7168" width="11.42578125" style="143"/>
    <col min="7169" max="7169" width="17.7109375" style="143" customWidth="1"/>
    <col min="7170" max="7170" width="18.85546875" style="143" bestFit="1" customWidth="1"/>
    <col min="7171" max="7171" width="12.85546875" style="143" bestFit="1" customWidth="1"/>
    <col min="7172" max="7172" width="18.85546875" style="143" bestFit="1" customWidth="1"/>
    <col min="7173" max="7173" width="16" style="143" bestFit="1" customWidth="1"/>
    <col min="7174" max="7177" width="18.85546875" style="143" bestFit="1" customWidth="1"/>
    <col min="7178" max="7179" width="12.85546875" style="143" customWidth="1"/>
    <col min="7180" max="7180" width="2.5703125" style="143" customWidth="1"/>
    <col min="7181" max="7424" width="11.42578125" style="143"/>
    <col min="7425" max="7425" width="17.7109375" style="143" customWidth="1"/>
    <col min="7426" max="7426" width="18.85546875" style="143" bestFit="1" customWidth="1"/>
    <col min="7427" max="7427" width="12.85546875" style="143" bestFit="1" customWidth="1"/>
    <col min="7428" max="7428" width="18.85546875" style="143" bestFit="1" customWidth="1"/>
    <col min="7429" max="7429" width="16" style="143" bestFit="1" customWidth="1"/>
    <col min="7430" max="7433" width="18.85546875" style="143" bestFit="1" customWidth="1"/>
    <col min="7434" max="7435" width="12.85546875" style="143" customWidth="1"/>
    <col min="7436" max="7436" width="2.5703125" style="143" customWidth="1"/>
    <col min="7437" max="7680" width="11.42578125" style="143"/>
    <col min="7681" max="7681" width="17.7109375" style="143" customWidth="1"/>
    <col min="7682" max="7682" width="18.85546875" style="143" bestFit="1" customWidth="1"/>
    <col min="7683" max="7683" width="12.85546875" style="143" bestFit="1" customWidth="1"/>
    <col min="7684" max="7684" width="18.85546875" style="143" bestFit="1" customWidth="1"/>
    <col min="7685" max="7685" width="16" style="143" bestFit="1" customWidth="1"/>
    <col min="7686" max="7689" width="18.85546875" style="143" bestFit="1" customWidth="1"/>
    <col min="7690" max="7691" width="12.85546875" style="143" customWidth="1"/>
    <col min="7692" max="7692" width="2.5703125" style="143" customWidth="1"/>
    <col min="7693" max="7936" width="11.42578125" style="143"/>
    <col min="7937" max="7937" width="17.7109375" style="143" customWidth="1"/>
    <col min="7938" max="7938" width="18.85546875" style="143" bestFit="1" customWidth="1"/>
    <col min="7939" max="7939" width="12.85546875" style="143" bestFit="1" customWidth="1"/>
    <col min="7940" max="7940" width="18.85546875" style="143" bestFit="1" customWidth="1"/>
    <col min="7941" max="7941" width="16" style="143" bestFit="1" customWidth="1"/>
    <col min="7942" max="7945" width="18.85546875" style="143" bestFit="1" customWidth="1"/>
    <col min="7946" max="7947" width="12.85546875" style="143" customWidth="1"/>
    <col min="7948" max="7948" width="2.5703125" style="143" customWidth="1"/>
    <col min="7949" max="8192" width="11.42578125" style="143"/>
    <col min="8193" max="8193" width="17.7109375" style="143" customWidth="1"/>
    <col min="8194" max="8194" width="18.85546875" style="143" bestFit="1" customWidth="1"/>
    <col min="8195" max="8195" width="12.85546875" style="143" bestFit="1" customWidth="1"/>
    <col min="8196" max="8196" width="18.85546875" style="143" bestFit="1" customWidth="1"/>
    <col min="8197" max="8197" width="16" style="143" bestFit="1" customWidth="1"/>
    <col min="8198" max="8201" width="18.85546875" style="143" bestFit="1" customWidth="1"/>
    <col min="8202" max="8203" width="12.85546875" style="143" customWidth="1"/>
    <col min="8204" max="8204" width="2.5703125" style="143" customWidth="1"/>
    <col min="8205" max="8448" width="11.42578125" style="143"/>
    <col min="8449" max="8449" width="17.7109375" style="143" customWidth="1"/>
    <col min="8450" max="8450" width="18.85546875" style="143" bestFit="1" customWidth="1"/>
    <col min="8451" max="8451" width="12.85546875" style="143" bestFit="1" customWidth="1"/>
    <col min="8452" max="8452" width="18.85546875" style="143" bestFit="1" customWidth="1"/>
    <col min="8453" max="8453" width="16" style="143" bestFit="1" customWidth="1"/>
    <col min="8454" max="8457" width="18.85546875" style="143" bestFit="1" customWidth="1"/>
    <col min="8458" max="8459" width="12.85546875" style="143" customWidth="1"/>
    <col min="8460" max="8460" width="2.5703125" style="143" customWidth="1"/>
    <col min="8461" max="8704" width="11.42578125" style="143"/>
    <col min="8705" max="8705" width="17.7109375" style="143" customWidth="1"/>
    <col min="8706" max="8706" width="18.85546875" style="143" bestFit="1" customWidth="1"/>
    <col min="8707" max="8707" width="12.85546875" style="143" bestFit="1" customWidth="1"/>
    <col min="8708" max="8708" width="18.85546875" style="143" bestFit="1" customWidth="1"/>
    <col min="8709" max="8709" width="16" style="143" bestFit="1" customWidth="1"/>
    <col min="8710" max="8713" width="18.85546875" style="143" bestFit="1" customWidth="1"/>
    <col min="8714" max="8715" width="12.85546875" style="143" customWidth="1"/>
    <col min="8716" max="8716" width="2.5703125" style="143" customWidth="1"/>
    <col min="8717" max="8960" width="11.42578125" style="143"/>
    <col min="8961" max="8961" width="17.7109375" style="143" customWidth="1"/>
    <col min="8962" max="8962" width="18.85546875" style="143" bestFit="1" customWidth="1"/>
    <col min="8963" max="8963" width="12.85546875" style="143" bestFit="1" customWidth="1"/>
    <col min="8964" max="8964" width="18.85546875" style="143" bestFit="1" customWidth="1"/>
    <col min="8965" max="8965" width="16" style="143" bestFit="1" customWidth="1"/>
    <col min="8966" max="8969" width="18.85546875" style="143" bestFit="1" customWidth="1"/>
    <col min="8970" max="8971" width="12.85546875" style="143" customWidth="1"/>
    <col min="8972" max="8972" width="2.5703125" style="143" customWidth="1"/>
    <col min="8973" max="9216" width="11.42578125" style="143"/>
    <col min="9217" max="9217" width="17.7109375" style="143" customWidth="1"/>
    <col min="9218" max="9218" width="18.85546875" style="143" bestFit="1" customWidth="1"/>
    <col min="9219" max="9219" width="12.85546875" style="143" bestFit="1" customWidth="1"/>
    <col min="9220" max="9220" width="18.85546875" style="143" bestFit="1" customWidth="1"/>
    <col min="9221" max="9221" width="16" style="143" bestFit="1" customWidth="1"/>
    <col min="9222" max="9225" width="18.85546875" style="143" bestFit="1" customWidth="1"/>
    <col min="9226" max="9227" width="12.85546875" style="143" customWidth="1"/>
    <col min="9228" max="9228" width="2.5703125" style="143" customWidth="1"/>
    <col min="9229" max="9472" width="11.42578125" style="143"/>
    <col min="9473" max="9473" width="17.7109375" style="143" customWidth="1"/>
    <col min="9474" max="9474" width="18.85546875" style="143" bestFit="1" customWidth="1"/>
    <col min="9475" max="9475" width="12.85546875" style="143" bestFit="1" customWidth="1"/>
    <col min="9476" max="9476" width="18.85546875" style="143" bestFit="1" customWidth="1"/>
    <col min="9477" max="9477" width="16" style="143" bestFit="1" customWidth="1"/>
    <col min="9478" max="9481" width="18.85546875" style="143" bestFit="1" customWidth="1"/>
    <col min="9482" max="9483" width="12.85546875" style="143" customWidth="1"/>
    <col min="9484" max="9484" width="2.5703125" style="143" customWidth="1"/>
    <col min="9485" max="9728" width="11.42578125" style="143"/>
    <col min="9729" max="9729" width="17.7109375" style="143" customWidth="1"/>
    <col min="9730" max="9730" width="18.85546875" style="143" bestFit="1" customWidth="1"/>
    <col min="9731" max="9731" width="12.85546875" style="143" bestFit="1" customWidth="1"/>
    <col min="9732" max="9732" width="18.85546875" style="143" bestFit="1" customWidth="1"/>
    <col min="9733" max="9733" width="16" style="143" bestFit="1" customWidth="1"/>
    <col min="9734" max="9737" width="18.85546875" style="143" bestFit="1" customWidth="1"/>
    <col min="9738" max="9739" width="12.85546875" style="143" customWidth="1"/>
    <col min="9740" max="9740" width="2.5703125" style="143" customWidth="1"/>
    <col min="9741" max="9984" width="11.42578125" style="143"/>
    <col min="9985" max="9985" width="17.7109375" style="143" customWidth="1"/>
    <col min="9986" max="9986" width="18.85546875" style="143" bestFit="1" customWidth="1"/>
    <col min="9987" max="9987" width="12.85546875" style="143" bestFit="1" customWidth="1"/>
    <col min="9988" max="9988" width="18.85546875" style="143" bestFit="1" customWidth="1"/>
    <col min="9989" max="9989" width="16" style="143" bestFit="1" customWidth="1"/>
    <col min="9990" max="9993" width="18.85546875" style="143" bestFit="1" customWidth="1"/>
    <col min="9994" max="9995" width="12.85546875" style="143" customWidth="1"/>
    <col min="9996" max="9996" width="2.5703125" style="143" customWidth="1"/>
    <col min="9997" max="10240" width="11.42578125" style="143"/>
    <col min="10241" max="10241" width="17.7109375" style="143" customWidth="1"/>
    <col min="10242" max="10242" width="18.85546875" style="143" bestFit="1" customWidth="1"/>
    <col min="10243" max="10243" width="12.85546875" style="143" bestFit="1" customWidth="1"/>
    <col min="10244" max="10244" width="18.85546875" style="143" bestFit="1" customWidth="1"/>
    <col min="10245" max="10245" width="16" style="143" bestFit="1" customWidth="1"/>
    <col min="10246" max="10249" width="18.85546875" style="143" bestFit="1" customWidth="1"/>
    <col min="10250" max="10251" width="12.85546875" style="143" customWidth="1"/>
    <col min="10252" max="10252" width="2.5703125" style="143" customWidth="1"/>
    <col min="10253" max="10496" width="11.42578125" style="143"/>
    <col min="10497" max="10497" width="17.7109375" style="143" customWidth="1"/>
    <col min="10498" max="10498" width="18.85546875" style="143" bestFit="1" customWidth="1"/>
    <col min="10499" max="10499" width="12.85546875" style="143" bestFit="1" customWidth="1"/>
    <col min="10500" max="10500" width="18.85546875" style="143" bestFit="1" customWidth="1"/>
    <col min="10501" max="10501" width="16" style="143" bestFit="1" customWidth="1"/>
    <col min="10502" max="10505" width="18.85546875" style="143" bestFit="1" customWidth="1"/>
    <col min="10506" max="10507" width="12.85546875" style="143" customWidth="1"/>
    <col min="10508" max="10508" width="2.5703125" style="143" customWidth="1"/>
    <col min="10509" max="10752" width="11.42578125" style="143"/>
    <col min="10753" max="10753" width="17.7109375" style="143" customWidth="1"/>
    <col min="10754" max="10754" width="18.85546875" style="143" bestFit="1" customWidth="1"/>
    <col min="10755" max="10755" width="12.85546875" style="143" bestFit="1" customWidth="1"/>
    <col min="10756" max="10756" width="18.85546875" style="143" bestFit="1" customWidth="1"/>
    <col min="10757" max="10757" width="16" style="143" bestFit="1" customWidth="1"/>
    <col min="10758" max="10761" width="18.85546875" style="143" bestFit="1" customWidth="1"/>
    <col min="10762" max="10763" width="12.85546875" style="143" customWidth="1"/>
    <col min="10764" max="10764" width="2.5703125" style="143" customWidth="1"/>
    <col min="10765" max="11008" width="11.42578125" style="143"/>
    <col min="11009" max="11009" width="17.7109375" style="143" customWidth="1"/>
    <col min="11010" max="11010" width="18.85546875" style="143" bestFit="1" customWidth="1"/>
    <col min="11011" max="11011" width="12.85546875" style="143" bestFit="1" customWidth="1"/>
    <col min="11012" max="11012" width="18.85546875" style="143" bestFit="1" customWidth="1"/>
    <col min="11013" max="11013" width="16" style="143" bestFit="1" customWidth="1"/>
    <col min="11014" max="11017" width="18.85546875" style="143" bestFit="1" customWidth="1"/>
    <col min="11018" max="11019" width="12.85546875" style="143" customWidth="1"/>
    <col min="11020" max="11020" width="2.5703125" style="143" customWidth="1"/>
    <col min="11021" max="11264" width="11.42578125" style="143"/>
    <col min="11265" max="11265" width="17.7109375" style="143" customWidth="1"/>
    <col min="11266" max="11266" width="18.85546875" style="143" bestFit="1" customWidth="1"/>
    <col min="11267" max="11267" width="12.85546875" style="143" bestFit="1" customWidth="1"/>
    <col min="11268" max="11268" width="18.85546875" style="143" bestFit="1" customWidth="1"/>
    <col min="11269" max="11269" width="16" style="143" bestFit="1" customWidth="1"/>
    <col min="11270" max="11273" width="18.85546875" style="143" bestFit="1" customWidth="1"/>
    <col min="11274" max="11275" width="12.85546875" style="143" customWidth="1"/>
    <col min="11276" max="11276" width="2.5703125" style="143" customWidth="1"/>
    <col min="11277" max="11520" width="11.42578125" style="143"/>
    <col min="11521" max="11521" width="17.7109375" style="143" customWidth="1"/>
    <col min="11522" max="11522" width="18.85546875" style="143" bestFit="1" customWidth="1"/>
    <col min="11523" max="11523" width="12.85546875" style="143" bestFit="1" customWidth="1"/>
    <col min="11524" max="11524" width="18.85546875" style="143" bestFit="1" customWidth="1"/>
    <col min="11525" max="11525" width="16" style="143" bestFit="1" customWidth="1"/>
    <col min="11526" max="11529" width="18.85546875" style="143" bestFit="1" customWidth="1"/>
    <col min="11530" max="11531" width="12.85546875" style="143" customWidth="1"/>
    <col min="11532" max="11532" width="2.5703125" style="143" customWidth="1"/>
    <col min="11533" max="11776" width="11.42578125" style="143"/>
    <col min="11777" max="11777" width="17.7109375" style="143" customWidth="1"/>
    <col min="11778" max="11778" width="18.85546875" style="143" bestFit="1" customWidth="1"/>
    <col min="11779" max="11779" width="12.85546875" style="143" bestFit="1" customWidth="1"/>
    <col min="11780" max="11780" width="18.85546875" style="143" bestFit="1" customWidth="1"/>
    <col min="11781" max="11781" width="16" style="143" bestFit="1" customWidth="1"/>
    <col min="11782" max="11785" width="18.85546875" style="143" bestFit="1" customWidth="1"/>
    <col min="11786" max="11787" width="12.85546875" style="143" customWidth="1"/>
    <col min="11788" max="11788" width="2.5703125" style="143" customWidth="1"/>
    <col min="11789" max="12032" width="11.42578125" style="143"/>
    <col min="12033" max="12033" width="17.7109375" style="143" customWidth="1"/>
    <col min="12034" max="12034" width="18.85546875" style="143" bestFit="1" customWidth="1"/>
    <col min="12035" max="12035" width="12.85546875" style="143" bestFit="1" customWidth="1"/>
    <col min="12036" max="12036" width="18.85546875" style="143" bestFit="1" customWidth="1"/>
    <col min="12037" max="12037" width="16" style="143" bestFit="1" customWidth="1"/>
    <col min="12038" max="12041" width="18.85546875" style="143" bestFit="1" customWidth="1"/>
    <col min="12042" max="12043" width="12.85546875" style="143" customWidth="1"/>
    <col min="12044" max="12044" width="2.5703125" style="143" customWidth="1"/>
    <col min="12045" max="12288" width="11.42578125" style="143"/>
    <col min="12289" max="12289" width="17.7109375" style="143" customWidth="1"/>
    <col min="12290" max="12290" width="18.85546875" style="143" bestFit="1" customWidth="1"/>
    <col min="12291" max="12291" width="12.85546875" style="143" bestFit="1" customWidth="1"/>
    <col min="12292" max="12292" width="18.85546875" style="143" bestFit="1" customWidth="1"/>
    <col min="12293" max="12293" width="16" style="143" bestFit="1" customWidth="1"/>
    <col min="12294" max="12297" width="18.85546875" style="143" bestFit="1" customWidth="1"/>
    <col min="12298" max="12299" width="12.85546875" style="143" customWidth="1"/>
    <col min="12300" max="12300" width="2.5703125" style="143" customWidth="1"/>
    <col min="12301" max="12544" width="11.42578125" style="143"/>
    <col min="12545" max="12545" width="17.7109375" style="143" customWidth="1"/>
    <col min="12546" max="12546" width="18.85546875" style="143" bestFit="1" customWidth="1"/>
    <col min="12547" max="12547" width="12.85546875" style="143" bestFit="1" customWidth="1"/>
    <col min="12548" max="12548" width="18.85546875" style="143" bestFit="1" customWidth="1"/>
    <col min="12549" max="12549" width="16" style="143" bestFit="1" customWidth="1"/>
    <col min="12550" max="12553" width="18.85546875" style="143" bestFit="1" customWidth="1"/>
    <col min="12554" max="12555" width="12.85546875" style="143" customWidth="1"/>
    <col min="12556" max="12556" width="2.5703125" style="143" customWidth="1"/>
    <col min="12557" max="12800" width="11.42578125" style="143"/>
    <col min="12801" max="12801" width="17.7109375" style="143" customWidth="1"/>
    <col min="12802" max="12802" width="18.85546875" style="143" bestFit="1" customWidth="1"/>
    <col min="12803" max="12803" width="12.85546875" style="143" bestFit="1" customWidth="1"/>
    <col min="12804" max="12804" width="18.85546875" style="143" bestFit="1" customWidth="1"/>
    <col min="12805" max="12805" width="16" style="143" bestFit="1" customWidth="1"/>
    <col min="12806" max="12809" width="18.85546875" style="143" bestFit="1" customWidth="1"/>
    <col min="12810" max="12811" width="12.85546875" style="143" customWidth="1"/>
    <col min="12812" max="12812" width="2.5703125" style="143" customWidth="1"/>
    <col min="12813" max="13056" width="11.42578125" style="143"/>
    <col min="13057" max="13057" width="17.7109375" style="143" customWidth="1"/>
    <col min="13058" max="13058" width="18.85546875" style="143" bestFit="1" customWidth="1"/>
    <col min="13059" max="13059" width="12.85546875" style="143" bestFit="1" customWidth="1"/>
    <col min="13060" max="13060" width="18.85546875" style="143" bestFit="1" customWidth="1"/>
    <col min="13061" max="13061" width="16" style="143" bestFit="1" customWidth="1"/>
    <col min="13062" max="13065" width="18.85546875" style="143" bestFit="1" customWidth="1"/>
    <col min="13066" max="13067" width="12.85546875" style="143" customWidth="1"/>
    <col min="13068" max="13068" width="2.5703125" style="143" customWidth="1"/>
    <col min="13069" max="13312" width="11.42578125" style="143"/>
    <col min="13313" max="13313" width="17.7109375" style="143" customWidth="1"/>
    <col min="13314" max="13314" width="18.85546875" style="143" bestFit="1" customWidth="1"/>
    <col min="13315" max="13315" width="12.85546875" style="143" bestFit="1" customWidth="1"/>
    <col min="13316" max="13316" width="18.85546875" style="143" bestFit="1" customWidth="1"/>
    <col min="13317" max="13317" width="16" style="143" bestFit="1" customWidth="1"/>
    <col min="13318" max="13321" width="18.85546875" style="143" bestFit="1" customWidth="1"/>
    <col min="13322" max="13323" width="12.85546875" style="143" customWidth="1"/>
    <col min="13324" max="13324" width="2.5703125" style="143" customWidth="1"/>
    <col min="13325" max="13568" width="11.42578125" style="143"/>
    <col min="13569" max="13569" width="17.7109375" style="143" customWidth="1"/>
    <col min="13570" max="13570" width="18.85546875" style="143" bestFit="1" customWidth="1"/>
    <col min="13571" max="13571" width="12.85546875" style="143" bestFit="1" customWidth="1"/>
    <col min="13572" max="13572" width="18.85546875" style="143" bestFit="1" customWidth="1"/>
    <col min="13573" max="13573" width="16" style="143" bestFit="1" customWidth="1"/>
    <col min="13574" max="13577" width="18.85546875" style="143" bestFit="1" customWidth="1"/>
    <col min="13578" max="13579" width="12.85546875" style="143" customWidth="1"/>
    <col min="13580" max="13580" width="2.5703125" style="143" customWidth="1"/>
    <col min="13581" max="13824" width="11.42578125" style="143"/>
    <col min="13825" max="13825" width="17.7109375" style="143" customWidth="1"/>
    <col min="13826" max="13826" width="18.85546875" style="143" bestFit="1" customWidth="1"/>
    <col min="13827" max="13827" width="12.85546875" style="143" bestFit="1" customWidth="1"/>
    <col min="13828" max="13828" width="18.85546875" style="143" bestFit="1" customWidth="1"/>
    <col min="13829" max="13829" width="16" style="143" bestFit="1" customWidth="1"/>
    <col min="13830" max="13833" width="18.85546875" style="143" bestFit="1" customWidth="1"/>
    <col min="13834" max="13835" width="12.85546875" style="143" customWidth="1"/>
    <col min="13836" max="13836" width="2.5703125" style="143" customWidth="1"/>
    <col min="13837" max="14080" width="11.42578125" style="143"/>
    <col min="14081" max="14081" width="17.7109375" style="143" customWidth="1"/>
    <col min="14082" max="14082" width="18.85546875" style="143" bestFit="1" customWidth="1"/>
    <col min="14083" max="14083" width="12.85546875" style="143" bestFit="1" customWidth="1"/>
    <col min="14084" max="14084" width="18.85546875" style="143" bestFit="1" customWidth="1"/>
    <col min="14085" max="14085" width="16" style="143" bestFit="1" customWidth="1"/>
    <col min="14086" max="14089" width="18.85546875" style="143" bestFit="1" customWidth="1"/>
    <col min="14090" max="14091" width="12.85546875" style="143" customWidth="1"/>
    <col min="14092" max="14092" width="2.5703125" style="143" customWidth="1"/>
    <col min="14093" max="14336" width="11.42578125" style="143"/>
    <col min="14337" max="14337" width="17.7109375" style="143" customWidth="1"/>
    <col min="14338" max="14338" width="18.85546875" style="143" bestFit="1" customWidth="1"/>
    <col min="14339" max="14339" width="12.85546875" style="143" bestFit="1" customWidth="1"/>
    <col min="14340" max="14340" width="18.85546875" style="143" bestFit="1" customWidth="1"/>
    <col min="14341" max="14341" width="16" style="143" bestFit="1" customWidth="1"/>
    <col min="14342" max="14345" width="18.85546875" style="143" bestFit="1" customWidth="1"/>
    <col min="14346" max="14347" width="12.85546875" style="143" customWidth="1"/>
    <col min="14348" max="14348" width="2.5703125" style="143" customWidth="1"/>
    <col min="14349" max="14592" width="11.42578125" style="143"/>
    <col min="14593" max="14593" width="17.7109375" style="143" customWidth="1"/>
    <col min="14594" max="14594" width="18.85546875" style="143" bestFit="1" customWidth="1"/>
    <col min="14595" max="14595" width="12.85546875" style="143" bestFit="1" customWidth="1"/>
    <col min="14596" max="14596" width="18.85546875" style="143" bestFit="1" customWidth="1"/>
    <col min="14597" max="14597" width="16" style="143" bestFit="1" customWidth="1"/>
    <col min="14598" max="14601" width="18.85546875" style="143" bestFit="1" customWidth="1"/>
    <col min="14602" max="14603" width="12.85546875" style="143" customWidth="1"/>
    <col min="14604" max="14604" width="2.5703125" style="143" customWidth="1"/>
    <col min="14605" max="14848" width="11.42578125" style="143"/>
    <col min="14849" max="14849" width="17.7109375" style="143" customWidth="1"/>
    <col min="14850" max="14850" width="18.85546875" style="143" bestFit="1" customWidth="1"/>
    <col min="14851" max="14851" width="12.85546875" style="143" bestFit="1" customWidth="1"/>
    <col min="14852" max="14852" width="18.85546875" style="143" bestFit="1" customWidth="1"/>
    <col min="14853" max="14853" width="16" style="143" bestFit="1" customWidth="1"/>
    <col min="14854" max="14857" width="18.85546875" style="143" bestFit="1" customWidth="1"/>
    <col min="14858" max="14859" width="12.85546875" style="143" customWidth="1"/>
    <col min="14860" max="14860" width="2.5703125" style="143" customWidth="1"/>
    <col min="14861" max="15104" width="11.42578125" style="143"/>
    <col min="15105" max="15105" width="17.7109375" style="143" customWidth="1"/>
    <col min="15106" max="15106" width="18.85546875" style="143" bestFit="1" customWidth="1"/>
    <col min="15107" max="15107" width="12.85546875" style="143" bestFit="1" customWidth="1"/>
    <col min="15108" max="15108" width="18.85546875" style="143" bestFit="1" customWidth="1"/>
    <col min="15109" max="15109" width="16" style="143" bestFit="1" customWidth="1"/>
    <col min="15110" max="15113" width="18.85546875" style="143" bestFit="1" customWidth="1"/>
    <col min="15114" max="15115" width="12.85546875" style="143" customWidth="1"/>
    <col min="15116" max="15116" width="2.5703125" style="143" customWidth="1"/>
    <col min="15117" max="15360" width="11.42578125" style="143"/>
    <col min="15361" max="15361" width="17.7109375" style="143" customWidth="1"/>
    <col min="15362" max="15362" width="18.85546875" style="143" bestFit="1" customWidth="1"/>
    <col min="15363" max="15363" width="12.85546875" style="143" bestFit="1" customWidth="1"/>
    <col min="15364" max="15364" width="18.85546875" style="143" bestFit="1" customWidth="1"/>
    <col min="15365" max="15365" width="16" style="143" bestFit="1" customWidth="1"/>
    <col min="15366" max="15369" width="18.85546875" style="143" bestFit="1" customWidth="1"/>
    <col min="15370" max="15371" width="12.85546875" style="143" customWidth="1"/>
    <col min="15372" max="15372" width="2.5703125" style="143" customWidth="1"/>
    <col min="15373" max="15616" width="11.42578125" style="143"/>
    <col min="15617" max="15617" width="17.7109375" style="143" customWidth="1"/>
    <col min="15618" max="15618" width="18.85546875" style="143" bestFit="1" customWidth="1"/>
    <col min="15619" max="15619" width="12.85546875" style="143" bestFit="1" customWidth="1"/>
    <col min="15620" max="15620" width="18.85546875" style="143" bestFit="1" customWidth="1"/>
    <col min="15621" max="15621" width="16" style="143" bestFit="1" customWidth="1"/>
    <col min="15622" max="15625" width="18.85546875" style="143" bestFit="1" customWidth="1"/>
    <col min="15626" max="15627" width="12.85546875" style="143" customWidth="1"/>
    <col min="15628" max="15628" width="2.5703125" style="143" customWidth="1"/>
    <col min="15629" max="15872" width="11.42578125" style="143"/>
    <col min="15873" max="15873" width="17.7109375" style="143" customWidth="1"/>
    <col min="15874" max="15874" width="18.85546875" style="143" bestFit="1" customWidth="1"/>
    <col min="15875" max="15875" width="12.85546875" style="143" bestFit="1" customWidth="1"/>
    <col min="15876" max="15876" width="18.85546875" style="143" bestFit="1" customWidth="1"/>
    <col min="15877" max="15877" width="16" style="143" bestFit="1" customWidth="1"/>
    <col min="15878" max="15881" width="18.85546875" style="143" bestFit="1" customWidth="1"/>
    <col min="15882" max="15883" width="12.85546875" style="143" customWidth="1"/>
    <col min="15884" max="15884" width="2.5703125" style="143" customWidth="1"/>
    <col min="15885" max="16128" width="11.42578125" style="143"/>
    <col min="16129" max="16129" width="17.7109375" style="143" customWidth="1"/>
    <col min="16130" max="16130" width="18.85546875" style="143" bestFit="1" customWidth="1"/>
    <col min="16131" max="16131" width="12.85546875" style="143" bestFit="1" customWidth="1"/>
    <col min="16132" max="16132" width="18.85546875" style="143" bestFit="1" customWidth="1"/>
    <col min="16133" max="16133" width="16" style="143" bestFit="1" customWidth="1"/>
    <col min="16134" max="16137" width="18.85546875" style="143" bestFit="1" customWidth="1"/>
    <col min="16138" max="16139" width="12.85546875" style="143" customWidth="1"/>
    <col min="16140" max="16140" width="2.5703125" style="143" customWidth="1"/>
    <col min="16141" max="16384" width="11.42578125" style="143"/>
  </cols>
  <sheetData>
    <row r="1" spans="1:26">
      <c r="A1" s="173" t="s">
        <v>251</v>
      </c>
    </row>
    <row r="2" spans="1:26" ht="15.75">
      <c r="A2" s="136" t="s">
        <v>252</v>
      </c>
    </row>
    <row r="3" spans="1:26" ht="15.75">
      <c r="A3" s="136"/>
    </row>
    <row r="4" spans="1:26">
      <c r="A4" s="8" t="s">
        <v>349</v>
      </c>
    </row>
    <row r="5" spans="1:26">
      <c r="A5" s="150" t="s">
        <v>248</v>
      </c>
      <c r="B5" s="249" t="s">
        <v>198</v>
      </c>
      <c r="C5" s="249" t="s">
        <v>199</v>
      </c>
      <c r="D5" s="249" t="s">
        <v>200</v>
      </c>
      <c r="E5" s="249" t="s">
        <v>201</v>
      </c>
      <c r="F5" s="249" t="s">
        <v>202</v>
      </c>
      <c r="G5" s="249" t="s">
        <v>204</v>
      </c>
      <c r="H5" s="249" t="s">
        <v>203</v>
      </c>
      <c r="I5" s="249" t="s">
        <v>205</v>
      </c>
      <c r="J5" s="249" t="s">
        <v>26</v>
      </c>
      <c r="K5" s="249" t="s">
        <v>55</v>
      </c>
    </row>
    <row r="6" spans="1:26">
      <c r="A6" s="146">
        <v>2010</v>
      </c>
      <c r="B6" s="642">
        <v>8879</v>
      </c>
      <c r="C6" s="642">
        <v>7745</v>
      </c>
      <c r="D6" s="642">
        <v>1696</v>
      </c>
      <c r="E6" s="142">
        <v>118</v>
      </c>
      <c r="F6" s="642">
        <v>1579</v>
      </c>
      <c r="G6" s="142">
        <v>842</v>
      </c>
      <c r="H6" s="142">
        <v>523</v>
      </c>
      <c r="I6" s="142">
        <v>492</v>
      </c>
      <c r="J6" s="142">
        <v>29</v>
      </c>
      <c r="K6" s="642">
        <f>SUM(B6:J6)</f>
        <v>21903</v>
      </c>
    </row>
    <row r="7" spans="1:26">
      <c r="A7" s="146">
        <v>2011</v>
      </c>
      <c r="B7" s="642">
        <v>10721</v>
      </c>
      <c r="C7" s="642">
        <v>10235</v>
      </c>
      <c r="D7" s="642">
        <v>1523</v>
      </c>
      <c r="E7" s="142">
        <v>219</v>
      </c>
      <c r="F7" s="642">
        <v>2427</v>
      </c>
      <c r="G7" s="142">
        <v>776</v>
      </c>
      <c r="H7" s="642">
        <v>1030</v>
      </c>
      <c r="I7" s="142">
        <v>564</v>
      </c>
      <c r="J7" s="142">
        <v>31</v>
      </c>
      <c r="K7" s="642">
        <f>SUM(B7:J7)</f>
        <v>27526</v>
      </c>
    </row>
    <row r="8" spans="1:26">
      <c r="A8" s="146">
        <v>2012</v>
      </c>
      <c r="B8" s="642">
        <v>10731</v>
      </c>
      <c r="C8" s="642">
        <v>10746</v>
      </c>
      <c r="D8" s="642">
        <v>1352</v>
      </c>
      <c r="E8" s="142">
        <v>210</v>
      </c>
      <c r="F8" s="642">
        <v>2575</v>
      </c>
      <c r="G8" s="142">
        <v>558</v>
      </c>
      <c r="H8" s="142">
        <v>845</v>
      </c>
      <c r="I8" s="142">
        <v>428</v>
      </c>
      <c r="J8" s="142">
        <v>22</v>
      </c>
      <c r="K8" s="642">
        <f t="shared" ref="K8:K12" si="0">SUM(B8:J8)</f>
        <v>27467</v>
      </c>
    </row>
    <row r="9" spans="1:26">
      <c r="A9" s="146">
        <v>2013</v>
      </c>
      <c r="B9" s="642">
        <v>9821</v>
      </c>
      <c r="C9" s="642">
        <v>8536</v>
      </c>
      <c r="D9" s="642">
        <v>1414</v>
      </c>
      <c r="E9" s="142">
        <v>479</v>
      </c>
      <c r="F9" s="642">
        <v>1776</v>
      </c>
      <c r="G9" s="142">
        <v>528</v>
      </c>
      <c r="H9" s="142">
        <v>857</v>
      </c>
      <c r="I9" s="142">
        <v>356</v>
      </c>
      <c r="J9" s="142">
        <v>23</v>
      </c>
      <c r="K9" s="642">
        <f t="shared" si="0"/>
        <v>23790</v>
      </c>
    </row>
    <row r="10" spans="1:26">
      <c r="A10" s="146">
        <v>2014</v>
      </c>
      <c r="B10" s="642">
        <v>8875</v>
      </c>
      <c r="C10" s="642">
        <v>6729</v>
      </c>
      <c r="D10" s="642">
        <v>1504</v>
      </c>
      <c r="E10" s="142">
        <v>331</v>
      </c>
      <c r="F10" s="642">
        <v>1523</v>
      </c>
      <c r="G10" s="142">
        <v>540</v>
      </c>
      <c r="H10" s="142">
        <v>647</v>
      </c>
      <c r="I10" s="142">
        <v>360</v>
      </c>
      <c r="J10" s="142">
        <v>38</v>
      </c>
      <c r="K10" s="642">
        <f t="shared" si="0"/>
        <v>20547</v>
      </c>
    </row>
    <row r="11" spans="1:26">
      <c r="A11" s="146">
        <v>2015</v>
      </c>
      <c r="B11" s="642">
        <v>8167.541312653776</v>
      </c>
      <c r="C11" s="642">
        <v>6650.5953646963681</v>
      </c>
      <c r="D11" s="642">
        <v>1507.6585311955087</v>
      </c>
      <c r="E11" s="642">
        <v>137.79635297098301</v>
      </c>
      <c r="F11" s="642">
        <v>1548.2696011111268</v>
      </c>
      <c r="G11" s="642">
        <v>341.685340655076</v>
      </c>
      <c r="H11" s="642">
        <v>350.00259655641497</v>
      </c>
      <c r="I11" s="642">
        <v>219.63469285986599</v>
      </c>
      <c r="J11" s="642">
        <v>26.956227140133979</v>
      </c>
      <c r="K11" s="642">
        <f t="shared" si="0"/>
        <v>18950.140019839251</v>
      </c>
    </row>
    <row r="12" spans="1:26">
      <c r="A12" s="146">
        <v>2016</v>
      </c>
      <c r="B12" s="642">
        <v>10171.202800494437</v>
      </c>
      <c r="C12" s="642">
        <v>7385.9574342377318</v>
      </c>
      <c r="D12" s="642">
        <v>1465.4520841719275</v>
      </c>
      <c r="E12" s="642">
        <v>120.45621156886003</v>
      </c>
      <c r="F12" s="642">
        <v>1657.8745242177492</v>
      </c>
      <c r="G12" s="642">
        <v>344.26226528241506</v>
      </c>
      <c r="H12" s="642">
        <v>343.76033679517201</v>
      </c>
      <c r="I12" s="642">
        <v>272.67154160154439</v>
      </c>
      <c r="J12" s="642">
        <v>14.999100398455615</v>
      </c>
      <c r="K12" s="642">
        <f t="shared" si="0"/>
        <v>21776.636298768288</v>
      </c>
      <c r="M12" s="389"/>
      <c r="N12" s="389"/>
      <c r="O12" s="389"/>
      <c r="P12" s="389"/>
      <c r="Q12" s="389"/>
      <c r="R12" s="389"/>
      <c r="S12" s="389"/>
      <c r="T12" s="389"/>
    </row>
    <row r="13" spans="1:26">
      <c r="A13" s="146">
        <v>2017</v>
      </c>
      <c r="B13" s="642">
        <v>13773.190209452818</v>
      </c>
      <c r="C13" s="642">
        <v>7979.3150062432387</v>
      </c>
      <c r="D13" s="642">
        <v>2376.2998861161777</v>
      </c>
      <c r="E13" s="642">
        <v>118.029144359499</v>
      </c>
      <c r="F13" s="642">
        <v>1707.403931179932</v>
      </c>
      <c r="G13" s="642">
        <v>370.47615447265599</v>
      </c>
      <c r="H13" s="642">
        <v>426.70590445394396</v>
      </c>
      <c r="I13" s="642">
        <v>363.09769384747193</v>
      </c>
      <c r="J13" s="642">
        <v>44.063618152527965</v>
      </c>
      <c r="K13" s="642">
        <f>SUM(B13:J13)</f>
        <v>27158.581548278267</v>
      </c>
      <c r="M13" s="389"/>
      <c r="N13" s="389"/>
      <c r="O13" s="389"/>
      <c r="P13" s="389"/>
      <c r="Q13" s="389"/>
      <c r="R13" s="389"/>
      <c r="S13" s="389"/>
      <c r="T13" s="389"/>
    </row>
    <row r="14" spans="1:26">
      <c r="A14" s="146">
        <v>2018</v>
      </c>
      <c r="B14" s="642">
        <v>14925.368</v>
      </c>
      <c r="C14" s="642">
        <v>8239.1402999999991</v>
      </c>
      <c r="D14" s="642">
        <v>2563.0485999999996</v>
      </c>
      <c r="E14" s="642">
        <v>122.68863399999999</v>
      </c>
      <c r="F14" s="642">
        <v>1529.75296</v>
      </c>
      <c r="G14" s="642">
        <v>335.10894999999999</v>
      </c>
      <c r="H14" s="642">
        <v>485.82618000000002</v>
      </c>
      <c r="I14" s="642">
        <v>611.64472999999987</v>
      </c>
      <c r="J14" s="642">
        <v>10.907793754372005</v>
      </c>
      <c r="K14" s="642">
        <f>SUM(B14:J14)</f>
        <v>28823.486147754375</v>
      </c>
      <c r="M14" s="389"/>
      <c r="N14" s="389"/>
      <c r="O14" s="389"/>
      <c r="P14" s="389"/>
      <c r="Q14" s="389"/>
      <c r="R14" s="389"/>
      <c r="S14" s="389"/>
      <c r="T14" s="389"/>
    </row>
    <row r="15" spans="1:26">
      <c r="A15" s="144" t="s">
        <v>529</v>
      </c>
      <c r="B15" s="149">
        <f>SUM(B16:B23)</f>
        <v>8845.2088121855249</v>
      </c>
      <c r="C15" s="149">
        <f>SUM(C16:C23)</f>
        <v>5221.2621503258833</v>
      </c>
      <c r="D15" s="149">
        <f t="shared" ref="D15:I15" si="1">SUM(D16:D23)</f>
        <v>1438.405585780022</v>
      </c>
      <c r="E15" s="149">
        <f>SUM(E16:E23)</f>
        <v>46.905173225920002</v>
      </c>
      <c r="F15" s="149">
        <f t="shared" si="1"/>
        <v>977.4224504337235</v>
      </c>
      <c r="G15" s="149">
        <f>SUM(G16:G23)</f>
        <v>260.073891135645</v>
      </c>
      <c r="H15" s="149">
        <f t="shared" si="1"/>
        <v>632.14478818500197</v>
      </c>
      <c r="I15" s="149">
        <f t="shared" si="1"/>
        <v>422.69790368589128</v>
      </c>
      <c r="J15" s="149">
        <f>SUM(J16:J23)</f>
        <v>1.5001473141085948</v>
      </c>
      <c r="K15" s="149">
        <f>SUM(K16:K23)</f>
        <v>17845.620902271723</v>
      </c>
      <c r="M15" s="605"/>
      <c r="N15" s="389"/>
      <c r="O15" s="389"/>
      <c r="P15" s="389"/>
      <c r="Q15" s="389"/>
      <c r="R15" s="389"/>
      <c r="S15" s="389"/>
      <c r="T15" s="389"/>
    </row>
    <row r="16" spans="1:26">
      <c r="A16" s="643" t="s">
        <v>137</v>
      </c>
      <c r="B16" s="642">
        <v>1086.8259325510701</v>
      </c>
      <c r="C16" s="644">
        <v>703.06820665514704</v>
      </c>
      <c r="D16" s="642">
        <v>131.05620730955701</v>
      </c>
      <c r="E16" s="642">
        <v>4.2344534870950001</v>
      </c>
      <c r="F16" s="642">
        <v>107.43067986959799</v>
      </c>
      <c r="G16" s="642">
        <v>21.932548852698801</v>
      </c>
      <c r="H16" s="642">
        <v>67.514984034603003</v>
      </c>
      <c r="I16" s="642">
        <v>68.037605936645605</v>
      </c>
      <c r="J16" s="388">
        <v>0.12729206335434601</v>
      </c>
      <c r="K16" s="642">
        <f>SUM(B16:J16)</f>
        <v>2190.2279107597683</v>
      </c>
      <c r="M16" s="645"/>
      <c r="N16" s="645"/>
      <c r="O16" s="645"/>
      <c r="P16" s="645"/>
      <c r="Q16" s="645"/>
      <c r="R16" s="645"/>
      <c r="S16" s="645"/>
      <c r="T16" s="645"/>
      <c r="U16" s="645"/>
      <c r="V16" s="645"/>
      <c r="W16" s="645"/>
      <c r="X16" s="645"/>
      <c r="Y16" s="645"/>
      <c r="Z16" s="645"/>
    </row>
    <row r="17" spans="1:26">
      <c r="A17" s="643" t="s">
        <v>138</v>
      </c>
      <c r="B17" s="642">
        <v>976.62229757009698</v>
      </c>
      <c r="C17" s="644">
        <v>594.48674437059003</v>
      </c>
      <c r="D17" s="642">
        <v>160.96290686551501</v>
      </c>
      <c r="E17" s="642">
        <v>6.6070955531279996</v>
      </c>
      <c r="F17" s="642">
        <v>125.966803373384</v>
      </c>
      <c r="G17" s="642">
        <v>37.099828142265402</v>
      </c>
      <c r="H17" s="642">
        <v>60.564246669928004</v>
      </c>
      <c r="I17" s="642">
        <v>28.743793305766701</v>
      </c>
      <c r="J17" s="388">
        <v>0.32563869423331199</v>
      </c>
      <c r="K17" s="642">
        <f>SUM(B17:J17)</f>
        <v>1991.3793545449071</v>
      </c>
      <c r="M17" s="645"/>
      <c r="N17" s="645"/>
      <c r="O17" s="645"/>
      <c r="P17" s="645"/>
      <c r="Q17" s="645"/>
      <c r="R17" s="645"/>
      <c r="S17" s="645"/>
      <c r="T17" s="645"/>
      <c r="U17" s="645"/>
      <c r="V17" s="645"/>
      <c r="W17" s="645"/>
      <c r="X17" s="645"/>
      <c r="Y17" s="645"/>
      <c r="Z17" s="645"/>
    </row>
    <row r="18" spans="1:26">
      <c r="A18" s="643" t="s">
        <v>139</v>
      </c>
      <c r="B18" s="642">
        <v>1000.32055019316</v>
      </c>
      <c r="C18" s="644">
        <v>621.98690324361803</v>
      </c>
      <c r="D18" s="642">
        <v>236.96980941553099</v>
      </c>
      <c r="E18" s="642">
        <v>2.7581604934800001</v>
      </c>
      <c r="F18" s="642">
        <v>110.373044617696</v>
      </c>
      <c r="G18" s="642">
        <v>38.2054059037076</v>
      </c>
      <c r="H18" s="642">
        <v>68.896899652287004</v>
      </c>
      <c r="I18" s="642">
        <v>52.934608405068403</v>
      </c>
      <c r="J18" s="366">
        <v>0.227794594931616</v>
      </c>
      <c r="K18" s="642">
        <f>SUM(B18:J18)</f>
        <v>2132.67317651948</v>
      </c>
      <c r="M18" s="645"/>
      <c r="N18" s="645"/>
      <c r="O18" s="645"/>
      <c r="P18" s="645"/>
      <c r="Q18" s="645"/>
      <c r="R18" s="645"/>
      <c r="S18" s="645"/>
      <c r="T18" s="645"/>
      <c r="U18" s="645"/>
      <c r="V18" s="645"/>
      <c r="W18" s="645"/>
      <c r="X18" s="645"/>
      <c r="Y18" s="645"/>
      <c r="Z18" s="645"/>
    </row>
    <row r="19" spans="1:26">
      <c r="A19" s="643" t="s">
        <v>140</v>
      </c>
      <c r="B19" s="642">
        <v>1310.86687024498</v>
      </c>
      <c r="C19" s="644">
        <v>573.96884152850396</v>
      </c>
      <c r="D19" s="642">
        <v>151.361116687139</v>
      </c>
      <c r="E19" s="642">
        <v>5.2118839913399997</v>
      </c>
      <c r="F19" s="642">
        <v>134.610103153978</v>
      </c>
      <c r="G19" s="642">
        <v>34.313507528205498</v>
      </c>
      <c r="H19" s="642">
        <v>66.724817393541997</v>
      </c>
      <c r="I19" s="642">
        <v>32.832499650904602</v>
      </c>
      <c r="J19" s="366">
        <v>4.3623490953876897E-3</v>
      </c>
      <c r="K19" s="642">
        <f>SUM(B19:J19)</f>
        <v>2309.8940025276888</v>
      </c>
      <c r="M19" s="645"/>
      <c r="N19" s="645"/>
      <c r="O19" s="645"/>
      <c r="P19" s="645"/>
      <c r="Q19" s="645"/>
      <c r="R19" s="645"/>
      <c r="S19" s="645"/>
      <c r="T19" s="645"/>
      <c r="U19" s="645"/>
      <c r="V19" s="645"/>
      <c r="W19" s="645"/>
      <c r="X19" s="645"/>
      <c r="Y19" s="645"/>
      <c r="Z19" s="645"/>
    </row>
    <row r="20" spans="1:26">
      <c r="A20" s="643" t="s">
        <v>141</v>
      </c>
      <c r="B20" s="642">
        <v>1096.5354866791299</v>
      </c>
      <c r="C20" s="644">
        <v>709.08306546222104</v>
      </c>
      <c r="D20" s="642">
        <v>229.01109596505</v>
      </c>
      <c r="E20" s="642">
        <v>7.358731305849</v>
      </c>
      <c r="F20" s="642">
        <v>97.715160966405506</v>
      </c>
      <c r="G20" s="642">
        <v>29.429995979721401</v>
      </c>
      <c r="H20" s="642">
        <v>66.430527293983999</v>
      </c>
      <c r="I20" s="642">
        <v>57.662587878797503</v>
      </c>
      <c r="J20" s="366">
        <v>0.21699412120251099</v>
      </c>
      <c r="K20" s="642">
        <f t="shared" ref="K20" si="2">SUM(B20:J20)</f>
        <v>2293.4436456523608</v>
      </c>
      <c r="M20" s="645"/>
      <c r="N20" s="645"/>
      <c r="O20" s="645"/>
      <c r="P20" s="645"/>
      <c r="Q20" s="645"/>
      <c r="R20" s="645"/>
      <c r="S20" s="645"/>
      <c r="T20" s="645"/>
      <c r="U20" s="645"/>
      <c r="V20" s="645"/>
      <c r="W20" s="645"/>
      <c r="X20" s="645"/>
      <c r="Y20" s="645"/>
      <c r="Z20" s="645"/>
    </row>
    <row r="21" spans="1:26">
      <c r="A21" s="643" t="s">
        <v>142</v>
      </c>
      <c r="B21" s="642">
        <v>1182.2390059895599</v>
      </c>
      <c r="C21" s="644">
        <v>689.07268876147998</v>
      </c>
      <c r="D21" s="642">
        <v>193.08569487783899</v>
      </c>
      <c r="E21" s="642">
        <v>5.2067300307000002</v>
      </c>
      <c r="F21" s="642">
        <v>150.762488238819</v>
      </c>
      <c r="G21" s="642">
        <v>41.311943462183599</v>
      </c>
      <c r="H21" s="642">
        <v>75.868235981680002</v>
      </c>
      <c r="I21" s="642">
        <v>75.601672517183601</v>
      </c>
      <c r="J21" s="366">
        <v>0.157669482816402</v>
      </c>
      <c r="K21" s="642">
        <f>SUM(B21:J21)</f>
        <v>2413.3061293422611</v>
      </c>
      <c r="M21" s="645"/>
      <c r="N21" s="645"/>
      <c r="O21" s="645"/>
      <c r="P21" s="645"/>
      <c r="Q21" s="645"/>
      <c r="R21" s="645"/>
      <c r="S21" s="645"/>
      <c r="T21" s="645"/>
      <c r="U21" s="645"/>
      <c r="V21" s="645"/>
      <c r="W21" s="645"/>
      <c r="X21" s="645"/>
      <c r="Y21" s="645"/>
      <c r="Z21" s="645"/>
    </row>
    <row r="22" spans="1:26">
      <c r="A22" s="643" t="s">
        <v>143</v>
      </c>
      <c r="B22" s="642">
        <v>1145.1659077593499</v>
      </c>
      <c r="C22" s="644">
        <v>628.10691314351095</v>
      </c>
      <c r="D22" s="642">
        <v>164.932347364718</v>
      </c>
      <c r="E22" s="642">
        <v>5.2050255662999998</v>
      </c>
      <c r="F22" s="642">
        <v>142.42490145766101</v>
      </c>
      <c r="G22" s="642">
        <v>30.014940092445102</v>
      </c>
      <c r="H22" s="642">
        <v>107.269224742746</v>
      </c>
      <c r="I22" s="642">
        <v>48.277709603363903</v>
      </c>
      <c r="J22" s="366">
        <v>0.26567039663605402</v>
      </c>
      <c r="K22" s="642">
        <f>SUM(B22:J22)</f>
        <v>2271.6626401267304</v>
      </c>
      <c r="M22" s="645"/>
      <c r="N22" s="645"/>
      <c r="O22" s="645"/>
      <c r="P22" s="645"/>
      <c r="Q22" s="645"/>
      <c r="R22" s="645"/>
      <c r="S22" s="645"/>
      <c r="T22" s="645"/>
      <c r="U22" s="645"/>
      <c r="V22" s="645"/>
      <c r="W22" s="645"/>
      <c r="X22" s="645"/>
      <c r="Y22" s="645"/>
      <c r="Z22" s="645"/>
    </row>
    <row r="23" spans="1:26" ht="15.75" customHeight="1">
      <c r="A23" s="643" t="s">
        <v>144</v>
      </c>
      <c r="B23" s="642">
        <v>1046.6327611981801</v>
      </c>
      <c r="C23" s="644">
        <v>701.48878716081299</v>
      </c>
      <c r="D23" s="642">
        <v>171.02640729467299</v>
      </c>
      <c r="E23" s="642">
        <v>10.323092798028</v>
      </c>
      <c r="F23" s="642">
        <v>108.13926875618201</v>
      </c>
      <c r="G23" s="642">
        <v>27.7657211744176</v>
      </c>
      <c r="H23" s="642">
        <v>118.87585241623199</v>
      </c>
      <c r="I23" s="642">
        <v>58.607426388161002</v>
      </c>
      <c r="J23" s="366">
        <v>0.17472561183896601</v>
      </c>
      <c r="K23" s="642">
        <f>SUM(B23:J23)</f>
        <v>2243.0340427985257</v>
      </c>
      <c r="M23" s="645"/>
      <c r="N23" s="645"/>
      <c r="O23" s="645"/>
      <c r="P23" s="645"/>
      <c r="Q23" s="645"/>
      <c r="R23" s="645"/>
      <c r="S23" s="645"/>
      <c r="T23" s="645"/>
      <c r="U23" s="645"/>
      <c r="V23" s="645"/>
      <c r="W23" s="645"/>
      <c r="X23" s="645"/>
      <c r="Y23" s="645"/>
      <c r="Z23" s="645"/>
    </row>
    <row r="24" spans="1:26" ht="15" customHeight="1">
      <c r="A24" s="643"/>
      <c r="B24" s="642"/>
      <c r="C24" s="644"/>
      <c r="D24" s="389"/>
      <c r="E24" s="642"/>
      <c r="F24" s="642"/>
      <c r="G24" s="642"/>
      <c r="H24" s="642"/>
      <c r="I24" s="642"/>
      <c r="J24" s="366"/>
      <c r="K24" s="642"/>
      <c r="M24" s="645"/>
      <c r="N24" s="645"/>
      <c r="O24" s="645"/>
      <c r="P24" s="645"/>
      <c r="Q24" s="645"/>
      <c r="R24" s="645"/>
      <c r="S24" s="645"/>
      <c r="T24" s="645"/>
      <c r="U24" s="645"/>
      <c r="V24" s="645"/>
      <c r="W24" s="645"/>
      <c r="X24" s="645"/>
      <c r="Y24" s="645"/>
      <c r="Z24" s="645"/>
    </row>
    <row r="25" spans="1:26" ht="15" customHeight="1">
      <c r="A25" s="147" t="s">
        <v>530</v>
      </c>
      <c r="M25" s="645"/>
      <c r="N25" s="645"/>
      <c r="O25" s="645"/>
      <c r="P25" s="645"/>
      <c r="Q25" s="645"/>
      <c r="R25" s="645"/>
      <c r="S25" s="645"/>
      <c r="T25" s="645"/>
      <c r="U25" s="645"/>
      <c r="V25" s="645"/>
      <c r="W25" s="645"/>
      <c r="X25" s="645"/>
      <c r="Y25" s="645"/>
      <c r="Z25" s="645"/>
    </row>
    <row r="26" spans="1:26" ht="15" customHeight="1">
      <c r="A26" s="643" t="s">
        <v>521</v>
      </c>
      <c r="B26" s="642">
        <v>1185.2719350376401</v>
      </c>
      <c r="C26" s="642">
        <v>661.82354791141404</v>
      </c>
      <c r="D26" s="642">
        <v>171.33368795393</v>
      </c>
      <c r="E26" s="642">
        <v>13.322681656425001</v>
      </c>
      <c r="F26" s="642">
        <v>99.267393371997798</v>
      </c>
      <c r="G26" s="642">
        <v>32.934646074316099</v>
      </c>
      <c r="H26" s="642">
        <v>28.488720164324999</v>
      </c>
      <c r="I26" s="642">
        <v>27.918898348573801</v>
      </c>
      <c r="J26" s="646">
        <v>0.193645651426163</v>
      </c>
      <c r="K26" s="642">
        <f>SUM(B26:J26)</f>
        <v>2220.5551561700481</v>
      </c>
      <c r="M26" s="645"/>
      <c r="N26" s="645"/>
      <c r="O26" s="645"/>
      <c r="P26" s="645"/>
      <c r="Q26" s="645"/>
      <c r="R26" s="645"/>
      <c r="S26" s="645"/>
      <c r="T26" s="645"/>
      <c r="U26" s="645"/>
      <c r="V26" s="645"/>
      <c r="W26" s="645"/>
      <c r="X26" s="645"/>
      <c r="Y26" s="645"/>
      <c r="Z26" s="645"/>
    </row>
    <row r="27" spans="1:26">
      <c r="A27" s="643" t="s">
        <v>522</v>
      </c>
      <c r="B27" s="642">
        <f>B23</f>
        <v>1046.6327611981801</v>
      </c>
      <c r="C27" s="642">
        <f t="shared" ref="C27:H27" si="3">C23</f>
        <v>701.48878716081299</v>
      </c>
      <c r="D27" s="642">
        <f t="shared" si="3"/>
        <v>171.02640729467299</v>
      </c>
      <c r="E27" s="642">
        <f t="shared" si="3"/>
        <v>10.323092798028</v>
      </c>
      <c r="F27" s="642">
        <f t="shared" si="3"/>
        <v>108.13926875618201</v>
      </c>
      <c r="G27" s="642">
        <f t="shared" si="3"/>
        <v>27.7657211744176</v>
      </c>
      <c r="H27" s="642">
        <f t="shared" si="3"/>
        <v>118.87585241623199</v>
      </c>
      <c r="I27" s="642">
        <f>I23</f>
        <v>58.607426388161002</v>
      </c>
      <c r="J27" s="642">
        <f>J23</f>
        <v>0.17472561183896601</v>
      </c>
      <c r="K27" s="642">
        <f>SUM(B27:J27)</f>
        <v>2243.0340427985257</v>
      </c>
      <c r="M27" s="645"/>
      <c r="N27" s="645"/>
      <c r="O27" s="645"/>
      <c r="P27" s="645"/>
      <c r="Q27" s="645"/>
      <c r="R27" s="645"/>
      <c r="S27" s="645"/>
      <c r="T27" s="645"/>
      <c r="U27" s="645"/>
      <c r="V27" s="645"/>
      <c r="W27" s="645"/>
      <c r="X27" s="645"/>
      <c r="Y27" s="645"/>
      <c r="Z27" s="645"/>
    </row>
    <row r="28" spans="1:26">
      <c r="A28" s="148" t="s">
        <v>249</v>
      </c>
      <c r="B28" s="647">
        <f>B27/B26-1</f>
        <v>-0.11696824141462292</v>
      </c>
      <c r="C28" s="411">
        <f t="shared" ref="C28:J28" si="4">C27/C26-1</f>
        <v>5.9933254678795844E-2</v>
      </c>
      <c r="D28" s="411">
        <f t="shared" si="4"/>
        <v>-1.7934631707666737E-3</v>
      </c>
      <c r="E28" s="411">
        <f t="shared" si="4"/>
        <v>-0.2251490304844459</v>
      </c>
      <c r="F28" s="411">
        <f t="shared" si="4"/>
        <v>8.937351010051664E-2</v>
      </c>
      <c r="G28" s="411">
        <f>G27/G26-1</f>
        <v>-0.15694490501689218</v>
      </c>
      <c r="H28" s="411">
        <f t="shared" si="4"/>
        <v>3.172734041071255</v>
      </c>
      <c r="I28" s="411">
        <f t="shared" si="4"/>
        <v>1.0992026854510497</v>
      </c>
      <c r="J28" s="411">
        <f t="shared" si="4"/>
        <v>-9.7704438224429646E-2</v>
      </c>
      <c r="K28" s="411">
        <f>K27/K26-1</f>
        <v>1.0123093122013982E-2</v>
      </c>
      <c r="M28" s="645"/>
      <c r="N28" s="645"/>
      <c r="O28" s="645"/>
      <c r="P28" s="645"/>
      <c r="Q28" s="645"/>
      <c r="R28" s="645"/>
      <c r="S28" s="645"/>
      <c r="T28" s="645"/>
      <c r="U28" s="645"/>
      <c r="V28" s="645"/>
      <c r="W28" s="645"/>
      <c r="X28" s="645"/>
      <c r="Y28" s="645"/>
      <c r="Z28" s="645"/>
    </row>
    <row r="29" spans="1:26">
      <c r="A29" s="648"/>
      <c r="B29" s="649"/>
      <c r="C29" s="649"/>
      <c r="D29" s="649"/>
      <c r="E29" s="649"/>
      <c r="F29" s="649"/>
      <c r="G29" s="649"/>
      <c r="H29" s="649"/>
      <c r="I29" s="649"/>
      <c r="J29" s="649"/>
      <c r="K29" s="649"/>
      <c r="M29" s="645"/>
      <c r="N29" s="645"/>
      <c r="O29" s="645"/>
      <c r="P29" s="645"/>
      <c r="Q29" s="645"/>
      <c r="R29" s="645"/>
      <c r="S29" s="645"/>
      <c r="T29" s="645"/>
      <c r="U29" s="645"/>
      <c r="V29" s="645"/>
      <c r="W29" s="645"/>
      <c r="X29" s="645"/>
      <c r="Y29" s="645"/>
      <c r="Z29" s="645"/>
    </row>
    <row r="30" spans="1:26" ht="15.75">
      <c r="A30" s="147" t="s">
        <v>531</v>
      </c>
      <c r="M30" s="645"/>
      <c r="N30" s="645"/>
      <c r="O30" s="645"/>
      <c r="P30" s="645"/>
      <c r="Q30" s="645"/>
      <c r="R30" s="645"/>
      <c r="S30" s="645"/>
      <c r="T30" s="645"/>
      <c r="U30" s="645"/>
      <c r="V30" s="645"/>
      <c r="W30" s="645"/>
      <c r="X30" s="645"/>
      <c r="Y30" s="645"/>
      <c r="Z30" s="645"/>
    </row>
    <row r="31" spans="1:26">
      <c r="A31" s="643" t="s">
        <v>532</v>
      </c>
      <c r="B31" s="642">
        <v>10006.61333252551</v>
      </c>
      <c r="C31" s="642">
        <v>5536.1756236637302</v>
      </c>
      <c r="D31" s="642">
        <v>1859.912697183898</v>
      </c>
      <c r="E31" s="642">
        <v>87.751182374346001</v>
      </c>
      <c r="F31" s="642">
        <v>998.43486373096835</v>
      </c>
      <c r="G31" s="642">
        <v>233.86828192385181</v>
      </c>
      <c r="H31" s="642">
        <v>322.81608254334105</v>
      </c>
      <c r="I31" s="642">
        <v>366.701197158355</v>
      </c>
      <c r="J31" s="646">
        <v>7.2577548416450117</v>
      </c>
      <c r="K31" s="642">
        <f>SUM(B31:J31)</f>
        <v>19419.531015945646</v>
      </c>
      <c r="M31" s="645"/>
      <c r="N31" s="645"/>
      <c r="O31" s="645"/>
      <c r="P31" s="645"/>
      <c r="Q31" s="645"/>
      <c r="R31" s="645"/>
      <c r="S31" s="645"/>
      <c r="T31" s="645"/>
      <c r="U31" s="645"/>
      <c r="V31" s="645"/>
      <c r="W31" s="645"/>
      <c r="X31" s="645"/>
      <c r="Y31" s="645"/>
      <c r="Z31" s="645"/>
    </row>
    <row r="32" spans="1:26">
      <c r="A32" s="643" t="s">
        <v>533</v>
      </c>
      <c r="B32" s="642">
        <f>B15</f>
        <v>8845.2088121855249</v>
      </c>
      <c r="C32" s="642">
        <f>C15</f>
        <v>5221.2621503258833</v>
      </c>
      <c r="D32" s="642">
        <f t="shared" ref="D32:J32" si="5">D15</f>
        <v>1438.405585780022</v>
      </c>
      <c r="E32" s="642">
        <f t="shared" si="5"/>
        <v>46.905173225920002</v>
      </c>
      <c r="F32" s="642">
        <f t="shared" si="5"/>
        <v>977.4224504337235</v>
      </c>
      <c r="G32" s="642">
        <f>G15</f>
        <v>260.073891135645</v>
      </c>
      <c r="H32" s="642">
        <f t="shared" si="5"/>
        <v>632.14478818500197</v>
      </c>
      <c r="I32" s="642">
        <f t="shared" si="5"/>
        <v>422.69790368589128</v>
      </c>
      <c r="J32" s="646">
        <f t="shared" si="5"/>
        <v>1.5001473141085948</v>
      </c>
      <c r="K32" s="642">
        <f>SUM(B32:J32)</f>
        <v>17845.620902271723</v>
      </c>
      <c r="M32" s="645"/>
      <c r="N32" s="645"/>
      <c r="O32" s="645"/>
      <c r="P32" s="645"/>
      <c r="Q32" s="645"/>
      <c r="R32" s="645"/>
      <c r="S32" s="645"/>
      <c r="T32" s="645"/>
      <c r="U32" s="645"/>
      <c r="V32" s="645"/>
      <c r="W32" s="645"/>
      <c r="X32" s="645"/>
      <c r="Y32" s="645"/>
      <c r="Z32" s="645"/>
    </row>
    <row r="33" spans="1:26" ht="15.75" customHeight="1">
      <c r="A33" s="148" t="s">
        <v>249</v>
      </c>
      <c r="B33" s="411">
        <f>B32/B31-1</f>
        <v>-0.11606369525291382</v>
      </c>
      <c r="C33" s="411">
        <f t="shared" ref="C33:J33" si="6">C32/C31-1</f>
        <v>-5.6882854653632409E-2</v>
      </c>
      <c r="D33" s="411">
        <f t="shared" si="6"/>
        <v>-0.22662736376932202</v>
      </c>
      <c r="E33" s="411">
        <f t="shared" si="6"/>
        <v>-0.46547531375904627</v>
      </c>
      <c r="F33" s="411">
        <f t="shared" si="6"/>
        <v>-2.1045352141175533E-2</v>
      </c>
      <c r="G33" s="411">
        <f t="shared" si="6"/>
        <v>0.11205285725888126</v>
      </c>
      <c r="H33" s="411">
        <f t="shared" si="6"/>
        <v>0.95821962525714821</v>
      </c>
      <c r="I33" s="411">
        <f t="shared" si="6"/>
        <v>0.15270390978122395</v>
      </c>
      <c r="J33" s="411">
        <f t="shared" si="6"/>
        <v>-0.79330421778636739</v>
      </c>
      <c r="K33" s="411">
        <f>K32/K31-1</f>
        <v>-8.104779216251734E-2</v>
      </c>
      <c r="M33" s="645"/>
      <c r="N33" s="645"/>
      <c r="O33" s="645"/>
      <c r="P33" s="645"/>
      <c r="Q33" s="645"/>
      <c r="R33" s="645"/>
      <c r="S33" s="645"/>
      <c r="T33" s="645"/>
      <c r="U33" s="645"/>
      <c r="V33" s="645"/>
      <c r="W33" s="645"/>
      <c r="X33" s="645"/>
      <c r="Y33" s="645"/>
      <c r="Z33" s="645"/>
    </row>
    <row r="34" spans="1:26" ht="15" customHeight="1">
      <c r="A34" s="643"/>
      <c r="B34" s="642"/>
      <c r="C34" s="644"/>
      <c r="D34" s="642"/>
      <c r="E34" s="642"/>
      <c r="F34" s="642"/>
      <c r="G34" s="642"/>
      <c r="H34" s="642"/>
      <c r="I34" s="642"/>
      <c r="J34" s="366"/>
      <c r="K34" s="642"/>
      <c r="M34" s="645"/>
      <c r="N34" s="645"/>
      <c r="O34" s="645"/>
      <c r="P34" s="645"/>
      <c r="Q34" s="645"/>
      <c r="R34" s="645"/>
      <c r="S34" s="645"/>
      <c r="T34" s="645"/>
      <c r="U34" s="645"/>
      <c r="V34" s="645"/>
      <c r="W34" s="645"/>
      <c r="X34" s="645"/>
      <c r="Y34" s="645"/>
      <c r="Z34" s="645"/>
    </row>
    <row r="35" spans="1:26" ht="15" customHeight="1">
      <c r="A35" s="147" t="s">
        <v>473</v>
      </c>
    </row>
    <row r="36" spans="1:26" ht="15" customHeight="1">
      <c r="A36" s="643" t="s">
        <v>489</v>
      </c>
      <c r="B36" s="642">
        <f>B22</f>
        <v>1145.1659077593499</v>
      </c>
      <c r="C36" s="642">
        <f t="shared" ref="C36:J37" si="7">C22</f>
        <v>628.10691314351095</v>
      </c>
      <c r="D36" s="642">
        <f t="shared" si="7"/>
        <v>164.932347364718</v>
      </c>
      <c r="E36" s="642">
        <f t="shared" si="7"/>
        <v>5.2050255662999998</v>
      </c>
      <c r="F36" s="642">
        <f t="shared" si="7"/>
        <v>142.42490145766101</v>
      </c>
      <c r="G36" s="642">
        <f t="shared" si="7"/>
        <v>30.014940092445102</v>
      </c>
      <c r="H36" s="642">
        <f t="shared" si="7"/>
        <v>107.269224742746</v>
      </c>
      <c r="I36" s="642">
        <f t="shared" si="7"/>
        <v>48.277709603363903</v>
      </c>
      <c r="J36" s="642">
        <f>J22</f>
        <v>0.26567039663605402</v>
      </c>
      <c r="K36" s="642">
        <f>SUM(B36:J36)</f>
        <v>2271.6626401267304</v>
      </c>
    </row>
    <row r="37" spans="1:26">
      <c r="A37" s="643" t="s">
        <v>522</v>
      </c>
      <c r="B37" s="642">
        <f>B23</f>
        <v>1046.6327611981801</v>
      </c>
      <c r="C37" s="642">
        <f t="shared" si="7"/>
        <v>701.48878716081299</v>
      </c>
      <c r="D37" s="642">
        <f t="shared" si="7"/>
        <v>171.02640729467299</v>
      </c>
      <c r="E37" s="642">
        <f t="shared" si="7"/>
        <v>10.323092798028</v>
      </c>
      <c r="F37" s="642">
        <f t="shared" si="7"/>
        <v>108.13926875618201</v>
      </c>
      <c r="G37" s="642">
        <f t="shared" si="7"/>
        <v>27.7657211744176</v>
      </c>
      <c r="H37" s="642">
        <f t="shared" si="7"/>
        <v>118.87585241623199</v>
      </c>
      <c r="I37" s="642">
        <f>I23</f>
        <v>58.607426388161002</v>
      </c>
      <c r="J37" s="642">
        <f t="shared" si="7"/>
        <v>0.17472561183896601</v>
      </c>
      <c r="K37" s="642">
        <f>SUM(B37:J37)</f>
        <v>2243.0340427985257</v>
      </c>
    </row>
    <row r="38" spans="1:26">
      <c r="A38" s="148" t="s">
        <v>249</v>
      </c>
      <c r="B38" s="411">
        <f>B37/B36-1</f>
        <v>-8.6042682456345054E-2</v>
      </c>
      <c r="C38" s="411">
        <f t="shared" ref="C38:I38" si="8">C37/C36-1</f>
        <v>0.11683022823303268</v>
      </c>
      <c r="D38" s="411">
        <f t="shared" si="8"/>
        <v>3.6948846162233373E-2</v>
      </c>
      <c r="E38" s="411">
        <f t="shared" si="8"/>
        <v>0.98329338953971468</v>
      </c>
      <c r="F38" s="411">
        <f t="shared" si="8"/>
        <v>-0.24072779654807186</v>
      </c>
      <c r="G38" s="411">
        <f t="shared" si="8"/>
        <v>-7.4936645253996015E-2</v>
      </c>
      <c r="H38" s="411">
        <f t="shared" si="8"/>
        <v>0.10820090945302452</v>
      </c>
      <c r="I38" s="411">
        <f t="shared" si="8"/>
        <v>0.21396451632985802</v>
      </c>
      <c r="J38" s="411">
        <f>J37/J36-1</f>
        <v>-0.34232186178302237</v>
      </c>
      <c r="K38" s="411">
        <f>K37/K36-1</f>
        <v>-1.2602486312231487E-2</v>
      </c>
    </row>
    <row r="39" spans="1:26">
      <c r="B39" s="389"/>
      <c r="C39" s="389"/>
      <c r="D39" s="389"/>
      <c r="E39" s="389"/>
      <c r="F39" s="389"/>
      <c r="G39" s="389"/>
      <c r="H39" s="389"/>
      <c r="I39" s="389"/>
      <c r="J39" s="389"/>
    </row>
    <row r="40" spans="1:26">
      <c r="B40" s="389"/>
      <c r="C40" s="389"/>
      <c r="D40" s="389"/>
      <c r="E40" s="389"/>
      <c r="F40" s="389"/>
      <c r="G40" s="389"/>
      <c r="H40" s="389"/>
      <c r="I40" s="389"/>
      <c r="J40" s="389"/>
      <c r="K40" s="389"/>
      <c r="L40" s="389"/>
    </row>
    <row r="42" spans="1:26">
      <c r="A42" s="798" t="s">
        <v>250</v>
      </c>
      <c r="B42" s="798"/>
      <c r="C42" s="798"/>
      <c r="D42" s="798"/>
      <c r="E42" s="798"/>
      <c r="F42" s="798"/>
      <c r="G42" s="798"/>
      <c r="H42" s="798"/>
      <c r="I42" s="798"/>
      <c r="J42" s="798"/>
      <c r="K42" s="798"/>
    </row>
    <row r="58" spans="1:26" s="142" customFormat="1">
      <c r="A58" s="8" t="s">
        <v>256</v>
      </c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</row>
    <row r="59" spans="1:26" s="142" customFormat="1">
      <c r="A59" s="144" t="s">
        <v>248</v>
      </c>
      <c r="B59" s="145" t="s">
        <v>198</v>
      </c>
      <c r="C59" s="145" t="s">
        <v>199</v>
      </c>
      <c r="D59" s="145" t="s">
        <v>200</v>
      </c>
      <c r="E59" s="145" t="s">
        <v>201</v>
      </c>
      <c r="F59" s="145" t="s">
        <v>202</v>
      </c>
      <c r="G59" s="145" t="s">
        <v>204</v>
      </c>
      <c r="H59" s="145" t="s">
        <v>203</v>
      </c>
      <c r="I59" s="145" t="s">
        <v>205</v>
      </c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</row>
    <row r="60" spans="1:26" s="142" customFormat="1">
      <c r="A60" s="146"/>
      <c r="B60" s="142" t="s">
        <v>253</v>
      </c>
      <c r="C60" s="142" t="s">
        <v>257</v>
      </c>
      <c r="D60" s="142" t="s">
        <v>253</v>
      </c>
      <c r="E60" s="142" t="s">
        <v>254</v>
      </c>
      <c r="F60" s="142" t="s">
        <v>253</v>
      </c>
      <c r="G60" s="142" t="s">
        <v>253</v>
      </c>
      <c r="H60" s="142" t="s">
        <v>474</v>
      </c>
      <c r="I60" s="142" t="s">
        <v>253</v>
      </c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3"/>
    </row>
    <row r="61" spans="1:26" s="142" customFormat="1">
      <c r="A61" s="146">
        <v>2010</v>
      </c>
      <c r="B61" s="642">
        <v>1256</v>
      </c>
      <c r="C61" s="642">
        <v>6335</v>
      </c>
      <c r="D61" s="642">
        <v>1314</v>
      </c>
      <c r="E61" s="142">
        <v>6</v>
      </c>
      <c r="F61" s="642">
        <v>770</v>
      </c>
      <c r="G61" s="142">
        <v>39</v>
      </c>
      <c r="H61" s="142">
        <v>17</v>
      </c>
      <c r="I61" s="142">
        <v>17</v>
      </c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</row>
    <row r="62" spans="1:26" s="142" customFormat="1">
      <c r="A62" s="146">
        <v>2011</v>
      </c>
      <c r="B62" s="642">
        <v>1262</v>
      </c>
      <c r="C62" s="642">
        <v>6492</v>
      </c>
      <c r="D62" s="642">
        <v>1007</v>
      </c>
      <c r="E62" s="142">
        <v>7</v>
      </c>
      <c r="F62" s="642">
        <v>988</v>
      </c>
      <c r="G62" s="142">
        <v>32</v>
      </c>
      <c r="H62" s="642">
        <v>19</v>
      </c>
      <c r="I62" s="142">
        <v>19</v>
      </c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</row>
    <row r="63" spans="1:26" s="142" customFormat="1">
      <c r="A63" s="146">
        <v>2012</v>
      </c>
      <c r="B63" s="642">
        <v>1406</v>
      </c>
      <c r="C63" s="642">
        <v>6427</v>
      </c>
      <c r="D63" s="642">
        <v>1016</v>
      </c>
      <c r="E63" s="142">
        <v>7</v>
      </c>
      <c r="F63" s="642">
        <v>1170</v>
      </c>
      <c r="G63" s="142">
        <v>26</v>
      </c>
      <c r="H63" s="142">
        <v>18</v>
      </c>
      <c r="I63" s="142">
        <v>18</v>
      </c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</row>
    <row r="64" spans="1:26" s="142" customFormat="1">
      <c r="A64" s="146">
        <v>2013</v>
      </c>
      <c r="B64" s="642">
        <v>1403.9670750000002</v>
      </c>
      <c r="C64" s="642">
        <v>6047.3659180000004</v>
      </c>
      <c r="D64" s="642">
        <v>1079.006396</v>
      </c>
      <c r="E64" s="642">
        <v>21.204193999999998</v>
      </c>
      <c r="F64" s="642">
        <v>855.15530999999999</v>
      </c>
      <c r="G64" s="642">
        <v>23.824697999999998</v>
      </c>
      <c r="H64" s="642">
        <v>10.373199999999999</v>
      </c>
      <c r="I64" s="642">
        <v>18.448508504000003</v>
      </c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</row>
    <row r="65" spans="1:26" s="142" customFormat="1">
      <c r="A65" s="146">
        <v>2014</v>
      </c>
      <c r="B65" s="642">
        <v>1402.417778</v>
      </c>
      <c r="C65" s="642">
        <v>5323.3804000000009</v>
      </c>
      <c r="D65" s="642">
        <v>1149.2442489999999</v>
      </c>
      <c r="E65" s="642">
        <v>17.144968000000002</v>
      </c>
      <c r="F65" s="642">
        <v>771.45482600000003</v>
      </c>
      <c r="G65" s="642">
        <v>24.640213999999997</v>
      </c>
      <c r="H65" s="642">
        <v>11.368120999999999</v>
      </c>
      <c r="I65" s="642">
        <v>16.477174284000004</v>
      </c>
      <c r="L65" s="143"/>
      <c r="M65" s="143"/>
      <c r="N65" s="143"/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</row>
    <row r="66" spans="1:26" s="142" customFormat="1">
      <c r="A66" s="146">
        <v>2015</v>
      </c>
      <c r="B66" s="642">
        <v>1757.1664789999998</v>
      </c>
      <c r="C66" s="642">
        <v>5743.7721409999986</v>
      </c>
      <c r="D66" s="642">
        <v>1217.4060959999999</v>
      </c>
      <c r="E66" s="642">
        <v>8.9059539999999995</v>
      </c>
      <c r="F66" s="642">
        <v>938.35960200000011</v>
      </c>
      <c r="G66" s="642">
        <v>20.111056000000001</v>
      </c>
      <c r="H66" s="642">
        <v>11.646831000000001</v>
      </c>
      <c r="I66" s="642">
        <v>17.754669809999999</v>
      </c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43"/>
    </row>
    <row r="67" spans="1:26" s="142" customFormat="1">
      <c r="A67" s="146">
        <v>2016</v>
      </c>
      <c r="B67" s="642">
        <v>2492.5097820000001</v>
      </c>
      <c r="C67" s="642">
        <v>5915.3714909999999</v>
      </c>
      <c r="D67" s="642">
        <v>1113.5873849999998</v>
      </c>
      <c r="E67" s="642">
        <v>7.1565099999999982</v>
      </c>
      <c r="F67" s="642">
        <v>942.30815900000005</v>
      </c>
      <c r="G67" s="642">
        <v>19.371681000000002</v>
      </c>
      <c r="H67" s="642">
        <v>11.050374</v>
      </c>
      <c r="I67" s="642">
        <v>24.406133279999999</v>
      </c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43"/>
      <c r="W67" s="143"/>
      <c r="X67" s="143"/>
      <c r="Y67" s="143"/>
      <c r="Z67" s="143"/>
    </row>
    <row r="68" spans="1:26" s="142" customFormat="1">
      <c r="A68" s="146">
        <v>2017</v>
      </c>
      <c r="B68" s="642">
        <v>2608.8056520000005</v>
      </c>
      <c r="C68" s="642">
        <v>6336.3753339999994</v>
      </c>
      <c r="D68" s="642">
        <v>1240.033964</v>
      </c>
      <c r="E68" s="642">
        <v>6.9465319999999995</v>
      </c>
      <c r="F68" s="642">
        <v>856.21164399999998</v>
      </c>
      <c r="G68" s="642">
        <v>18.695043000000002</v>
      </c>
      <c r="H68" s="642">
        <v>11.463353000000001</v>
      </c>
      <c r="I68" s="642">
        <v>25.183071454</v>
      </c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3"/>
      <c r="Z68" s="143"/>
    </row>
    <row r="69" spans="1:26" s="142" customFormat="1">
      <c r="A69" s="146">
        <v>2018</v>
      </c>
      <c r="B69" s="642">
        <v>2473.0142000000001</v>
      </c>
      <c r="C69" s="642">
        <v>6498.2091000000009</v>
      </c>
      <c r="D69" s="642">
        <v>1203.1239599999999</v>
      </c>
      <c r="E69" s="642">
        <v>7.8107290000000003</v>
      </c>
      <c r="F69" s="642">
        <v>784.97401000000002</v>
      </c>
      <c r="G69" s="642">
        <v>16.259595999999998</v>
      </c>
      <c r="H69" s="642">
        <v>14.756273</v>
      </c>
      <c r="I69" s="642">
        <v>27.098257999999998</v>
      </c>
      <c r="J69" s="646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43"/>
      <c r="Z69" s="143"/>
    </row>
    <row r="70" spans="1:26" s="142" customFormat="1">
      <c r="A70" s="150">
        <v>2019</v>
      </c>
      <c r="B70" s="650">
        <f>SUM(B71:B78)</f>
        <v>1599.5555900000002</v>
      </c>
      <c r="C70" s="650">
        <f t="shared" ref="C70:G70" si="9">SUM(C71:C78)</f>
        <v>3891.3153690000004</v>
      </c>
      <c r="D70" s="650">
        <f t="shared" si="9"/>
        <v>770.37111400000003</v>
      </c>
      <c r="E70" s="650">
        <f t="shared" si="9"/>
        <v>3.0592839999999999</v>
      </c>
      <c r="F70" s="650">
        <f>SUM(F71:F78)</f>
        <v>537.89912900000002</v>
      </c>
      <c r="G70" s="650">
        <f t="shared" si="9"/>
        <v>12.825508000000001</v>
      </c>
      <c r="H70" s="650">
        <f>SUM(H71:H78)</f>
        <v>9.9353280000000002</v>
      </c>
      <c r="I70" s="650">
        <f>SUM(I71:I78)</f>
        <v>18.04472510394794</v>
      </c>
      <c r="J70" s="646"/>
      <c r="L70" s="143"/>
      <c r="M70" s="143"/>
      <c r="N70" s="143"/>
      <c r="O70" s="143"/>
      <c r="P70" s="143"/>
      <c r="Q70" s="143"/>
      <c r="R70" s="143"/>
      <c r="S70" s="143"/>
      <c r="T70" s="143"/>
      <c r="U70" s="143"/>
      <c r="V70" s="143"/>
      <c r="W70" s="143"/>
      <c r="X70" s="143"/>
      <c r="Y70" s="143"/>
      <c r="Z70" s="143"/>
    </row>
    <row r="71" spans="1:26" s="142" customFormat="1">
      <c r="A71" s="643" t="s">
        <v>137</v>
      </c>
      <c r="B71" s="646">
        <v>197.27754200000001</v>
      </c>
      <c r="C71" s="646">
        <v>544.462805</v>
      </c>
      <c r="D71" s="646">
        <v>69.590759000000006</v>
      </c>
      <c r="E71" s="646">
        <v>0.283993</v>
      </c>
      <c r="F71" s="646">
        <v>58.911394000000001</v>
      </c>
      <c r="G71" s="646">
        <v>1.0565260000000001</v>
      </c>
      <c r="H71" s="646">
        <v>1.505482</v>
      </c>
      <c r="I71" s="646">
        <v>2.9670474592439802</v>
      </c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</row>
    <row r="72" spans="1:26" s="142" customFormat="1">
      <c r="A72" s="643" t="s">
        <v>138</v>
      </c>
      <c r="B72" s="646">
        <v>192.14908500000001</v>
      </c>
      <c r="C72" s="646">
        <v>450.39798100000002</v>
      </c>
      <c r="D72" s="646">
        <v>89.479947999999993</v>
      </c>
      <c r="E72" s="646">
        <v>0.42428399999999999</v>
      </c>
      <c r="F72" s="646">
        <v>67.195715000000007</v>
      </c>
      <c r="G72" s="646">
        <v>1.734048</v>
      </c>
      <c r="H72" s="646">
        <v>1.189133</v>
      </c>
      <c r="I72" s="646">
        <v>1.36032442786554</v>
      </c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143"/>
    </row>
    <row r="73" spans="1:26" s="142" customFormat="1">
      <c r="A73" s="643" t="s">
        <v>139</v>
      </c>
      <c r="B73" s="646">
        <v>178.43069299999999</v>
      </c>
      <c r="C73" s="646">
        <v>478.12145099999998</v>
      </c>
      <c r="D73" s="646">
        <v>123.818725</v>
      </c>
      <c r="E73" s="646">
        <v>0.17862600000000001</v>
      </c>
      <c r="F73" s="646">
        <v>59.789346000000002</v>
      </c>
      <c r="G73" s="646">
        <v>1.7686489999999999</v>
      </c>
      <c r="H73" s="646">
        <v>1.4360010000000001</v>
      </c>
      <c r="I73" s="646">
        <v>2.0828071111154198</v>
      </c>
      <c r="L73" s="143"/>
      <c r="M73" s="143"/>
      <c r="N73" s="143"/>
      <c r="O73" s="143"/>
      <c r="P73" s="143"/>
      <c r="Q73" s="143"/>
      <c r="R73" s="143"/>
      <c r="S73" s="143"/>
      <c r="T73" s="143"/>
      <c r="U73" s="143"/>
      <c r="V73" s="143"/>
      <c r="W73" s="143"/>
      <c r="X73" s="143"/>
      <c r="Y73" s="143"/>
      <c r="Z73" s="143"/>
    </row>
    <row r="74" spans="1:26" s="142" customFormat="1">
      <c r="A74" s="643" t="s">
        <v>140</v>
      </c>
      <c r="B74" s="646">
        <v>218.32269600000001</v>
      </c>
      <c r="C74" s="646">
        <v>446.523797</v>
      </c>
      <c r="D74" s="646">
        <v>75.056644000000006</v>
      </c>
      <c r="E74" s="646">
        <v>0.34399000000000002</v>
      </c>
      <c r="F74" s="646">
        <v>75.382174000000006</v>
      </c>
      <c r="G74" s="646">
        <v>1.6630419999999999</v>
      </c>
      <c r="H74" s="646">
        <v>1.0285329999999999</v>
      </c>
      <c r="I74" s="646">
        <v>1.39698139320436</v>
      </c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143"/>
      <c r="W74" s="143"/>
      <c r="X74" s="143"/>
      <c r="Y74" s="143"/>
      <c r="Z74" s="143"/>
    </row>
    <row r="75" spans="1:26" s="142" customFormat="1">
      <c r="A75" s="643" t="s">
        <v>141</v>
      </c>
      <c r="B75" s="646">
        <v>192.37479500000001</v>
      </c>
      <c r="C75" s="646">
        <v>552.29122600000005</v>
      </c>
      <c r="D75" s="646">
        <v>111.961178</v>
      </c>
      <c r="E75" s="646">
        <v>0.49457099999999998</v>
      </c>
      <c r="F75" s="646">
        <v>57.651555000000002</v>
      </c>
      <c r="G75" s="646">
        <v>1.4922010000000001</v>
      </c>
      <c r="H75" s="646">
        <v>0.88953199999999999</v>
      </c>
      <c r="I75" s="646">
        <v>2.3971056228872598</v>
      </c>
      <c r="L75" s="143"/>
      <c r="M75" s="143"/>
      <c r="N75" s="143"/>
      <c r="O75" s="143"/>
      <c r="P75" s="143"/>
      <c r="Q75" s="143"/>
      <c r="R75" s="143"/>
      <c r="S75" s="143"/>
      <c r="T75" s="143"/>
      <c r="U75" s="143"/>
      <c r="V75" s="143"/>
      <c r="W75" s="143"/>
      <c r="X75" s="143"/>
      <c r="Y75" s="143"/>
      <c r="Z75" s="143"/>
    </row>
    <row r="76" spans="1:26" s="142" customFormat="1" ht="15.75" customHeight="1">
      <c r="A76" s="643" t="s">
        <v>142</v>
      </c>
      <c r="B76" s="646">
        <v>217.05420000000001</v>
      </c>
      <c r="C76" s="646">
        <v>507.02776</v>
      </c>
      <c r="D76" s="646">
        <v>103.65973</v>
      </c>
      <c r="E76" s="646">
        <v>0.35303000000000001</v>
      </c>
      <c r="F76" s="646">
        <v>85.597814999999997</v>
      </c>
      <c r="G76" s="646">
        <v>1.8998120000000001</v>
      </c>
      <c r="H76" s="646">
        <v>0.89600900000000006</v>
      </c>
      <c r="I76" s="646">
        <v>3.2033183676000001</v>
      </c>
      <c r="L76" s="143"/>
      <c r="M76" s="143"/>
      <c r="N76" s="143"/>
      <c r="O76" s="143"/>
      <c r="P76" s="143"/>
      <c r="Q76" s="143"/>
      <c r="R76" s="143"/>
      <c r="S76" s="143"/>
      <c r="T76" s="143"/>
      <c r="U76" s="143"/>
      <c r="V76" s="143"/>
      <c r="W76" s="143"/>
      <c r="X76" s="143"/>
      <c r="Y76" s="143"/>
      <c r="Z76" s="143"/>
    </row>
    <row r="77" spans="1:26" s="142" customFormat="1" ht="15" customHeight="1">
      <c r="A77" s="643" t="s">
        <v>143</v>
      </c>
      <c r="B77" s="646">
        <v>203.81188900000001</v>
      </c>
      <c r="C77" s="646">
        <v>444.52697699999999</v>
      </c>
      <c r="D77" s="646">
        <v>90.516678999999996</v>
      </c>
      <c r="E77" s="646">
        <v>0.34397699999999998</v>
      </c>
      <c r="F77" s="646">
        <v>77.798822000000001</v>
      </c>
      <c r="G77" s="646">
        <v>1.6138779999999999</v>
      </c>
      <c r="H77" s="646">
        <v>1.2808619999999999</v>
      </c>
      <c r="I77" s="646">
        <v>2.0516220917638202</v>
      </c>
      <c r="L77" s="143"/>
      <c r="M77" s="143"/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143"/>
      <c r="Y77" s="143"/>
      <c r="Z77" s="143"/>
    </row>
    <row r="78" spans="1:26" s="142" customFormat="1" ht="15" customHeight="1">
      <c r="A78" s="643" t="s">
        <v>144</v>
      </c>
      <c r="B78" s="646">
        <v>200.13469000000001</v>
      </c>
      <c r="C78" s="646">
        <v>467.96337199999999</v>
      </c>
      <c r="D78" s="646">
        <v>106.287451</v>
      </c>
      <c r="E78" s="646">
        <v>0.63681299999999996</v>
      </c>
      <c r="F78" s="646">
        <v>55.572308</v>
      </c>
      <c r="G78" s="646">
        <v>1.5973520000000001</v>
      </c>
      <c r="H78" s="646">
        <v>1.709776</v>
      </c>
      <c r="I78" s="646">
        <v>2.5855186302675599</v>
      </c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</row>
    <row r="79" spans="1:26" s="142" customFormat="1" ht="15" customHeight="1">
      <c r="A79" s="643"/>
      <c r="B79" s="646"/>
      <c r="C79" s="646"/>
      <c r="D79" s="646"/>
      <c r="E79" s="646"/>
      <c r="F79" s="646"/>
      <c r="G79" s="646"/>
      <c r="H79" s="646"/>
      <c r="I79" s="646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3"/>
    </row>
    <row r="80" spans="1:26" s="142" customFormat="1" ht="15.75">
      <c r="A80" s="147" t="s">
        <v>534</v>
      </c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143"/>
    </row>
    <row r="81" spans="1:26" s="142" customFormat="1">
      <c r="A81" s="643" t="s">
        <v>535</v>
      </c>
      <c r="B81" s="646">
        <v>214.756935</v>
      </c>
      <c r="C81" s="646">
        <v>551.04255999999998</v>
      </c>
      <c r="D81" s="646">
        <v>86.713057000000006</v>
      </c>
      <c r="E81" s="646">
        <v>0.88020500000000002</v>
      </c>
      <c r="F81" s="646">
        <v>54.266928999999998</v>
      </c>
      <c r="G81" s="646">
        <v>1.635691</v>
      </c>
      <c r="H81" s="646">
        <v>0.88826099999999997</v>
      </c>
      <c r="I81" s="646">
        <v>1.33050578307645</v>
      </c>
      <c r="L81" s="143"/>
      <c r="M81" s="143"/>
      <c r="N81" s="143"/>
      <c r="O81" s="143"/>
      <c r="P81" s="143"/>
      <c r="Q81" s="143"/>
      <c r="R81" s="143"/>
      <c r="S81" s="143"/>
      <c r="T81" s="143"/>
      <c r="U81" s="143"/>
      <c r="V81" s="143"/>
      <c r="W81" s="143"/>
      <c r="X81" s="143"/>
      <c r="Y81" s="143"/>
      <c r="Z81" s="143"/>
    </row>
    <row r="82" spans="1:26" s="142" customFormat="1">
      <c r="A82" s="643" t="s">
        <v>522</v>
      </c>
      <c r="B82" s="646">
        <f>B78</f>
        <v>200.13469000000001</v>
      </c>
      <c r="C82" s="646">
        <f t="shared" ref="C82:H82" si="10">C78</f>
        <v>467.96337199999999</v>
      </c>
      <c r="D82" s="646">
        <f t="shared" si="10"/>
        <v>106.287451</v>
      </c>
      <c r="E82" s="646">
        <f t="shared" si="10"/>
        <v>0.63681299999999996</v>
      </c>
      <c r="F82" s="646">
        <f t="shared" si="10"/>
        <v>55.572308</v>
      </c>
      <c r="G82" s="646">
        <f t="shared" si="10"/>
        <v>1.5973520000000001</v>
      </c>
      <c r="H82" s="646">
        <f t="shared" si="10"/>
        <v>1.709776</v>
      </c>
      <c r="I82" s="646">
        <f>I78</f>
        <v>2.5855186302675599</v>
      </c>
      <c r="L82" s="143"/>
      <c r="M82" s="143"/>
      <c r="N82" s="143"/>
      <c r="O82" s="143"/>
      <c r="P82" s="143"/>
      <c r="Q82" s="143"/>
      <c r="R82" s="143"/>
      <c r="S82" s="143"/>
      <c r="T82" s="143"/>
      <c r="U82" s="143"/>
      <c r="V82" s="143"/>
      <c r="W82" s="143"/>
      <c r="X82" s="143"/>
      <c r="Y82" s="143"/>
      <c r="Z82" s="143"/>
    </row>
    <row r="83" spans="1:26" s="142" customFormat="1">
      <c r="A83" s="148" t="s">
        <v>249</v>
      </c>
      <c r="B83" s="411">
        <f>B82/B81-1</f>
        <v>-6.8087417060594513E-2</v>
      </c>
      <c r="C83" s="411">
        <f>C82/C81-1</f>
        <v>-0.15076728011716556</v>
      </c>
      <c r="D83" s="411">
        <f>D82/D81-1</f>
        <v>0.22573756106880194</v>
      </c>
      <c r="E83" s="411">
        <f t="shared" ref="E83:H83" si="11">E82/E81-1</f>
        <v>-0.27651740219607934</v>
      </c>
      <c r="F83" s="411">
        <f>F82/F81-1</f>
        <v>2.4054779292928208E-2</v>
      </c>
      <c r="G83" s="411">
        <f t="shared" si="11"/>
        <v>-2.3439023629768685E-2</v>
      </c>
      <c r="H83" s="411">
        <f t="shared" si="11"/>
        <v>0.92485767133759111</v>
      </c>
      <c r="I83" s="411">
        <f>I82/I81-1</f>
        <v>0.94325997162463882</v>
      </c>
      <c r="L83" s="143"/>
      <c r="M83" s="143"/>
      <c r="N83" s="143"/>
      <c r="O83" s="143"/>
      <c r="P83" s="143"/>
      <c r="Q83" s="143"/>
      <c r="R83" s="143"/>
      <c r="S83" s="143"/>
      <c r="T83" s="143"/>
      <c r="U83" s="143"/>
      <c r="V83" s="143"/>
      <c r="W83" s="143"/>
      <c r="X83" s="143"/>
      <c r="Y83" s="143"/>
      <c r="Z83" s="143"/>
    </row>
    <row r="84" spans="1:26" s="142" customFormat="1">
      <c r="A84" s="648"/>
      <c r="B84" s="649"/>
      <c r="C84" s="649"/>
      <c r="D84" s="649"/>
      <c r="E84" s="649"/>
      <c r="F84" s="649"/>
      <c r="G84" s="649"/>
      <c r="H84" s="649"/>
      <c r="I84" s="649"/>
      <c r="L84" s="143"/>
      <c r="M84" s="143"/>
      <c r="N84" s="143"/>
      <c r="O84" s="143"/>
      <c r="P84" s="143"/>
      <c r="Q84" s="143"/>
      <c r="R84" s="143"/>
      <c r="S84" s="143"/>
      <c r="T84" s="143"/>
      <c r="U84" s="143"/>
      <c r="V84" s="143"/>
      <c r="W84" s="143"/>
      <c r="X84" s="143"/>
      <c r="Y84" s="143"/>
      <c r="Z84" s="143"/>
    </row>
    <row r="85" spans="1:26" s="142" customFormat="1" ht="15.75">
      <c r="A85" s="147" t="s">
        <v>536</v>
      </c>
      <c r="L85" s="143"/>
      <c r="M85" s="143"/>
      <c r="N85" s="143"/>
      <c r="O85" s="143"/>
      <c r="P85" s="143"/>
      <c r="Q85" s="143"/>
      <c r="R85" s="143"/>
      <c r="S85" s="143"/>
      <c r="T85" s="143"/>
      <c r="U85" s="143"/>
      <c r="V85" s="143"/>
      <c r="W85" s="143"/>
      <c r="X85" s="143"/>
      <c r="Y85" s="143"/>
      <c r="Z85" s="143"/>
    </row>
    <row r="86" spans="1:26" s="142" customFormat="1" ht="15.75" customHeight="1">
      <c r="A86" s="643" t="s">
        <v>532</v>
      </c>
      <c r="B86" s="646">
        <v>1599.18073</v>
      </c>
      <c r="C86" s="646">
        <v>4285.0220409999993</v>
      </c>
      <c r="D86" s="646">
        <v>822.38222100000007</v>
      </c>
      <c r="E86" s="646">
        <v>5.3838010000000001</v>
      </c>
      <c r="F86" s="646">
        <v>484.89845399999996</v>
      </c>
      <c r="G86" s="646">
        <v>11.064258999999998</v>
      </c>
      <c r="H86" s="646">
        <v>9.9467960000000009</v>
      </c>
      <c r="I86" s="646">
        <v>16.484438457849809</v>
      </c>
      <c r="L86" s="143"/>
      <c r="M86" s="143"/>
      <c r="N86" s="143"/>
      <c r="O86" s="143"/>
      <c r="P86" s="143"/>
      <c r="Q86" s="143"/>
      <c r="R86" s="143"/>
      <c r="S86" s="143"/>
      <c r="T86" s="143"/>
      <c r="U86" s="143"/>
      <c r="V86" s="143"/>
      <c r="W86" s="143"/>
      <c r="X86" s="143"/>
      <c r="Y86" s="143"/>
      <c r="Z86" s="143"/>
    </row>
    <row r="87" spans="1:26" s="142" customFormat="1" ht="15" customHeight="1">
      <c r="A87" s="643" t="s">
        <v>533</v>
      </c>
      <c r="B87" s="646">
        <f>B70</f>
        <v>1599.5555900000002</v>
      </c>
      <c r="C87" s="646">
        <f>C70</f>
        <v>3891.3153690000004</v>
      </c>
      <c r="D87" s="646">
        <f>D70</f>
        <v>770.37111400000003</v>
      </c>
      <c r="E87" s="646">
        <f>E70</f>
        <v>3.0592839999999999</v>
      </c>
      <c r="F87" s="646">
        <f>F70</f>
        <v>537.89912900000002</v>
      </c>
      <c r="G87" s="646">
        <f t="shared" ref="G87" si="12">G70</f>
        <v>12.825508000000001</v>
      </c>
      <c r="H87" s="646">
        <f>H70</f>
        <v>9.9353280000000002</v>
      </c>
      <c r="I87" s="646">
        <f>I70</f>
        <v>18.04472510394794</v>
      </c>
      <c r="L87" s="143"/>
      <c r="M87" s="143"/>
      <c r="N87" s="143"/>
      <c r="O87" s="143"/>
      <c r="P87" s="143"/>
      <c r="Q87" s="143"/>
      <c r="R87" s="143"/>
      <c r="S87" s="143"/>
      <c r="T87" s="143"/>
      <c r="U87" s="143"/>
      <c r="V87" s="143"/>
      <c r="W87" s="143"/>
      <c r="X87" s="143"/>
      <c r="Y87" s="143"/>
      <c r="Z87" s="143"/>
    </row>
    <row r="88" spans="1:26" s="142" customFormat="1" ht="15" customHeight="1">
      <c r="A88" s="148" t="s">
        <v>249</v>
      </c>
      <c r="B88" s="411">
        <f>B87/B86-1</f>
        <v>2.3440752690917499E-4</v>
      </c>
      <c r="C88" s="411">
        <f>C87/C86-1</f>
        <v>-9.1879730893547285E-2</v>
      </c>
      <c r="D88" s="411">
        <f>D87/D86-1</f>
        <v>-6.3244444823667978E-2</v>
      </c>
      <c r="E88" s="411">
        <f t="shared" ref="E88:G88" si="13">E87/E86-1</f>
        <v>-0.43176131510061388</v>
      </c>
      <c r="F88" s="411">
        <f>F87/F86-1</f>
        <v>0.10930262730843854</v>
      </c>
      <c r="G88" s="411">
        <f t="shared" si="13"/>
        <v>0.15918363805474933</v>
      </c>
      <c r="H88" s="411">
        <f>H87/H86-1</f>
        <v>-1.1529340704283797E-3</v>
      </c>
      <c r="I88" s="411">
        <f>I87/I86-1</f>
        <v>9.4652095677249415E-2</v>
      </c>
      <c r="L88" s="143"/>
      <c r="M88" s="143"/>
      <c r="N88" s="143"/>
      <c r="O88" s="143"/>
      <c r="P88" s="143"/>
      <c r="Q88" s="143"/>
      <c r="R88" s="143"/>
      <c r="S88" s="143"/>
      <c r="T88" s="143"/>
      <c r="U88" s="143"/>
      <c r="V88" s="143"/>
      <c r="W88" s="143"/>
      <c r="X88" s="143"/>
      <c r="Y88" s="143"/>
      <c r="Z88" s="143"/>
    </row>
    <row r="89" spans="1:26" s="142" customFormat="1" ht="15" customHeight="1">
      <c r="A89" s="648"/>
      <c r="B89" s="649"/>
      <c r="C89" s="649"/>
      <c r="D89" s="649"/>
      <c r="E89" s="649"/>
      <c r="F89" s="649"/>
      <c r="G89" s="649"/>
      <c r="H89" s="649"/>
      <c r="I89" s="649"/>
      <c r="L89" s="143"/>
      <c r="M89" s="143"/>
      <c r="N89" s="143"/>
      <c r="O89" s="143"/>
      <c r="P89" s="143"/>
      <c r="Q89" s="143"/>
      <c r="R89" s="143"/>
      <c r="S89" s="143"/>
      <c r="T89" s="143"/>
      <c r="U89" s="143"/>
      <c r="V89" s="143"/>
      <c r="W89" s="143"/>
      <c r="X89" s="143"/>
      <c r="Y89" s="143"/>
      <c r="Z89" s="143"/>
    </row>
    <row r="90" spans="1:26" s="142" customFormat="1" ht="15" customHeight="1">
      <c r="A90" s="147" t="s">
        <v>475</v>
      </c>
      <c r="L90" s="143"/>
      <c r="M90" s="143"/>
      <c r="N90" s="143"/>
      <c r="O90" s="143"/>
      <c r="P90" s="143"/>
      <c r="Q90" s="143"/>
      <c r="R90" s="143"/>
      <c r="S90" s="143"/>
      <c r="T90" s="143"/>
      <c r="U90" s="143"/>
      <c r="V90" s="143"/>
      <c r="W90" s="143"/>
      <c r="X90" s="143"/>
      <c r="Y90" s="143"/>
      <c r="Z90" s="143"/>
    </row>
    <row r="91" spans="1:26" s="142" customFormat="1" ht="15" customHeight="1">
      <c r="A91" s="643" t="s">
        <v>489</v>
      </c>
      <c r="B91" s="646">
        <f>B77</f>
        <v>203.81188900000001</v>
      </c>
      <c r="C91" s="646">
        <f>C77</f>
        <v>444.52697699999999</v>
      </c>
      <c r="D91" s="646">
        <f t="shared" ref="D91:H92" si="14">D77</f>
        <v>90.516678999999996</v>
      </c>
      <c r="E91" s="646">
        <f t="shared" si="14"/>
        <v>0.34397699999999998</v>
      </c>
      <c r="F91" s="646">
        <f>F77</f>
        <v>77.798822000000001</v>
      </c>
      <c r="G91" s="646">
        <f>G77</f>
        <v>1.6138779999999999</v>
      </c>
      <c r="H91" s="646">
        <f>H77</f>
        <v>1.2808619999999999</v>
      </c>
      <c r="I91" s="646">
        <f>I77</f>
        <v>2.0516220917638202</v>
      </c>
      <c r="L91" s="143"/>
      <c r="M91" s="143"/>
      <c r="N91" s="143"/>
      <c r="O91" s="143"/>
      <c r="P91" s="143"/>
      <c r="Q91" s="143"/>
      <c r="R91" s="143"/>
      <c r="S91" s="143"/>
      <c r="T91" s="143"/>
      <c r="U91" s="143"/>
      <c r="V91" s="143"/>
      <c r="W91" s="143"/>
      <c r="X91" s="143"/>
      <c r="Y91" s="143"/>
      <c r="Z91" s="143"/>
    </row>
    <row r="92" spans="1:26" s="142" customFormat="1" ht="15" customHeight="1">
      <c r="A92" s="643" t="s">
        <v>522</v>
      </c>
      <c r="B92" s="646">
        <f>B78</f>
        <v>200.13469000000001</v>
      </c>
      <c r="C92" s="646">
        <f>C78</f>
        <v>467.96337199999999</v>
      </c>
      <c r="D92" s="646">
        <f t="shared" si="14"/>
        <v>106.287451</v>
      </c>
      <c r="E92" s="646">
        <f t="shared" si="14"/>
        <v>0.63681299999999996</v>
      </c>
      <c r="F92" s="646">
        <f t="shared" si="14"/>
        <v>55.572308</v>
      </c>
      <c r="G92" s="646">
        <f t="shared" si="14"/>
        <v>1.5973520000000001</v>
      </c>
      <c r="H92" s="646">
        <f t="shared" si="14"/>
        <v>1.709776</v>
      </c>
      <c r="I92" s="646">
        <f>I78</f>
        <v>2.5855186302675599</v>
      </c>
      <c r="L92" s="143"/>
      <c r="M92" s="143"/>
      <c r="N92" s="143"/>
      <c r="O92" s="143"/>
      <c r="P92" s="143"/>
      <c r="Q92" s="143"/>
      <c r="R92" s="143"/>
      <c r="S92" s="143"/>
      <c r="T92" s="143"/>
      <c r="U92" s="143"/>
      <c r="V92" s="143"/>
      <c r="W92" s="143"/>
      <c r="X92" s="143"/>
      <c r="Y92" s="143"/>
      <c r="Z92" s="143"/>
    </row>
    <row r="93" spans="1:26" ht="15" customHeight="1">
      <c r="A93" s="148" t="s">
        <v>249</v>
      </c>
      <c r="B93" s="411">
        <f>B92/B91-1</f>
        <v>-1.804212216491452E-2</v>
      </c>
      <c r="C93" s="411">
        <f>C92/C91-1</f>
        <v>5.272209834860031E-2</v>
      </c>
      <c r="D93" s="411">
        <f>D92/D91-1</f>
        <v>0.17423056362905243</v>
      </c>
      <c r="E93" s="411">
        <f>E92/E91-1</f>
        <v>0.85132436180326021</v>
      </c>
      <c r="F93" s="411">
        <f t="shared" ref="F93" si="15">F92/F91-1</f>
        <v>-0.28569216639295647</v>
      </c>
      <c r="G93" s="411">
        <f>G92/G91-1</f>
        <v>-1.0239931395061963E-2</v>
      </c>
      <c r="H93" s="411">
        <f>H92/H91-1</f>
        <v>0.33486355282614366</v>
      </c>
      <c r="I93" s="411">
        <f>I92/I91-1</f>
        <v>0.26023142402640942</v>
      </c>
    </row>
    <row r="94" spans="1:26" ht="15" customHeight="1"/>
    <row r="95" spans="1:26" ht="15" customHeight="1"/>
    <row r="96" spans="1:26" s="142" customFormat="1" ht="15" customHeight="1">
      <c r="A96" s="798" t="s">
        <v>255</v>
      </c>
      <c r="B96" s="798"/>
      <c r="C96" s="798"/>
      <c r="D96" s="798"/>
      <c r="E96" s="798"/>
      <c r="F96" s="798"/>
      <c r="G96" s="798"/>
      <c r="H96" s="798"/>
      <c r="I96" s="798"/>
      <c r="L96" s="143"/>
      <c r="M96" s="143"/>
      <c r="N96" s="143"/>
      <c r="O96" s="143"/>
      <c r="P96" s="143"/>
      <c r="Q96" s="143"/>
      <c r="R96" s="143"/>
      <c r="S96" s="143"/>
      <c r="T96" s="143"/>
      <c r="U96" s="143"/>
      <c r="V96" s="143"/>
      <c r="W96" s="143"/>
      <c r="X96" s="143"/>
      <c r="Y96" s="143"/>
      <c r="Z96" s="143"/>
    </row>
    <row r="97" spans="1:11" ht="15" customHeight="1">
      <c r="A97" s="143"/>
      <c r="B97" s="143"/>
      <c r="C97" s="143"/>
      <c r="D97" s="143"/>
      <c r="E97" s="143"/>
      <c r="F97" s="143"/>
      <c r="G97" s="143"/>
      <c r="H97" s="143"/>
      <c r="I97" s="143"/>
      <c r="J97" s="143"/>
      <c r="K97" s="143"/>
    </row>
    <row r="98" spans="1:11" ht="15" customHeight="1">
      <c r="A98" s="143"/>
      <c r="B98" s="143"/>
      <c r="C98" s="143"/>
      <c r="D98" s="143"/>
      <c r="E98" s="143"/>
      <c r="F98" s="143"/>
      <c r="G98" s="143"/>
      <c r="H98" s="143"/>
      <c r="I98" s="143"/>
      <c r="J98" s="143"/>
      <c r="K98" s="143"/>
    </row>
    <row r="99" spans="1:11" ht="15" customHeight="1">
      <c r="A99" s="143"/>
      <c r="B99" s="143"/>
      <c r="C99" s="143"/>
      <c r="D99" s="143"/>
      <c r="E99" s="143"/>
      <c r="F99" s="143"/>
      <c r="G99" s="143"/>
      <c r="H99" s="143"/>
      <c r="I99" s="143"/>
      <c r="J99" s="143"/>
      <c r="K99" s="143"/>
    </row>
    <row r="100" spans="1:11" ht="15" customHeight="1">
      <c r="A100" s="143"/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</row>
    <row r="101" spans="1:11" ht="15" customHeight="1">
      <c r="A101" s="143"/>
      <c r="B101" s="143"/>
      <c r="C101" s="143"/>
      <c r="D101" s="143"/>
      <c r="E101" s="143"/>
      <c r="F101" s="143"/>
      <c r="G101" s="143"/>
      <c r="H101" s="143"/>
      <c r="I101" s="143"/>
      <c r="J101" s="143"/>
      <c r="K101" s="143"/>
    </row>
    <row r="102" spans="1:11" ht="15" customHeight="1">
      <c r="A102" s="143"/>
      <c r="B102" s="143"/>
      <c r="C102" s="143"/>
      <c r="D102" s="143"/>
      <c r="E102" s="143"/>
      <c r="F102" s="143"/>
      <c r="G102" s="143"/>
      <c r="H102" s="143"/>
      <c r="I102" s="143"/>
      <c r="J102" s="143"/>
      <c r="K102" s="143"/>
    </row>
    <row r="103" spans="1:11" ht="15" customHeight="1">
      <c r="A103" s="143"/>
      <c r="B103" s="143"/>
      <c r="C103" s="143"/>
      <c r="D103" s="143"/>
      <c r="E103" s="143"/>
      <c r="F103" s="143"/>
      <c r="G103" s="143"/>
      <c r="H103" s="143"/>
      <c r="I103" s="143"/>
      <c r="J103" s="143"/>
      <c r="K103" s="143"/>
    </row>
    <row r="104" spans="1:11" ht="15" customHeight="1">
      <c r="A104" s="143"/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</row>
    <row r="105" spans="1:11" ht="15" customHeight="1">
      <c r="A105" s="143"/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</row>
    <row r="106" spans="1:11" ht="15" customHeight="1">
      <c r="A106" s="143"/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</row>
    <row r="107" spans="1:11" ht="15" customHeight="1">
      <c r="A107" s="143"/>
      <c r="B107" s="143"/>
      <c r="C107" s="143"/>
      <c r="D107" s="143"/>
      <c r="E107" s="143"/>
      <c r="F107" s="143"/>
      <c r="G107" s="143"/>
      <c r="H107" s="143"/>
      <c r="I107" s="143"/>
      <c r="J107" s="143"/>
      <c r="K107" s="143"/>
    </row>
    <row r="108" spans="1:11" ht="15" customHeight="1">
      <c r="A108" s="143"/>
      <c r="B108" s="143"/>
      <c r="C108" s="143"/>
      <c r="D108" s="143"/>
      <c r="E108" s="143"/>
      <c r="F108" s="143"/>
      <c r="G108" s="143"/>
      <c r="H108" s="143"/>
      <c r="I108" s="143"/>
      <c r="J108" s="143"/>
      <c r="K108" s="143"/>
    </row>
    <row r="110" spans="1:11" ht="165.75" customHeight="1">
      <c r="A110" s="143"/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</row>
    <row r="112" spans="1:11" ht="15" customHeight="1">
      <c r="A112" s="143"/>
      <c r="B112" s="143"/>
      <c r="C112" s="143"/>
      <c r="D112" s="143"/>
      <c r="E112" s="143"/>
      <c r="F112" s="143"/>
      <c r="G112" s="143"/>
      <c r="H112" s="143"/>
      <c r="I112" s="143"/>
      <c r="J112" s="143"/>
      <c r="K112" s="143"/>
    </row>
    <row r="114" spans="1:11">
      <c r="A114" s="797" t="s">
        <v>537</v>
      </c>
      <c r="B114" s="797"/>
      <c r="C114" s="797"/>
      <c r="D114" s="797"/>
      <c r="E114" s="797"/>
      <c r="F114" s="797"/>
      <c r="G114" s="797"/>
      <c r="H114" s="797"/>
      <c r="I114" s="797"/>
      <c r="J114" s="651"/>
      <c r="K114" s="651"/>
    </row>
  </sheetData>
  <mergeCells count="3">
    <mergeCell ref="A114:I114"/>
    <mergeCell ref="A42:K42"/>
    <mergeCell ref="A96:I96"/>
  </mergeCells>
  <printOptions horizontalCentered="1" verticalCentered="1"/>
  <pageMargins left="0" right="0" top="0" bottom="0" header="0.31496062992125984" footer="0.31496062992125984"/>
  <pageSetup paperSize="9" scale="4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50"/>
  <sheetViews>
    <sheetView showGridLines="0" view="pageBreakPreview" zoomScale="88" zoomScaleNormal="110" zoomScaleSheetLayoutView="115" workbookViewId="0">
      <selection activeCell="X48" sqref="X48"/>
    </sheetView>
  </sheetViews>
  <sheetFormatPr baseColWidth="10" defaultColWidth="28.7109375" defaultRowHeight="12"/>
  <cols>
    <col min="1" max="1" width="39.42578125" style="139" customWidth="1"/>
    <col min="2" max="18" width="7.7109375" style="139" customWidth="1"/>
    <col min="19" max="19" width="9.7109375" style="139" customWidth="1"/>
    <col min="20" max="20" width="10.140625" style="139" customWidth="1"/>
    <col min="21" max="22" width="7.7109375" style="140" customWidth="1"/>
    <col min="23" max="23" width="10.5703125" style="140" customWidth="1"/>
    <col min="24" max="24" width="13.7109375" style="140" customWidth="1"/>
    <col min="25" max="251" width="28.7109375" style="140"/>
    <col min="252" max="253" width="0" style="140" hidden="1" customWidth="1"/>
    <col min="254" max="269" width="7.7109375" style="140" customWidth="1"/>
    <col min="270" max="270" width="8.85546875" style="140" customWidth="1"/>
    <col min="271" max="272" width="7.7109375" style="140" customWidth="1"/>
    <col min="273" max="273" width="5.42578125" style="140" customWidth="1"/>
    <col min="274" max="274" width="5.7109375" style="140" customWidth="1"/>
    <col min="275" max="275" width="9.7109375" style="140" customWidth="1"/>
    <col min="276" max="278" width="7.7109375" style="140" customWidth="1"/>
    <col min="279" max="279" width="10.5703125" style="140" customWidth="1"/>
    <col min="280" max="280" width="13.7109375" style="140" customWidth="1"/>
    <col min="281" max="507" width="28.7109375" style="140"/>
    <col min="508" max="509" width="0" style="140" hidden="1" customWidth="1"/>
    <col min="510" max="525" width="7.7109375" style="140" customWidth="1"/>
    <col min="526" max="526" width="8.85546875" style="140" customWidth="1"/>
    <col min="527" max="528" width="7.7109375" style="140" customWidth="1"/>
    <col min="529" max="529" width="5.42578125" style="140" customWidth="1"/>
    <col min="530" max="530" width="5.7109375" style="140" customWidth="1"/>
    <col min="531" max="531" width="9.7109375" style="140" customWidth="1"/>
    <col min="532" max="534" width="7.7109375" style="140" customWidth="1"/>
    <col min="535" max="535" width="10.5703125" style="140" customWidth="1"/>
    <col min="536" max="536" width="13.7109375" style="140" customWidth="1"/>
    <col min="537" max="763" width="28.7109375" style="140"/>
    <col min="764" max="765" width="0" style="140" hidden="1" customWidth="1"/>
    <col min="766" max="781" width="7.7109375" style="140" customWidth="1"/>
    <col min="782" max="782" width="8.85546875" style="140" customWidth="1"/>
    <col min="783" max="784" width="7.7109375" style="140" customWidth="1"/>
    <col min="785" max="785" width="5.42578125" style="140" customWidth="1"/>
    <col min="786" max="786" width="5.7109375" style="140" customWidth="1"/>
    <col min="787" max="787" width="9.7109375" style="140" customWidth="1"/>
    <col min="788" max="790" width="7.7109375" style="140" customWidth="1"/>
    <col min="791" max="791" width="10.5703125" style="140" customWidth="1"/>
    <col min="792" max="792" width="13.7109375" style="140" customWidth="1"/>
    <col min="793" max="1019" width="28.7109375" style="140"/>
    <col min="1020" max="1021" width="0" style="140" hidden="1" customWidth="1"/>
    <col min="1022" max="1037" width="7.7109375" style="140" customWidth="1"/>
    <col min="1038" max="1038" width="8.85546875" style="140" customWidth="1"/>
    <col min="1039" max="1040" width="7.7109375" style="140" customWidth="1"/>
    <col min="1041" max="1041" width="5.42578125" style="140" customWidth="1"/>
    <col min="1042" max="1042" width="5.7109375" style="140" customWidth="1"/>
    <col min="1043" max="1043" width="9.7109375" style="140" customWidth="1"/>
    <col min="1044" max="1046" width="7.7109375" style="140" customWidth="1"/>
    <col min="1047" max="1047" width="10.5703125" style="140" customWidth="1"/>
    <col min="1048" max="1048" width="13.7109375" style="140" customWidth="1"/>
    <col min="1049" max="1275" width="28.7109375" style="140"/>
    <col min="1276" max="1277" width="0" style="140" hidden="1" customWidth="1"/>
    <col min="1278" max="1293" width="7.7109375" style="140" customWidth="1"/>
    <col min="1294" max="1294" width="8.85546875" style="140" customWidth="1"/>
    <col min="1295" max="1296" width="7.7109375" style="140" customWidth="1"/>
    <col min="1297" max="1297" width="5.42578125" style="140" customWidth="1"/>
    <col min="1298" max="1298" width="5.7109375" style="140" customWidth="1"/>
    <col min="1299" max="1299" width="9.7109375" style="140" customWidth="1"/>
    <col min="1300" max="1302" width="7.7109375" style="140" customWidth="1"/>
    <col min="1303" max="1303" width="10.5703125" style="140" customWidth="1"/>
    <col min="1304" max="1304" width="13.7109375" style="140" customWidth="1"/>
    <col min="1305" max="1531" width="28.7109375" style="140"/>
    <col min="1532" max="1533" width="0" style="140" hidden="1" customWidth="1"/>
    <col min="1534" max="1549" width="7.7109375" style="140" customWidth="1"/>
    <col min="1550" max="1550" width="8.85546875" style="140" customWidth="1"/>
    <col min="1551" max="1552" width="7.7109375" style="140" customWidth="1"/>
    <col min="1553" max="1553" width="5.42578125" style="140" customWidth="1"/>
    <col min="1554" max="1554" width="5.7109375" style="140" customWidth="1"/>
    <col min="1555" max="1555" width="9.7109375" style="140" customWidth="1"/>
    <col min="1556" max="1558" width="7.7109375" style="140" customWidth="1"/>
    <col min="1559" max="1559" width="10.5703125" style="140" customWidth="1"/>
    <col min="1560" max="1560" width="13.7109375" style="140" customWidth="1"/>
    <col min="1561" max="1787" width="28.7109375" style="140"/>
    <col min="1788" max="1789" width="0" style="140" hidden="1" customWidth="1"/>
    <col min="1790" max="1805" width="7.7109375" style="140" customWidth="1"/>
    <col min="1806" max="1806" width="8.85546875" style="140" customWidth="1"/>
    <col min="1807" max="1808" width="7.7109375" style="140" customWidth="1"/>
    <col min="1809" max="1809" width="5.42578125" style="140" customWidth="1"/>
    <col min="1810" max="1810" width="5.7109375" style="140" customWidth="1"/>
    <col min="1811" max="1811" width="9.7109375" style="140" customWidth="1"/>
    <col min="1812" max="1814" width="7.7109375" style="140" customWidth="1"/>
    <col min="1815" max="1815" width="10.5703125" style="140" customWidth="1"/>
    <col min="1816" max="1816" width="13.7109375" style="140" customWidth="1"/>
    <col min="1817" max="2043" width="28.7109375" style="140"/>
    <col min="2044" max="2045" width="0" style="140" hidden="1" customWidth="1"/>
    <col min="2046" max="2061" width="7.7109375" style="140" customWidth="1"/>
    <col min="2062" max="2062" width="8.85546875" style="140" customWidth="1"/>
    <col min="2063" max="2064" width="7.7109375" style="140" customWidth="1"/>
    <col min="2065" max="2065" width="5.42578125" style="140" customWidth="1"/>
    <col min="2066" max="2066" width="5.7109375" style="140" customWidth="1"/>
    <col min="2067" max="2067" width="9.7109375" style="140" customWidth="1"/>
    <col min="2068" max="2070" width="7.7109375" style="140" customWidth="1"/>
    <col min="2071" max="2071" width="10.5703125" style="140" customWidth="1"/>
    <col min="2072" max="2072" width="13.7109375" style="140" customWidth="1"/>
    <col min="2073" max="2299" width="28.7109375" style="140"/>
    <col min="2300" max="2301" width="0" style="140" hidden="1" customWidth="1"/>
    <col min="2302" max="2317" width="7.7109375" style="140" customWidth="1"/>
    <col min="2318" max="2318" width="8.85546875" style="140" customWidth="1"/>
    <col min="2319" max="2320" width="7.7109375" style="140" customWidth="1"/>
    <col min="2321" max="2321" width="5.42578125" style="140" customWidth="1"/>
    <col min="2322" max="2322" width="5.7109375" style="140" customWidth="1"/>
    <col min="2323" max="2323" width="9.7109375" style="140" customWidth="1"/>
    <col min="2324" max="2326" width="7.7109375" style="140" customWidth="1"/>
    <col min="2327" max="2327" width="10.5703125" style="140" customWidth="1"/>
    <col min="2328" max="2328" width="13.7109375" style="140" customWidth="1"/>
    <col min="2329" max="2555" width="28.7109375" style="140"/>
    <col min="2556" max="2557" width="0" style="140" hidden="1" customWidth="1"/>
    <col min="2558" max="2573" width="7.7109375" style="140" customWidth="1"/>
    <col min="2574" max="2574" width="8.85546875" style="140" customWidth="1"/>
    <col min="2575" max="2576" width="7.7109375" style="140" customWidth="1"/>
    <col min="2577" max="2577" width="5.42578125" style="140" customWidth="1"/>
    <col min="2578" max="2578" width="5.7109375" style="140" customWidth="1"/>
    <col min="2579" max="2579" width="9.7109375" style="140" customWidth="1"/>
    <col min="2580" max="2582" width="7.7109375" style="140" customWidth="1"/>
    <col min="2583" max="2583" width="10.5703125" style="140" customWidth="1"/>
    <col min="2584" max="2584" width="13.7109375" style="140" customWidth="1"/>
    <col min="2585" max="2811" width="28.7109375" style="140"/>
    <col min="2812" max="2813" width="0" style="140" hidden="1" customWidth="1"/>
    <col min="2814" max="2829" width="7.7109375" style="140" customWidth="1"/>
    <col min="2830" max="2830" width="8.85546875" style="140" customWidth="1"/>
    <col min="2831" max="2832" width="7.7109375" style="140" customWidth="1"/>
    <col min="2833" max="2833" width="5.42578125" style="140" customWidth="1"/>
    <col min="2834" max="2834" width="5.7109375" style="140" customWidth="1"/>
    <col min="2835" max="2835" width="9.7109375" style="140" customWidth="1"/>
    <col min="2836" max="2838" width="7.7109375" style="140" customWidth="1"/>
    <col min="2839" max="2839" width="10.5703125" style="140" customWidth="1"/>
    <col min="2840" max="2840" width="13.7109375" style="140" customWidth="1"/>
    <col min="2841" max="3067" width="28.7109375" style="140"/>
    <col min="3068" max="3069" width="0" style="140" hidden="1" customWidth="1"/>
    <col min="3070" max="3085" width="7.7109375" style="140" customWidth="1"/>
    <col min="3086" max="3086" width="8.85546875" style="140" customWidth="1"/>
    <col min="3087" max="3088" width="7.7109375" style="140" customWidth="1"/>
    <col min="3089" max="3089" width="5.42578125" style="140" customWidth="1"/>
    <col min="3090" max="3090" width="5.7109375" style="140" customWidth="1"/>
    <col min="3091" max="3091" width="9.7109375" style="140" customWidth="1"/>
    <col min="3092" max="3094" width="7.7109375" style="140" customWidth="1"/>
    <col min="3095" max="3095" width="10.5703125" style="140" customWidth="1"/>
    <col min="3096" max="3096" width="13.7109375" style="140" customWidth="1"/>
    <col min="3097" max="3323" width="28.7109375" style="140"/>
    <col min="3324" max="3325" width="0" style="140" hidden="1" customWidth="1"/>
    <col min="3326" max="3341" width="7.7109375" style="140" customWidth="1"/>
    <col min="3342" max="3342" width="8.85546875" style="140" customWidth="1"/>
    <col min="3343" max="3344" width="7.7109375" style="140" customWidth="1"/>
    <col min="3345" max="3345" width="5.42578125" style="140" customWidth="1"/>
    <col min="3346" max="3346" width="5.7109375" style="140" customWidth="1"/>
    <col min="3347" max="3347" width="9.7109375" style="140" customWidth="1"/>
    <col min="3348" max="3350" width="7.7109375" style="140" customWidth="1"/>
    <col min="3351" max="3351" width="10.5703125" style="140" customWidth="1"/>
    <col min="3352" max="3352" width="13.7109375" style="140" customWidth="1"/>
    <col min="3353" max="3579" width="28.7109375" style="140"/>
    <col min="3580" max="3581" width="0" style="140" hidden="1" customWidth="1"/>
    <col min="3582" max="3597" width="7.7109375" style="140" customWidth="1"/>
    <col min="3598" max="3598" width="8.85546875" style="140" customWidth="1"/>
    <col min="3599" max="3600" width="7.7109375" style="140" customWidth="1"/>
    <col min="3601" max="3601" width="5.42578125" style="140" customWidth="1"/>
    <col min="3602" max="3602" width="5.7109375" style="140" customWidth="1"/>
    <col min="3603" max="3603" width="9.7109375" style="140" customWidth="1"/>
    <col min="3604" max="3606" width="7.7109375" style="140" customWidth="1"/>
    <col min="3607" max="3607" width="10.5703125" style="140" customWidth="1"/>
    <col min="3608" max="3608" width="13.7109375" style="140" customWidth="1"/>
    <col min="3609" max="3835" width="28.7109375" style="140"/>
    <col min="3836" max="3837" width="0" style="140" hidden="1" customWidth="1"/>
    <col min="3838" max="3853" width="7.7109375" style="140" customWidth="1"/>
    <col min="3854" max="3854" width="8.85546875" style="140" customWidth="1"/>
    <col min="3855" max="3856" width="7.7109375" style="140" customWidth="1"/>
    <col min="3857" max="3857" width="5.42578125" style="140" customWidth="1"/>
    <col min="3858" max="3858" width="5.7109375" style="140" customWidth="1"/>
    <col min="3859" max="3859" width="9.7109375" style="140" customWidth="1"/>
    <col min="3860" max="3862" width="7.7109375" style="140" customWidth="1"/>
    <col min="3863" max="3863" width="10.5703125" style="140" customWidth="1"/>
    <col min="3864" max="3864" width="13.7109375" style="140" customWidth="1"/>
    <col min="3865" max="4091" width="28.7109375" style="140"/>
    <col min="4092" max="4093" width="0" style="140" hidden="1" customWidth="1"/>
    <col min="4094" max="4109" width="7.7109375" style="140" customWidth="1"/>
    <col min="4110" max="4110" width="8.85546875" style="140" customWidth="1"/>
    <col min="4111" max="4112" width="7.7109375" style="140" customWidth="1"/>
    <col min="4113" max="4113" width="5.42578125" style="140" customWidth="1"/>
    <col min="4114" max="4114" width="5.7109375" style="140" customWidth="1"/>
    <col min="4115" max="4115" width="9.7109375" style="140" customWidth="1"/>
    <col min="4116" max="4118" width="7.7109375" style="140" customWidth="1"/>
    <col min="4119" max="4119" width="10.5703125" style="140" customWidth="1"/>
    <col min="4120" max="4120" width="13.7109375" style="140" customWidth="1"/>
    <col min="4121" max="4347" width="28.7109375" style="140"/>
    <col min="4348" max="4349" width="0" style="140" hidden="1" customWidth="1"/>
    <col min="4350" max="4365" width="7.7109375" style="140" customWidth="1"/>
    <col min="4366" max="4366" width="8.85546875" style="140" customWidth="1"/>
    <col min="4367" max="4368" width="7.7109375" style="140" customWidth="1"/>
    <col min="4369" max="4369" width="5.42578125" style="140" customWidth="1"/>
    <col min="4370" max="4370" width="5.7109375" style="140" customWidth="1"/>
    <col min="4371" max="4371" width="9.7109375" style="140" customWidth="1"/>
    <col min="4372" max="4374" width="7.7109375" style="140" customWidth="1"/>
    <col min="4375" max="4375" width="10.5703125" style="140" customWidth="1"/>
    <col min="4376" max="4376" width="13.7109375" style="140" customWidth="1"/>
    <col min="4377" max="4603" width="28.7109375" style="140"/>
    <col min="4604" max="4605" width="0" style="140" hidden="1" customWidth="1"/>
    <col min="4606" max="4621" width="7.7109375" style="140" customWidth="1"/>
    <col min="4622" max="4622" width="8.85546875" style="140" customWidth="1"/>
    <col min="4623" max="4624" width="7.7109375" style="140" customWidth="1"/>
    <col min="4625" max="4625" width="5.42578125" style="140" customWidth="1"/>
    <col min="4626" max="4626" width="5.7109375" style="140" customWidth="1"/>
    <col min="4627" max="4627" width="9.7109375" style="140" customWidth="1"/>
    <col min="4628" max="4630" width="7.7109375" style="140" customWidth="1"/>
    <col min="4631" max="4631" width="10.5703125" style="140" customWidth="1"/>
    <col min="4632" max="4632" width="13.7109375" style="140" customWidth="1"/>
    <col min="4633" max="4859" width="28.7109375" style="140"/>
    <col min="4860" max="4861" width="0" style="140" hidden="1" customWidth="1"/>
    <col min="4862" max="4877" width="7.7109375" style="140" customWidth="1"/>
    <col min="4878" max="4878" width="8.85546875" style="140" customWidth="1"/>
    <col min="4879" max="4880" width="7.7109375" style="140" customWidth="1"/>
    <col min="4881" max="4881" width="5.42578125" style="140" customWidth="1"/>
    <col min="4882" max="4882" width="5.7109375" style="140" customWidth="1"/>
    <col min="4883" max="4883" width="9.7109375" style="140" customWidth="1"/>
    <col min="4884" max="4886" width="7.7109375" style="140" customWidth="1"/>
    <col min="4887" max="4887" width="10.5703125" style="140" customWidth="1"/>
    <col min="4888" max="4888" width="13.7109375" style="140" customWidth="1"/>
    <col min="4889" max="5115" width="28.7109375" style="140"/>
    <col min="5116" max="5117" width="0" style="140" hidden="1" customWidth="1"/>
    <col min="5118" max="5133" width="7.7109375" style="140" customWidth="1"/>
    <col min="5134" max="5134" width="8.85546875" style="140" customWidth="1"/>
    <col min="5135" max="5136" width="7.7109375" style="140" customWidth="1"/>
    <col min="5137" max="5137" width="5.42578125" style="140" customWidth="1"/>
    <col min="5138" max="5138" width="5.7109375" style="140" customWidth="1"/>
    <col min="5139" max="5139" width="9.7109375" style="140" customWidth="1"/>
    <col min="5140" max="5142" width="7.7109375" style="140" customWidth="1"/>
    <col min="5143" max="5143" width="10.5703125" style="140" customWidth="1"/>
    <col min="5144" max="5144" width="13.7109375" style="140" customWidth="1"/>
    <col min="5145" max="5371" width="28.7109375" style="140"/>
    <col min="5372" max="5373" width="0" style="140" hidden="1" customWidth="1"/>
    <col min="5374" max="5389" width="7.7109375" style="140" customWidth="1"/>
    <col min="5390" max="5390" width="8.85546875" style="140" customWidth="1"/>
    <col min="5391" max="5392" width="7.7109375" style="140" customWidth="1"/>
    <col min="5393" max="5393" width="5.42578125" style="140" customWidth="1"/>
    <col min="5394" max="5394" width="5.7109375" style="140" customWidth="1"/>
    <col min="5395" max="5395" width="9.7109375" style="140" customWidth="1"/>
    <col min="5396" max="5398" width="7.7109375" style="140" customWidth="1"/>
    <col min="5399" max="5399" width="10.5703125" style="140" customWidth="1"/>
    <col min="5400" max="5400" width="13.7109375" style="140" customWidth="1"/>
    <col min="5401" max="5627" width="28.7109375" style="140"/>
    <col min="5628" max="5629" width="0" style="140" hidden="1" customWidth="1"/>
    <col min="5630" max="5645" width="7.7109375" style="140" customWidth="1"/>
    <col min="5646" max="5646" width="8.85546875" style="140" customWidth="1"/>
    <col min="5647" max="5648" width="7.7109375" style="140" customWidth="1"/>
    <col min="5649" max="5649" width="5.42578125" style="140" customWidth="1"/>
    <col min="5650" max="5650" width="5.7109375" style="140" customWidth="1"/>
    <col min="5651" max="5651" width="9.7109375" style="140" customWidth="1"/>
    <col min="5652" max="5654" width="7.7109375" style="140" customWidth="1"/>
    <col min="5655" max="5655" width="10.5703125" style="140" customWidth="1"/>
    <col min="5656" max="5656" width="13.7109375" style="140" customWidth="1"/>
    <col min="5657" max="5883" width="28.7109375" style="140"/>
    <col min="5884" max="5885" width="0" style="140" hidden="1" customWidth="1"/>
    <col min="5886" max="5901" width="7.7109375" style="140" customWidth="1"/>
    <col min="5902" max="5902" width="8.85546875" style="140" customWidth="1"/>
    <col min="5903" max="5904" width="7.7109375" style="140" customWidth="1"/>
    <col min="5905" max="5905" width="5.42578125" style="140" customWidth="1"/>
    <col min="5906" max="5906" width="5.7109375" style="140" customWidth="1"/>
    <col min="5907" max="5907" width="9.7109375" style="140" customWidth="1"/>
    <col min="5908" max="5910" width="7.7109375" style="140" customWidth="1"/>
    <col min="5911" max="5911" width="10.5703125" style="140" customWidth="1"/>
    <col min="5912" max="5912" width="13.7109375" style="140" customWidth="1"/>
    <col min="5913" max="6139" width="28.7109375" style="140"/>
    <col min="6140" max="6141" width="0" style="140" hidden="1" customWidth="1"/>
    <col min="6142" max="6157" width="7.7109375" style="140" customWidth="1"/>
    <col min="6158" max="6158" width="8.85546875" style="140" customWidth="1"/>
    <col min="6159" max="6160" width="7.7109375" style="140" customWidth="1"/>
    <col min="6161" max="6161" width="5.42578125" style="140" customWidth="1"/>
    <col min="6162" max="6162" width="5.7109375" style="140" customWidth="1"/>
    <col min="6163" max="6163" width="9.7109375" style="140" customWidth="1"/>
    <col min="6164" max="6166" width="7.7109375" style="140" customWidth="1"/>
    <col min="6167" max="6167" width="10.5703125" style="140" customWidth="1"/>
    <col min="6168" max="6168" width="13.7109375" style="140" customWidth="1"/>
    <col min="6169" max="6395" width="28.7109375" style="140"/>
    <col min="6396" max="6397" width="0" style="140" hidden="1" customWidth="1"/>
    <col min="6398" max="6413" width="7.7109375" style="140" customWidth="1"/>
    <col min="6414" max="6414" width="8.85546875" style="140" customWidth="1"/>
    <col min="6415" max="6416" width="7.7109375" style="140" customWidth="1"/>
    <col min="6417" max="6417" width="5.42578125" style="140" customWidth="1"/>
    <col min="6418" max="6418" width="5.7109375" style="140" customWidth="1"/>
    <col min="6419" max="6419" width="9.7109375" style="140" customWidth="1"/>
    <col min="6420" max="6422" width="7.7109375" style="140" customWidth="1"/>
    <col min="6423" max="6423" width="10.5703125" style="140" customWidth="1"/>
    <col min="6424" max="6424" width="13.7109375" style="140" customWidth="1"/>
    <col min="6425" max="6651" width="28.7109375" style="140"/>
    <col min="6652" max="6653" width="0" style="140" hidden="1" customWidth="1"/>
    <col min="6654" max="6669" width="7.7109375" style="140" customWidth="1"/>
    <col min="6670" max="6670" width="8.85546875" style="140" customWidth="1"/>
    <col min="6671" max="6672" width="7.7109375" style="140" customWidth="1"/>
    <col min="6673" max="6673" width="5.42578125" style="140" customWidth="1"/>
    <col min="6674" max="6674" width="5.7109375" style="140" customWidth="1"/>
    <col min="6675" max="6675" width="9.7109375" style="140" customWidth="1"/>
    <col min="6676" max="6678" width="7.7109375" style="140" customWidth="1"/>
    <col min="6679" max="6679" width="10.5703125" style="140" customWidth="1"/>
    <col min="6680" max="6680" width="13.7109375" style="140" customWidth="1"/>
    <col min="6681" max="6907" width="28.7109375" style="140"/>
    <col min="6908" max="6909" width="0" style="140" hidden="1" customWidth="1"/>
    <col min="6910" max="6925" width="7.7109375" style="140" customWidth="1"/>
    <col min="6926" max="6926" width="8.85546875" style="140" customWidth="1"/>
    <col min="6927" max="6928" width="7.7109375" style="140" customWidth="1"/>
    <col min="6929" max="6929" width="5.42578125" style="140" customWidth="1"/>
    <col min="6930" max="6930" width="5.7109375" style="140" customWidth="1"/>
    <col min="6931" max="6931" width="9.7109375" style="140" customWidth="1"/>
    <col min="6932" max="6934" width="7.7109375" style="140" customWidth="1"/>
    <col min="6935" max="6935" width="10.5703125" style="140" customWidth="1"/>
    <col min="6936" max="6936" width="13.7109375" style="140" customWidth="1"/>
    <col min="6937" max="7163" width="28.7109375" style="140"/>
    <col min="7164" max="7165" width="0" style="140" hidden="1" customWidth="1"/>
    <col min="7166" max="7181" width="7.7109375" style="140" customWidth="1"/>
    <col min="7182" max="7182" width="8.85546875" style="140" customWidth="1"/>
    <col min="7183" max="7184" width="7.7109375" style="140" customWidth="1"/>
    <col min="7185" max="7185" width="5.42578125" style="140" customWidth="1"/>
    <col min="7186" max="7186" width="5.7109375" style="140" customWidth="1"/>
    <col min="7187" max="7187" width="9.7109375" style="140" customWidth="1"/>
    <col min="7188" max="7190" width="7.7109375" style="140" customWidth="1"/>
    <col min="7191" max="7191" width="10.5703125" style="140" customWidth="1"/>
    <col min="7192" max="7192" width="13.7109375" style="140" customWidth="1"/>
    <col min="7193" max="7419" width="28.7109375" style="140"/>
    <col min="7420" max="7421" width="0" style="140" hidden="1" customWidth="1"/>
    <col min="7422" max="7437" width="7.7109375" style="140" customWidth="1"/>
    <col min="7438" max="7438" width="8.85546875" style="140" customWidth="1"/>
    <col min="7439" max="7440" width="7.7109375" style="140" customWidth="1"/>
    <col min="7441" max="7441" width="5.42578125" style="140" customWidth="1"/>
    <col min="7442" max="7442" width="5.7109375" style="140" customWidth="1"/>
    <col min="7443" max="7443" width="9.7109375" style="140" customWidth="1"/>
    <col min="7444" max="7446" width="7.7109375" style="140" customWidth="1"/>
    <col min="7447" max="7447" width="10.5703125" style="140" customWidth="1"/>
    <col min="7448" max="7448" width="13.7109375" style="140" customWidth="1"/>
    <col min="7449" max="7675" width="28.7109375" style="140"/>
    <col min="7676" max="7677" width="0" style="140" hidden="1" customWidth="1"/>
    <col min="7678" max="7693" width="7.7109375" style="140" customWidth="1"/>
    <col min="7694" max="7694" width="8.85546875" style="140" customWidth="1"/>
    <col min="7695" max="7696" width="7.7109375" style="140" customWidth="1"/>
    <col min="7697" max="7697" width="5.42578125" style="140" customWidth="1"/>
    <col min="7698" max="7698" width="5.7109375" style="140" customWidth="1"/>
    <col min="7699" max="7699" width="9.7109375" style="140" customWidth="1"/>
    <col min="7700" max="7702" width="7.7109375" style="140" customWidth="1"/>
    <col min="7703" max="7703" width="10.5703125" style="140" customWidth="1"/>
    <col min="7704" max="7704" width="13.7109375" style="140" customWidth="1"/>
    <col min="7705" max="7931" width="28.7109375" style="140"/>
    <col min="7932" max="7933" width="0" style="140" hidden="1" customWidth="1"/>
    <col min="7934" max="7949" width="7.7109375" style="140" customWidth="1"/>
    <col min="7950" max="7950" width="8.85546875" style="140" customWidth="1"/>
    <col min="7951" max="7952" width="7.7109375" style="140" customWidth="1"/>
    <col min="7953" max="7953" width="5.42578125" style="140" customWidth="1"/>
    <col min="7954" max="7954" width="5.7109375" style="140" customWidth="1"/>
    <col min="7955" max="7955" width="9.7109375" style="140" customWidth="1"/>
    <col min="7956" max="7958" width="7.7109375" style="140" customWidth="1"/>
    <col min="7959" max="7959" width="10.5703125" style="140" customWidth="1"/>
    <col min="7960" max="7960" width="13.7109375" style="140" customWidth="1"/>
    <col min="7961" max="8187" width="28.7109375" style="140"/>
    <col min="8188" max="8189" width="0" style="140" hidden="1" customWidth="1"/>
    <col min="8190" max="8205" width="7.7109375" style="140" customWidth="1"/>
    <col min="8206" max="8206" width="8.85546875" style="140" customWidth="1"/>
    <col min="8207" max="8208" width="7.7109375" style="140" customWidth="1"/>
    <col min="8209" max="8209" width="5.42578125" style="140" customWidth="1"/>
    <col min="8210" max="8210" width="5.7109375" style="140" customWidth="1"/>
    <col min="8211" max="8211" width="9.7109375" style="140" customWidth="1"/>
    <col min="8212" max="8214" width="7.7109375" style="140" customWidth="1"/>
    <col min="8215" max="8215" width="10.5703125" style="140" customWidth="1"/>
    <col min="8216" max="8216" width="13.7109375" style="140" customWidth="1"/>
    <col min="8217" max="8443" width="28.7109375" style="140"/>
    <col min="8444" max="8445" width="0" style="140" hidden="1" customWidth="1"/>
    <col min="8446" max="8461" width="7.7109375" style="140" customWidth="1"/>
    <col min="8462" max="8462" width="8.85546875" style="140" customWidth="1"/>
    <col min="8463" max="8464" width="7.7109375" style="140" customWidth="1"/>
    <col min="8465" max="8465" width="5.42578125" style="140" customWidth="1"/>
    <col min="8466" max="8466" width="5.7109375" style="140" customWidth="1"/>
    <col min="8467" max="8467" width="9.7109375" style="140" customWidth="1"/>
    <col min="8468" max="8470" width="7.7109375" style="140" customWidth="1"/>
    <col min="8471" max="8471" width="10.5703125" style="140" customWidth="1"/>
    <col min="8472" max="8472" width="13.7109375" style="140" customWidth="1"/>
    <col min="8473" max="8699" width="28.7109375" style="140"/>
    <col min="8700" max="8701" width="0" style="140" hidden="1" customWidth="1"/>
    <col min="8702" max="8717" width="7.7109375" style="140" customWidth="1"/>
    <col min="8718" max="8718" width="8.85546875" style="140" customWidth="1"/>
    <col min="8719" max="8720" width="7.7109375" style="140" customWidth="1"/>
    <col min="8721" max="8721" width="5.42578125" style="140" customWidth="1"/>
    <col min="8722" max="8722" width="5.7109375" style="140" customWidth="1"/>
    <col min="8723" max="8723" width="9.7109375" style="140" customWidth="1"/>
    <col min="8724" max="8726" width="7.7109375" style="140" customWidth="1"/>
    <col min="8727" max="8727" width="10.5703125" style="140" customWidth="1"/>
    <col min="8728" max="8728" width="13.7109375" style="140" customWidth="1"/>
    <col min="8729" max="8955" width="28.7109375" style="140"/>
    <col min="8956" max="8957" width="0" style="140" hidden="1" customWidth="1"/>
    <col min="8958" max="8973" width="7.7109375" style="140" customWidth="1"/>
    <col min="8974" max="8974" width="8.85546875" style="140" customWidth="1"/>
    <col min="8975" max="8976" width="7.7109375" style="140" customWidth="1"/>
    <col min="8977" max="8977" width="5.42578125" style="140" customWidth="1"/>
    <col min="8978" max="8978" width="5.7109375" style="140" customWidth="1"/>
    <col min="8979" max="8979" width="9.7109375" style="140" customWidth="1"/>
    <col min="8980" max="8982" width="7.7109375" style="140" customWidth="1"/>
    <col min="8983" max="8983" width="10.5703125" style="140" customWidth="1"/>
    <col min="8984" max="8984" width="13.7109375" style="140" customWidth="1"/>
    <col min="8985" max="9211" width="28.7109375" style="140"/>
    <col min="9212" max="9213" width="0" style="140" hidden="1" customWidth="1"/>
    <col min="9214" max="9229" width="7.7109375" style="140" customWidth="1"/>
    <col min="9230" max="9230" width="8.85546875" style="140" customWidth="1"/>
    <col min="9231" max="9232" width="7.7109375" style="140" customWidth="1"/>
    <col min="9233" max="9233" width="5.42578125" style="140" customWidth="1"/>
    <col min="9234" max="9234" width="5.7109375" style="140" customWidth="1"/>
    <col min="9235" max="9235" width="9.7109375" style="140" customWidth="1"/>
    <col min="9236" max="9238" width="7.7109375" style="140" customWidth="1"/>
    <col min="9239" max="9239" width="10.5703125" style="140" customWidth="1"/>
    <col min="9240" max="9240" width="13.7109375" style="140" customWidth="1"/>
    <col min="9241" max="9467" width="28.7109375" style="140"/>
    <col min="9468" max="9469" width="0" style="140" hidden="1" customWidth="1"/>
    <col min="9470" max="9485" width="7.7109375" style="140" customWidth="1"/>
    <col min="9486" max="9486" width="8.85546875" style="140" customWidth="1"/>
    <col min="9487" max="9488" width="7.7109375" style="140" customWidth="1"/>
    <col min="9489" max="9489" width="5.42578125" style="140" customWidth="1"/>
    <col min="9490" max="9490" width="5.7109375" style="140" customWidth="1"/>
    <col min="9491" max="9491" width="9.7109375" style="140" customWidth="1"/>
    <col min="9492" max="9494" width="7.7109375" style="140" customWidth="1"/>
    <col min="9495" max="9495" width="10.5703125" style="140" customWidth="1"/>
    <col min="9496" max="9496" width="13.7109375" style="140" customWidth="1"/>
    <col min="9497" max="9723" width="28.7109375" style="140"/>
    <col min="9724" max="9725" width="0" style="140" hidden="1" customWidth="1"/>
    <col min="9726" max="9741" width="7.7109375" style="140" customWidth="1"/>
    <col min="9742" max="9742" width="8.85546875" style="140" customWidth="1"/>
    <col min="9743" max="9744" width="7.7109375" style="140" customWidth="1"/>
    <col min="9745" max="9745" width="5.42578125" style="140" customWidth="1"/>
    <col min="9746" max="9746" width="5.7109375" style="140" customWidth="1"/>
    <col min="9747" max="9747" width="9.7109375" style="140" customWidth="1"/>
    <col min="9748" max="9750" width="7.7109375" style="140" customWidth="1"/>
    <col min="9751" max="9751" width="10.5703125" style="140" customWidth="1"/>
    <col min="9752" max="9752" width="13.7109375" style="140" customWidth="1"/>
    <col min="9753" max="9979" width="28.7109375" style="140"/>
    <col min="9980" max="9981" width="0" style="140" hidden="1" customWidth="1"/>
    <col min="9982" max="9997" width="7.7109375" style="140" customWidth="1"/>
    <col min="9998" max="9998" width="8.85546875" style="140" customWidth="1"/>
    <col min="9999" max="10000" width="7.7109375" style="140" customWidth="1"/>
    <col min="10001" max="10001" width="5.42578125" style="140" customWidth="1"/>
    <col min="10002" max="10002" width="5.7109375" style="140" customWidth="1"/>
    <col min="10003" max="10003" width="9.7109375" style="140" customWidth="1"/>
    <col min="10004" max="10006" width="7.7109375" style="140" customWidth="1"/>
    <col min="10007" max="10007" width="10.5703125" style="140" customWidth="1"/>
    <col min="10008" max="10008" width="13.7109375" style="140" customWidth="1"/>
    <col min="10009" max="10235" width="28.7109375" style="140"/>
    <col min="10236" max="10237" width="0" style="140" hidden="1" customWidth="1"/>
    <col min="10238" max="10253" width="7.7109375" style="140" customWidth="1"/>
    <col min="10254" max="10254" width="8.85546875" style="140" customWidth="1"/>
    <col min="10255" max="10256" width="7.7109375" style="140" customWidth="1"/>
    <col min="10257" max="10257" width="5.42578125" style="140" customWidth="1"/>
    <col min="10258" max="10258" width="5.7109375" style="140" customWidth="1"/>
    <col min="10259" max="10259" width="9.7109375" style="140" customWidth="1"/>
    <col min="10260" max="10262" width="7.7109375" style="140" customWidth="1"/>
    <col min="10263" max="10263" width="10.5703125" style="140" customWidth="1"/>
    <col min="10264" max="10264" width="13.7109375" style="140" customWidth="1"/>
    <col min="10265" max="10491" width="28.7109375" style="140"/>
    <col min="10492" max="10493" width="0" style="140" hidden="1" customWidth="1"/>
    <col min="10494" max="10509" width="7.7109375" style="140" customWidth="1"/>
    <col min="10510" max="10510" width="8.85546875" style="140" customWidth="1"/>
    <col min="10511" max="10512" width="7.7109375" style="140" customWidth="1"/>
    <col min="10513" max="10513" width="5.42578125" style="140" customWidth="1"/>
    <col min="10514" max="10514" width="5.7109375" style="140" customWidth="1"/>
    <col min="10515" max="10515" width="9.7109375" style="140" customWidth="1"/>
    <col min="10516" max="10518" width="7.7109375" style="140" customWidth="1"/>
    <col min="10519" max="10519" width="10.5703125" style="140" customWidth="1"/>
    <col min="10520" max="10520" width="13.7109375" style="140" customWidth="1"/>
    <col min="10521" max="10747" width="28.7109375" style="140"/>
    <col min="10748" max="10749" width="0" style="140" hidden="1" customWidth="1"/>
    <col min="10750" max="10765" width="7.7109375" style="140" customWidth="1"/>
    <col min="10766" max="10766" width="8.85546875" style="140" customWidth="1"/>
    <col min="10767" max="10768" width="7.7109375" style="140" customWidth="1"/>
    <col min="10769" max="10769" width="5.42578125" style="140" customWidth="1"/>
    <col min="10770" max="10770" width="5.7109375" style="140" customWidth="1"/>
    <col min="10771" max="10771" width="9.7109375" style="140" customWidth="1"/>
    <col min="10772" max="10774" width="7.7109375" style="140" customWidth="1"/>
    <col min="10775" max="10775" width="10.5703125" style="140" customWidth="1"/>
    <col min="10776" max="10776" width="13.7109375" style="140" customWidth="1"/>
    <col min="10777" max="11003" width="28.7109375" style="140"/>
    <col min="11004" max="11005" width="0" style="140" hidden="1" customWidth="1"/>
    <col min="11006" max="11021" width="7.7109375" style="140" customWidth="1"/>
    <col min="11022" max="11022" width="8.85546875" style="140" customWidth="1"/>
    <col min="11023" max="11024" width="7.7109375" style="140" customWidth="1"/>
    <col min="11025" max="11025" width="5.42578125" style="140" customWidth="1"/>
    <col min="11026" max="11026" width="5.7109375" style="140" customWidth="1"/>
    <col min="11027" max="11027" width="9.7109375" style="140" customWidth="1"/>
    <col min="11028" max="11030" width="7.7109375" style="140" customWidth="1"/>
    <col min="11031" max="11031" width="10.5703125" style="140" customWidth="1"/>
    <col min="11032" max="11032" width="13.7109375" style="140" customWidth="1"/>
    <col min="11033" max="11259" width="28.7109375" style="140"/>
    <col min="11260" max="11261" width="0" style="140" hidden="1" customWidth="1"/>
    <col min="11262" max="11277" width="7.7109375" style="140" customWidth="1"/>
    <col min="11278" max="11278" width="8.85546875" style="140" customWidth="1"/>
    <col min="11279" max="11280" width="7.7109375" style="140" customWidth="1"/>
    <col min="11281" max="11281" width="5.42578125" style="140" customWidth="1"/>
    <col min="11282" max="11282" width="5.7109375" style="140" customWidth="1"/>
    <col min="11283" max="11283" width="9.7109375" style="140" customWidth="1"/>
    <col min="11284" max="11286" width="7.7109375" style="140" customWidth="1"/>
    <col min="11287" max="11287" width="10.5703125" style="140" customWidth="1"/>
    <col min="11288" max="11288" width="13.7109375" style="140" customWidth="1"/>
    <col min="11289" max="11515" width="28.7109375" style="140"/>
    <col min="11516" max="11517" width="0" style="140" hidden="1" customWidth="1"/>
    <col min="11518" max="11533" width="7.7109375" style="140" customWidth="1"/>
    <col min="11534" max="11534" width="8.85546875" style="140" customWidth="1"/>
    <col min="11535" max="11536" width="7.7109375" style="140" customWidth="1"/>
    <col min="11537" max="11537" width="5.42578125" style="140" customWidth="1"/>
    <col min="11538" max="11538" width="5.7109375" style="140" customWidth="1"/>
    <col min="11539" max="11539" width="9.7109375" style="140" customWidth="1"/>
    <col min="11540" max="11542" width="7.7109375" style="140" customWidth="1"/>
    <col min="11543" max="11543" width="10.5703125" style="140" customWidth="1"/>
    <col min="11544" max="11544" width="13.7109375" style="140" customWidth="1"/>
    <col min="11545" max="11771" width="28.7109375" style="140"/>
    <col min="11772" max="11773" width="0" style="140" hidden="1" customWidth="1"/>
    <col min="11774" max="11789" width="7.7109375" style="140" customWidth="1"/>
    <col min="11790" max="11790" width="8.85546875" style="140" customWidth="1"/>
    <col min="11791" max="11792" width="7.7109375" style="140" customWidth="1"/>
    <col min="11793" max="11793" width="5.42578125" style="140" customWidth="1"/>
    <col min="11794" max="11794" width="5.7109375" style="140" customWidth="1"/>
    <col min="11795" max="11795" width="9.7109375" style="140" customWidth="1"/>
    <col min="11796" max="11798" width="7.7109375" style="140" customWidth="1"/>
    <col min="11799" max="11799" width="10.5703125" style="140" customWidth="1"/>
    <col min="11800" max="11800" width="13.7109375" style="140" customWidth="1"/>
    <col min="11801" max="12027" width="28.7109375" style="140"/>
    <col min="12028" max="12029" width="0" style="140" hidden="1" customWidth="1"/>
    <col min="12030" max="12045" width="7.7109375" style="140" customWidth="1"/>
    <col min="12046" max="12046" width="8.85546875" style="140" customWidth="1"/>
    <col min="12047" max="12048" width="7.7109375" style="140" customWidth="1"/>
    <col min="12049" max="12049" width="5.42578125" style="140" customWidth="1"/>
    <col min="12050" max="12050" width="5.7109375" style="140" customWidth="1"/>
    <col min="12051" max="12051" width="9.7109375" style="140" customWidth="1"/>
    <col min="12052" max="12054" width="7.7109375" style="140" customWidth="1"/>
    <col min="12055" max="12055" width="10.5703125" style="140" customWidth="1"/>
    <col min="12056" max="12056" width="13.7109375" style="140" customWidth="1"/>
    <col min="12057" max="12283" width="28.7109375" style="140"/>
    <col min="12284" max="12285" width="0" style="140" hidden="1" customWidth="1"/>
    <col min="12286" max="12301" width="7.7109375" style="140" customWidth="1"/>
    <col min="12302" max="12302" width="8.85546875" style="140" customWidth="1"/>
    <col min="12303" max="12304" width="7.7109375" style="140" customWidth="1"/>
    <col min="12305" max="12305" width="5.42578125" style="140" customWidth="1"/>
    <col min="12306" max="12306" width="5.7109375" style="140" customWidth="1"/>
    <col min="12307" max="12307" width="9.7109375" style="140" customWidth="1"/>
    <col min="12308" max="12310" width="7.7109375" style="140" customWidth="1"/>
    <col min="12311" max="12311" width="10.5703125" style="140" customWidth="1"/>
    <col min="12312" max="12312" width="13.7109375" style="140" customWidth="1"/>
    <col min="12313" max="12539" width="28.7109375" style="140"/>
    <col min="12540" max="12541" width="0" style="140" hidden="1" customWidth="1"/>
    <col min="12542" max="12557" width="7.7109375" style="140" customWidth="1"/>
    <col min="12558" max="12558" width="8.85546875" style="140" customWidth="1"/>
    <col min="12559" max="12560" width="7.7109375" style="140" customWidth="1"/>
    <col min="12561" max="12561" width="5.42578125" style="140" customWidth="1"/>
    <col min="12562" max="12562" width="5.7109375" style="140" customWidth="1"/>
    <col min="12563" max="12563" width="9.7109375" style="140" customWidth="1"/>
    <col min="12564" max="12566" width="7.7109375" style="140" customWidth="1"/>
    <col min="12567" max="12567" width="10.5703125" style="140" customWidth="1"/>
    <col min="12568" max="12568" width="13.7109375" style="140" customWidth="1"/>
    <col min="12569" max="12795" width="28.7109375" style="140"/>
    <col min="12796" max="12797" width="0" style="140" hidden="1" customWidth="1"/>
    <col min="12798" max="12813" width="7.7109375" style="140" customWidth="1"/>
    <col min="12814" max="12814" width="8.85546875" style="140" customWidth="1"/>
    <col min="12815" max="12816" width="7.7109375" style="140" customWidth="1"/>
    <col min="12817" max="12817" width="5.42578125" style="140" customWidth="1"/>
    <col min="12818" max="12818" width="5.7109375" style="140" customWidth="1"/>
    <col min="12819" max="12819" width="9.7109375" style="140" customWidth="1"/>
    <col min="12820" max="12822" width="7.7109375" style="140" customWidth="1"/>
    <col min="12823" max="12823" width="10.5703125" style="140" customWidth="1"/>
    <col min="12824" max="12824" width="13.7109375" style="140" customWidth="1"/>
    <col min="12825" max="13051" width="28.7109375" style="140"/>
    <col min="13052" max="13053" width="0" style="140" hidden="1" customWidth="1"/>
    <col min="13054" max="13069" width="7.7109375" style="140" customWidth="1"/>
    <col min="13070" max="13070" width="8.85546875" style="140" customWidth="1"/>
    <col min="13071" max="13072" width="7.7109375" style="140" customWidth="1"/>
    <col min="13073" max="13073" width="5.42578125" style="140" customWidth="1"/>
    <col min="13074" max="13074" width="5.7109375" style="140" customWidth="1"/>
    <col min="13075" max="13075" width="9.7109375" style="140" customWidth="1"/>
    <col min="13076" max="13078" width="7.7109375" style="140" customWidth="1"/>
    <col min="13079" max="13079" width="10.5703125" style="140" customWidth="1"/>
    <col min="13080" max="13080" width="13.7109375" style="140" customWidth="1"/>
    <col min="13081" max="13307" width="28.7109375" style="140"/>
    <col min="13308" max="13309" width="0" style="140" hidden="1" customWidth="1"/>
    <col min="13310" max="13325" width="7.7109375" style="140" customWidth="1"/>
    <col min="13326" max="13326" width="8.85546875" style="140" customWidth="1"/>
    <col min="13327" max="13328" width="7.7109375" style="140" customWidth="1"/>
    <col min="13329" max="13329" width="5.42578125" style="140" customWidth="1"/>
    <col min="13330" max="13330" width="5.7109375" style="140" customWidth="1"/>
    <col min="13331" max="13331" width="9.7109375" style="140" customWidth="1"/>
    <col min="13332" max="13334" width="7.7109375" style="140" customWidth="1"/>
    <col min="13335" max="13335" width="10.5703125" style="140" customWidth="1"/>
    <col min="13336" max="13336" width="13.7109375" style="140" customWidth="1"/>
    <col min="13337" max="13563" width="28.7109375" style="140"/>
    <col min="13564" max="13565" width="0" style="140" hidden="1" customWidth="1"/>
    <col min="13566" max="13581" width="7.7109375" style="140" customWidth="1"/>
    <col min="13582" max="13582" width="8.85546875" style="140" customWidth="1"/>
    <col min="13583" max="13584" width="7.7109375" style="140" customWidth="1"/>
    <col min="13585" max="13585" width="5.42578125" style="140" customWidth="1"/>
    <col min="13586" max="13586" width="5.7109375" style="140" customWidth="1"/>
    <col min="13587" max="13587" width="9.7109375" style="140" customWidth="1"/>
    <col min="13588" max="13590" width="7.7109375" style="140" customWidth="1"/>
    <col min="13591" max="13591" width="10.5703125" style="140" customWidth="1"/>
    <col min="13592" max="13592" width="13.7109375" style="140" customWidth="1"/>
    <col min="13593" max="13819" width="28.7109375" style="140"/>
    <col min="13820" max="13821" width="0" style="140" hidden="1" customWidth="1"/>
    <col min="13822" max="13837" width="7.7109375" style="140" customWidth="1"/>
    <col min="13838" max="13838" width="8.85546875" style="140" customWidth="1"/>
    <col min="13839" max="13840" width="7.7109375" style="140" customWidth="1"/>
    <col min="13841" max="13841" width="5.42578125" style="140" customWidth="1"/>
    <col min="13842" max="13842" width="5.7109375" style="140" customWidth="1"/>
    <col min="13843" max="13843" width="9.7109375" style="140" customWidth="1"/>
    <col min="13844" max="13846" width="7.7109375" style="140" customWidth="1"/>
    <col min="13847" max="13847" width="10.5703125" style="140" customWidth="1"/>
    <col min="13848" max="13848" width="13.7109375" style="140" customWidth="1"/>
    <col min="13849" max="14075" width="28.7109375" style="140"/>
    <col min="14076" max="14077" width="0" style="140" hidden="1" customWidth="1"/>
    <col min="14078" max="14093" width="7.7109375" style="140" customWidth="1"/>
    <col min="14094" max="14094" width="8.85546875" style="140" customWidth="1"/>
    <col min="14095" max="14096" width="7.7109375" style="140" customWidth="1"/>
    <col min="14097" max="14097" width="5.42578125" style="140" customWidth="1"/>
    <col min="14098" max="14098" width="5.7109375" style="140" customWidth="1"/>
    <col min="14099" max="14099" width="9.7109375" style="140" customWidth="1"/>
    <col min="14100" max="14102" width="7.7109375" style="140" customWidth="1"/>
    <col min="14103" max="14103" width="10.5703125" style="140" customWidth="1"/>
    <col min="14104" max="14104" width="13.7109375" style="140" customWidth="1"/>
    <col min="14105" max="14331" width="28.7109375" style="140"/>
    <col min="14332" max="14333" width="0" style="140" hidden="1" customWidth="1"/>
    <col min="14334" max="14349" width="7.7109375" style="140" customWidth="1"/>
    <col min="14350" max="14350" width="8.85546875" style="140" customWidth="1"/>
    <col min="14351" max="14352" width="7.7109375" style="140" customWidth="1"/>
    <col min="14353" max="14353" width="5.42578125" style="140" customWidth="1"/>
    <col min="14354" max="14354" width="5.7109375" style="140" customWidth="1"/>
    <col min="14355" max="14355" width="9.7109375" style="140" customWidth="1"/>
    <col min="14356" max="14358" width="7.7109375" style="140" customWidth="1"/>
    <col min="14359" max="14359" width="10.5703125" style="140" customWidth="1"/>
    <col min="14360" max="14360" width="13.7109375" style="140" customWidth="1"/>
    <col min="14361" max="14587" width="28.7109375" style="140"/>
    <col min="14588" max="14589" width="0" style="140" hidden="1" customWidth="1"/>
    <col min="14590" max="14605" width="7.7109375" style="140" customWidth="1"/>
    <col min="14606" max="14606" width="8.85546875" style="140" customWidth="1"/>
    <col min="14607" max="14608" width="7.7109375" style="140" customWidth="1"/>
    <col min="14609" max="14609" width="5.42578125" style="140" customWidth="1"/>
    <col min="14610" max="14610" width="5.7109375" style="140" customWidth="1"/>
    <col min="14611" max="14611" width="9.7109375" style="140" customWidth="1"/>
    <col min="14612" max="14614" width="7.7109375" style="140" customWidth="1"/>
    <col min="14615" max="14615" width="10.5703125" style="140" customWidth="1"/>
    <col min="14616" max="14616" width="13.7109375" style="140" customWidth="1"/>
    <col min="14617" max="14843" width="28.7109375" style="140"/>
    <col min="14844" max="14845" width="0" style="140" hidden="1" customWidth="1"/>
    <col min="14846" max="14861" width="7.7109375" style="140" customWidth="1"/>
    <col min="14862" max="14862" width="8.85546875" style="140" customWidth="1"/>
    <col min="14863" max="14864" width="7.7109375" style="140" customWidth="1"/>
    <col min="14865" max="14865" width="5.42578125" style="140" customWidth="1"/>
    <col min="14866" max="14866" width="5.7109375" style="140" customWidth="1"/>
    <col min="14867" max="14867" width="9.7109375" style="140" customWidth="1"/>
    <col min="14868" max="14870" width="7.7109375" style="140" customWidth="1"/>
    <col min="14871" max="14871" width="10.5703125" style="140" customWidth="1"/>
    <col min="14872" max="14872" width="13.7109375" style="140" customWidth="1"/>
    <col min="14873" max="15099" width="28.7109375" style="140"/>
    <col min="15100" max="15101" width="0" style="140" hidden="1" customWidth="1"/>
    <col min="15102" max="15117" width="7.7109375" style="140" customWidth="1"/>
    <col min="15118" max="15118" width="8.85546875" style="140" customWidth="1"/>
    <col min="15119" max="15120" width="7.7109375" style="140" customWidth="1"/>
    <col min="15121" max="15121" width="5.42578125" style="140" customWidth="1"/>
    <col min="15122" max="15122" width="5.7109375" style="140" customWidth="1"/>
    <col min="15123" max="15123" width="9.7109375" style="140" customWidth="1"/>
    <col min="15124" max="15126" width="7.7109375" style="140" customWidth="1"/>
    <col min="15127" max="15127" width="10.5703125" style="140" customWidth="1"/>
    <col min="15128" max="15128" width="13.7109375" style="140" customWidth="1"/>
    <col min="15129" max="15355" width="28.7109375" style="140"/>
    <col min="15356" max="15357" width="0" style="140" hidden="1" customWidth="1"/>
    <col min="15358" max="15373" width="7.7109375" style="140" customWidth="1"/>
    <col min="15374" max="15374" width="8.85546875" style="140" customWidth="1"/>
    <col min="15375" max="15376" width="7.7109375" style="140" customWidth="1"/>
    <col min="15377" max="15377" width="5.42578125" style="140" customWidth="1"/>
    <col min="15378" max="15378" width="5.7109375" style="140" customWidth="1"/>
    <col min="15379" max="15379" width="9.7109375" style="140" customWidth="1"/>
    <col min="15380" max="15382" width="7.7109375" style="140" customWidth="1"/>
    <col min="15383" max="15383" width="10.5703125" style="140" customWidth="1"/>
    <col min="15384" max="15384" width="13.7109375" style="140" customWidth="1"/>
    <col min="15385" max="15611" width="28.7109375" style="140"/>
    <col min="15612" max="15613" width="0" style="140" hidden="1" customWidth="1"/>
    <col min="15614" max="15629" width="7.7109375" style="140" customWidth="1"/>
    <col min="15630" max="15630" width="8.85546875" style="140" customWidth="1"/>
    <col min="15631" max="15632" width="7.7109375" style="140" customWidth="1"/>
    <col min="15633" max="15633" width="5.42578125" style="140" customWidth="1"/>
    <col min="15634" max="15634" width="5.7109375" style="140" customWidth="1"/>
    <col min="15635" max="15635" width="9.7109375" style="140" customWidth="1"/>
    <col min="15636" max="15638" width="7.7109375" style="140" customWidth="1"/>
    <col min="15639" max="15639" width="10.5703125" style="140" customWidth="1"/>
    <col min="15640" max="15640" width="13.7109375" style="140" customWidth="1"/>
    <col min="15641" max="15867" width="28.7109375" style="140"/>
    <col min="15868" max="15869" width="0" style="140" hidden="1" customWidth="1"/>
    <col min="15870" max="15885" width="7.7109375" style="140" customWidth="1"/>
    <col min="15886" max="15886" width="8.85546875" style="140" customWidth="1"/>
    <col min="15887" max="15888" width="7.7109375" style="140" customWidth="1"/>
    <col min="15889" max="15889" width="5.42578125" style="140" customWidth="1"/>
    <col min="15890" max="15890" width="5.7109375" style="140" customWidth="1"/>
    <col min="15891" max="15891" width="9.7109375" style="140" customWidth="1"/>
    <col min="15892" max="15894" width="7.7109375" style="140" customWidth="1"/>
    <col min="15895" max="15895" width="10.5703125" style="140" customWidth="1"/>
    <col min="15896" max="15896" width="13.7109375" style="140" customWidth="1"/>
    <col min="15897" max="16123" width="28.7109375" style="140"/>
    <col min="16124" max="16125" width="0" style="140" hidden="1" customWidth="1"/>
    <col min="16126" max="16141" width="7.7109375" style="140" customWidth="1"/>
    <col min="16142" max="16142" width="8.85546875" style="140" customWidth="1"/>
    <col min="16143" max="16144" width="7.7109375" style="140" customWidth="1"/>
    <col min="16145" max="16145" width="5.42578125" style="140" customWidth="1"/>
    <col min="16146" max="16146" width="5.7109375" style="140" customWidth="1"/>
    <col min="16147" max="16147" width="9.7109375" style="140" customWidth="1"/>
    <col min="16148" max="16150" width="7.7109375" style="140" customWidth="1"/>
    <col min="16151" max="16151" width="10.5703125" style="140" customWidth="1"/>
    <col min="16152" max="16152" width="13.7109375" style="140" customWidth="1"/>
    <col min="16153" max="16384" width="28.7109375" style="140"/>
  </cols>
  <sheetData>
    <row r="1" spans="1:23" ht="15">
      <c r="A1" s="658" t="s">
        <v>495</v>
      </c>
      <c r="T1" s="140"/>
    </row>
    <row r="2" spans="1:23" ht="15.75">
      <c r="A2" s="136" t="s">
        <v>496</v>
      </c>
      <c r="T2" s="140"/>
    </row>
    <row r="3" spans="1:23">
      <c r="A3" s="659"/>
      <c r="B3" s="659"/>
      <c r="C3" s="659"/>
      <c r="D3" s="659"/>
      <c r="E3" s="659"/>
      <c r="F3" s="659"/>
      <c r="G3" s="659"/>
      <c r="H3" s="659"/>
      <c r="I3" s="659"/>
      <c r="J3" s="659"/>
      <c r="K3" s="659"/>
      <c r="L3" s="659"/>
      <c r="M3" s="659"/>
      <c r="N3" s="659"/>
      <c r="O3" s="659"/>
      <c r="P3" s="659"/>
      <c r="Q3" s="659"/>
      <c r="R3" s="659"/>
      <c r="S3" s="659"/>
      <c r="T3" s="660"/>
    </row>
    <row r="4" spans="1:23" ht="24" customHeight="1">
      <c r="A4" s="661" t="s">
        <v>497</v>
      </c>
      <c r="B4" s="662">
        <v>2010</v>
      </c>
      <c r="C4" s="662">
        <v>2011</v>
      </c>
      <c r="D4" s="662">
        <v>2012</v>
      </c>
      <c r="E4" s="662">
        <v>2013</v>
      </c>
      <c r="F4" s="662">
        <v>2014</v>
      </c>
      <c r="G4" s="662">
        <v>2015</v>
      </c>
      <c r="H4" s="662">
        <v>2016</v>
      </c>
      <c r="I4" s="662">
        <v>2017</v>
      </c>
      <c r="J4" s="662">
        <v>2018</v>
      </c>
      <c r="K4" s="799">
        <v>2019</v>
      </c>
      <c r="L4" s="799"/>
      <c r="M4" s="799"/>
      <c r="N4" s="799"/>
      <c r="O4" s="799"/>
      <c r="P4" s="799"/>
      <c r="Q4" s="799"/>
      <c r="R4" s="736"/>
      <c r="S4" s="662"/>
      <c r="T4" s="662" t="s">
        <v>498</v>
      </c>
    </row>
    <row r="5" spans="1:23" ht="12.75" thickBot="1">
      <c r="A5" s="663"/>
      <c r="B5" s="664"/>
      <c r="C5" s="664"/>
      <c r="D5" s="664"/>
      <c r="E5" s="664"/>
      <c r="F5" s="664"/>
      <c r="G5" s="664"/>
      <c r="H5" s="664"/>
      <c r="I5" s="664"/>
      <c r="J5" s="664"/>
      <c r="K5" s="664" t="s">
        <v>355</v>
      </c>
      <c r="L5" s="664" t="s">
        <v>230</v>
      </c>
      <c r="M5" s="664" t="s">
        <v>472</v>
      </c>
      <c r="N5" s="664" t="s">
        <v>120</v>
      </c>
      <c r="O5" s="664" t="s">
        <v>483</v>
      </c>
      <c r="P5" s="664" t="s">
        <v>486</v>
      </c>
      <c r="Q5" s="664" t="s">
        <v>490</v>
      </c>
      <c r="R5" s="664" t="s">
        <v>147</v>
      </c>
      <c r="S5" s="662">
        <v>2019</v>
      </c>
      <c r="T5" s="664"/>
    </row>
    <row r="6" spans="1:23">
      <c r="A6" s="665" t="s">
        <v>499</v>
      </c>
      <c r="B6" s="645">
        <v>21902.831565768924</v>
      </c>
      <c r="C6" s="645">
        <v>27525.674834212732</v>
      </c>
      <c r="D6" s="645">
        <v>27466.673086776646</v>
      </c>
      <c r="E6" s="645">
        <v>23789.445416193055</v>
      </c>
      <c r="F6" s="645">
        <v>20545.413928408008</v>
      </c>
      <c r="G6" s="666">
        <v>18950.140019839255</v>
      </c>
      <c r="H6" s="645">
        <v>21776.636298768291</v>
      </c>
      <c r="I6" s="645">
        <v>27158.581548278267</v>
      </c>
      <c r="J6" s="645">
        <v>28823.486147754375</v>
      </c>
      <c r="K6" s="645">
        <v>2190.2279107597601</v>
      </c>
      <c r="L6" s="645">
        <v>1991.37935454491</v>
      </c>
      <c r="M6" s="645">
        <v>2132.67317651948</v>
      </c>
      <c r="N6" s="645">
        <v>2309.8940025276902</v>
      </c>
      <c r="O6" s="645">
        <v>2293.4436456523599</v>
      </c>
      <c r="P6" s="645">
        <v>2413.3061293422602</v>
      </c>
      <c r="Q6" s="645">
        <v>2271.6626401267299</v>
      </c>
      <c r="R6" s="645">
        <v>2243.0340427985302</v>
      </c>
      <c r="S6" s="645">
        <f>SUM(K6:R6)</f>
        <v>17845.620902271719</v>
      </c>
      <c r="T6" s="667">
        <f>S6/$S$21</f>
        <v>0.58552070194060946</v>
      </c>
    </row>
    <row r="7" spans="1:23" ht="15">
      <c r="A7" s="668" t="s">
        <v>500</v>
      </c>
      <c r="B7" s="669">
        <v>3088.1233844173048</v>
      </c>
      <c r="C7" s="669">
        <v>4567.8024539648541</v>
      </c>
      <c r="D7" s="669">
        <v>4995.5372719897332</v>
      </c>
      <c r="E7" s="669">
        <v>5270.9630859503377</v>
      </c>
      <c r="F7" s="669">
        <v>4562.2725959757954</v>
      </c>
      <c r="G7" s="670">
        <v>2302.3120197518469</v>
      </c>
      <c r="H7" s="669">
        <v>2212.7446898617918</v>
      </c>
      <c r="I7" s="669">
        <v>3357.8398979472931</v>
      </c>
      <c r="J7" s="669">
        <v>4024.4851999999996</v>
      </c>
      <c r="K7" s="669">
        <v>283.55381119969297</v>
      </c>
      <c r="L7" s="669">
        <v>285.06393154765402</v>
      </c>
      <c r="M7" s="669">
        <v>270.69189451897103</v>
      </c>
      <c r="N7" s="669">
        <v>231.582795676128</v>
      </c>
      <c r="O7" s="669">
        <v>215.769786084</v>
      </c>
      <c r="P7" s="669">
        <v>212.18521307835201</v>
      </c>
      <c r="Q7" s="669">
        <v>239.63855117732999</v>
      </c>
      <c r="R7" s="669">
        <v>214.871621683896</v>
      </c>
      <c r="S7" s="645">
        <f t="shared" ref="S7:S17" si="0">SUM(K7:R7)</f>
        <v>1953.3576049660239</v>
      </c>
      <c r="T7" s="671">
        <f t="shared" ref="T7:T14" si="1">S7/$S$21</f>
        <v>6.409030665081196E-2</v>
      </c>
      <c r="U7" s="389"/>
      <c r="V7" s="672"/>
      <c r="W7" s="672"/>
    </row>
    <row r="8" spans="1:23">
      <c r="A8" s="668" t="s">
        <v>501</v>
      </c>
      <c r="B8" s="669">
        <v>1884.2183061226253</v>
      </c>
      <c r="C8" s="669">
        <v>2113.5156486492629</v>
      </c>
      <c r="D8" s="669">
        <v>2311.7126019672733</v>
      </c>
      <c r="E8" s="669">
        <v>1706.6950634617754</v>
      </c>
      <c r="F8" s="669">
        <v>1730.5254660543083</v>
      </c>
      <c r="G8" s="670">
        <v>1456.9481829951926</v>
      </c>
      <c r="H8" s="669">
        <v>1269.0252173274621</v>
      </c>
      <c r="I8" s="669">
        <v>1787.8776365309534</v>
      </c>
      <c r="J8" s="669">
        <v>1937.1065700000001</v>
      </c>
      <c r="K8" s="669">
        <v>159.47294143215601</v>
      </c>
      <c r="L8" s="669">
        <v>253.481629174988</v>
      </c>
      <c r="M8" s="669">
        <v>253.961642162674</v>
      </c>
      <c r="N8" s="669">
        <v>162.77478424200899</v>
      </c>
      <c r="O8" s="669">
        <v>70.168793518457605</v>
      </c>
      <c r="P8" s="669">
        <v>217.72132963747799</v>
      </c>
      <c r="Q8" s="669">
        <v>240.09320291573701</v>
      </c>
      <c r="R8" s="669">
        <v>97.981452293020496</v>
      </c>
      <c r="S8" s="645">
        <f>SUM(K8:R8)</f>
        <v>1455.6557753765201</v>
      </c>
      <c r="T8" s="671">
        <f>S8/$S$21</f>
        <v>4.7760545629088401E-2</v>
      </c>
    </row>
    <row r="9" spans="1:23">
      <c r="A9" s="668" t="s">
        <v>502</v>
      </c>
      <c r="B9" s="669">
        <v>975.09790797619473</v>
      </c>
      <c r="C9" s="669">
        <v>1689.3502871966998</v>
      </c>
      <c r="D9" s="669">
        <v>1094.8051389253683</v>
      </c>
      <c r="E9" s="669">
        <v>785.88057815767991</v>
      </c>
      <c r="F9" s="669">
        <v>847.43103959854761</v>
      </c>
      <c r="G9" s="670">
        <v>722.75179937486246</v>
      </c>
      <c r="H9" s="669">
        <v>878.49733521216012</v>
      </c>
      <c r="I9" s="669">
        <v>819.60230796417761</v>
      </c>
      <c r="J9" s="669">
        <v>755.23822999999993</v>
      </c>
      <c r="K9" s="669">
        <v>52.438282993696198</v>
      </c>
      <c r="L9" s="669">
        <v>23.090368930482501</v>
      </c>
      <c r="M9" s="669">
        <v>17.145409844252001</v>
      </c>
      <c r="N9" s="669">
        <v>24.541642809390801</v>
      </c>
      <c r="O9" s="669">
        <v>22.177905260349402</v>
      </c>
      <c r="P9" s="669">
        <v>34.369864321675799</v>
      </c>
      <c r="Q9" s="669">
        <v>88.196750613687499</v>
      </c>
      <c r="R9" s="669">
        <v>88.317713597138706</v>
      </c>
      <c r="S9" s="645">
        <f t="shared" si="0"/>
        <v>350.27793837067293</v>
      </c>
      <c r="T9" s="671">
        <f>S9/$S$21</f>
        <v>1.1492734574620359E-2</v>
      </c>
    </row>
    <row r="10" spans="1:23">
      <c r="A10" s="668" t="s">
        <v>503</v>
      </c>
      <c r="B10" s="669">
        <v>2202.5515999999998</v>
      </c>
      <c r="C10" s="669">
        <v>2835.5270999999998</v>
      </c>
      <c r="D10" s="669">
        <v>3082.7011000000002</v>
      </c>
      <c r="E10" s="669">
        <v>3444.3696</v>
      </c>
      <c r="F10" s="669">
        <v>4231.3062</v>
      </c>
      <c r="G10" s="670">
        <v>4408.6431000000002</v>
      </c>
      <c r="H10" s="669">
        <v>4701.7740000000003</v>
      </c>
      <c r="I10" s="669">
        <v>5114.1799000000001</v>
      </c>
      <c r="J10" s="669">
        <v>5908.6778000000004</v>
      </c>
      <c r="K10" s="669">
        <v>682.71079999999995</v>
      </c>
      <c r="L10" s="669">
        <v>392.50920000000002</v>
      </c>
      <c r="M10" s="669">
        <v>384.26990000000001</v>
      </c>
      <c r="N10" s="669">
        <v>385.50799999999998</v>
      </c>
      <c r="O10" s="669">
        <v>425.42610000000002</v>
      </c>
      <c r="P10" s="669">
        <v>487.12880000000001</v>
      </c>
      <c r="Q10" s="669">
        <v>557.95849999999996</v>
      </c>
      <c r="R10" s="669">
        <v>472.87979999999999</v>
      </c>
      <c r="S10" s="645">
        <f t="shared" si="0"/>
        <v>3788.3911000000003</v>
      </c>
      <c r="T10" s="671">
        <f t="shared" si="1"/>
        <v>0.12429836026692614</v>
      </c>
    </row>
    <row r="11" spans="1:23">
      <c r="A11" s="668" t="s">
        <v>504</v>
      </c>
      <c r="B11" s="669">
        <v>643.65350000000001</v>
      </c>
      <c r="C11" s="669">
        <v>1049.4242000000002</v>
      </c>
      <c r="D11" s="669">
        <v>1016.9302</v>
      </c>
      <c r="E11" s="669">
        <v>1030.2617</v>
      </c>
      <c r="F11" s="669">
        <v>1155.346</v>
      </c>
      <c r="G11" s="670">
        <v>932.5921000000003</v>
      </c>
      <c r="H11" s="669">
        <v>908.68899999999996</v>
      </c>
      <c r="I11" s="669">
        <v>1044.8715999999999</v>
      </c>
      <c r="J11" s="669">
        <v>1323.1425000000002</v>
      </c>
      <c r="K11" s="669">
        <v>82.960599999999999</v>
      </c>
      <c r="L11" s="669">
        <v>123.785</v>
      </c>
      <c r="M11" s="669">
        <v>177.32259999999999</v>
      </c>
      <c r="N11" s="669">
        <v>162.93180000000001</v>
      </c>
      <c r="O11" s="669">
        <v>102.0741</v>
      </c>
      <c r="P11" s="669">
        <v>144.00190000000001</v>
      </c>
      <c r="Q11" s="669">
        <v>156.48140000000001</v>
      </c>
      <c r="R11" s="669">
        <v>138.3716</v>
      </c>
      <c r="S11" s="645">
        <f t="shared" si="0"/>
        <v>1087.9290000000001</v>
      </c>
      <c r="T11" s="671">
        <f t="shared" si="1"/>
        <v>3.5695308962909532E-2</v>
      </c>
    </row>
    <row r="12" spans="1:23">
      <c r="A12" s="673" t="s">
        <v>505</v>
      </c>
      <c r="B12" s="674">
        <v>1560.8283999999999</v>
      </c>
      <c r="C12" s="674">
        <v>1989.8615</v>
      </c>
      <c r="D12" s="674">
        <v>2177.0586000000003</v>
      </c>
      <c r="E12" s="674">
        <v>1927.9707999999998</v>
      </c>
      <c r="F12" s="674">
        <v>1800.1976000000002</v>
      </c>
      <c r="G12" s="670">
        <v>1331.18</v>
      </c>
      <c r="H12" s="669">
        <v>1196.0629999999999</v>
      </c>
      <c r="I12" s="669">
        <v>1268.1784</v>
      </c>
      <c r="J12" s="669">
        <v>1399.9624000000001</v>
      </c>
      <c r="K12" s="669">
        <v>125.2077</v>
      </c>
      <c r="L12" s="669">
        <v>107.307</v>
      </c>
      <c r="M12" s="669">
        <v>117.1901</v>
      </c>
      <c r="N12" s="669">
        <v>104.90130000000001</v>
      </c>
      <c r="O12" s="669">
        <v>116.7979</v>
      </c>
      <c r="P12" s="669">
        <v>115.04170000000001</v>
      </c>
      <c r="Q12" s="669">
        <v>125.2299</v>
      </c>
      <c r="R12" s="669">
        <v>99.976600000000005</v>
      </c>
      <c r="S12" s="645">
        <f t="shared" si="0"/>
        <v>911.65219999999999</v>
      </c>
      <c r="T12" s="671">
        <f>S12/$S$21</f>
        <v>2.9911609071654664E-2</v>
      </c>
    </row>
    <row r="13" spans="1:23" ht="15">
      <c r="A13" s="673" t="s">
        <v>506</v>
      </c>
      <c r="B13" s="674">
        <v>359.17520000000002</v>
      </c>
      <c r="C13" s="674">
        <v>401.69369999999998</v>
      </c>
      <c r="D13" s="674">
        <v>438.08229999999998</v>
      </c>
      <c r="E13" s="674">
        <v>427.33410000000003</v>
      </c>
      <c r="F13" s="674">
        <v>416.25689999999997</v>
      </c>
      <c r="G13" s="670">
        <v>352.98030000000006</v>
      </c>
      <c r="H13" s="669">
        <v>322.0564</v>
      </c>
      <c r="I13" s="669">
        <v>339.57060000000007</v>
      </c>
      <c r="J13" s="669">
        <v>338.85339999999997</v>
      </c>
      <c r="K13" s="669">
        <v>27.577999999999999</v>
      </c>
      <c r="L13" s="669">
        <v>24.7499</v>
      </c>
      <c r="M13" s="669">
        <v>32.061700000000002</v>
      </c>
      <c r="N13" s="669">
        <v>29.2974</v>
      </c>
      <c r="O13" s="669">
        <v>27.225899999999999</v>
      </c>
      <c r="P13" s="669">
        <v>24.971299999999999</v>
      </c>
      <c r="Q13" s="669">
        <v>26.347999999999999</v>
      </c>
      <c r="R13" s="669">
        <v>23.889399999999998</v>
      </c>
      <c r="S13" s="645">
        <f t="shared" si="0"/>
        <v>216.12160000000003</v>
      </c>
      <c r="T13" s="671">
        <f t="shared" si="1"/>
        <v>7.0910209081275974E-3</v>
      </c>
      <c r="V13" s="389"/>
    </row>
    <row r="14" spans="1:23" ht="12.75">
      <c r="A14" s="673" t="s">
        <v>507</v>
      </c>
      <c r="B14" s="674">
        <v>1228.2731999999999</v>
      </c>
      <c r="C14" s="674">
        <v>1654.8217</v>
      </c>
      <c r="D14" s="674">
        <v>1636.3205999999998</v>
      </c>
      <c r="E14" s="674">
        <v>1510.0326</v>
      </c>
      <c r="F14" s="674">
        <v>1514.9664</v>
      </c>
      <c r="G14" s="670">
        <v>1405.9457</v>
      </c>
      <c r="H14" s="669">
        <v>1341.5205000000001</v>
      </c>
      <c r="I14" s="669">
        <v>1379.6829</v>
      </c>
      <c r="J14" s="669">
        <v>1556.9158999999997</v>
      </c>
      <c r="K14" s="669">
        <v>119.56319999999999</v>
      </c>
      <c r="L14" s="669">
        <v>117.974</v>
      </c>
      <c r="M14" s="669">
        <v>139.7081</v>
      </c>
      <c r="N14" s="669">
        <v>121.5625</v>
      </c>
      <c r="O14" s="669">
        <v>142.053</v>
      </c>
      <c r="P14" s="669">
        <v>147.9539</v>
      </c>
      <c r="Q14" s="669">
        <v>140.09039999999999</v>
      </c>
      <c r="R14" s="669">
        <v>136.31739999999999</v>
      </c>
      <c r="S14" s="645">
        <f t="shared" si="0"/>
        <v>1065.2224999999999</v>
      </c>
      <c r="T14" s="675">
        <f t="shared" si="1"/>
        <v>3.4950301216111423E-2</v>
      </c>
      <c r="V14" s="672"/>
    </row>
    <row r="15" spans="1:23" ht="13.5" thickBot="1">
      <c r="A15" s="665" t="s">
        <v>508</v>
      </c>
      <c r="B15" s="645">
        <v>251.68170000000003</v>
      </c>
      <c r="C15" s="645">
        <v>491.9676</v>
      </c>
      <c r="D15" s="645">
        <v>722.2650000000001</v>
      </c>
      <c r="E15" s="645">
        <v>721.94380000000012</v>
      </c>
      <c r="F15" s="645">
        <v>663.60569999999996</v>
      </c>
      <c r="G15" s="666">
        <v>698.46230000000003</v>
      </c>
      <c r="H15" s="645">
        <v>640.32760000000007</v>
      </c>
      <c r="I15" s="645">
        <v>586.09349999999995</v>
      </c>
      <c r="J15" s="645">
        <v>627.81399999999996</v>
      </c>
      <c r="K15" s="645">
        <v>42.696800000000003</v>
      </c>
      <c r="L15" s="645">
        <v>47.527799999999999</v>
      </c>
      <c r="M15" s="645">
        <v>47.154200000000003</v>
      </c>
      <c r="N15" s="645">
        <v>54.316000000000003</v>
      </c>
      <c r="O15" s="645">
        <v>58.5871</v>
      </c>
      <c r="P15" s="645">
        <v>55.249600000000001</v>
      </c>
      <c r="Q15" s="645">
        <v>58.535499999999999</v>
      </c>
      <c r="R15" s="645">
        <v>46.463500000000003</v>
      </c>
      <c r="S15" s="645">
        <f>SUM(K15:R15)</f>
        <v>410.53050000000002</v>
      </c>
      <c r="T15" s="676">
        <f>S15/$S$21</f>
        <v>1.3469640974914475E-2</v>
      </c>
      <c r="V15" s="672"/>
    </row>
    <row r="16" spans="1:23">
      <c r="A16" s="673" t="s">
        <v>509</v>
      </c>
      <c r="B16" s="674">
        <v>949.29350000000011</v>
      </c>
      <c r="C16" s="674">
        <v>1129.5879</v>
      </c>
      <c r="D16" s="674">
        <v>1301.0628000000002</v>
      </c>
      <c r="E16" s="674">
        <v>1320.0777</v>
      </c>
      <c r="F16" s="674">
        <v>1148.5262999999998</v>
      </c>
      <c r="G16" s="670">
        <v>1080.6344000000001</v>
      </c>
      <c r="H16" s="674">
        <v>1084.1491999999998</v>
      </c>
      <c r="I16" s="670">
        <v>1270.1376</v>
      </c>
      <c r="J16" s="670">
        <v>1321.9860999999996</v>
      </c>
      <c r="K16" s="670">
        <v>105.1858</v>
      </c>
      <c r="L16" s="670">
        <v>90.775400000000005</v>
      </c>
      <c r="M16" s="670">
        <v>108.7907</v>
      </c>
      <c r="N16" s="670">
        <v>107.5933</v>
      </c>
      <c r="O16" s="670">
        <v>114.5587</v>
      </c>
      <c r="P16" s="670">
        <v>99.139300000000006</v>
      </c>
      <c r="Q16" s="670">
        <v>108.4863</v>
      </c>
      <c r="R16" s="670">
        <v>104.0414</v>
      </c>
      <c r="S16" s="645">
        <f>SUM(K16:R16)</f>
        <v>838.57090000000005</v>
      </c>
      <c r="T16" s="671">
        <f>S16/$S$21</f>
        <v>2.7513787538345894E-2</v>
      </c>
      <c r="W16" s="677"/>
    </row>
    <row r="17" spans="1:20">
      <c r="A17" s="673" t="s">
        <v>510</v>
      </c>
      <c r="B17" s="674">
        <v>393.05259999999987</v>
      </c>
      <c r="C17" s="674">
        <v>475.91149999999999</v>
      </c>
      <c r="D17" s="674">
        <v>545.32429999999999</v>
      </c>
      <c r="E17" s="674">
        <v>544.48760000000016</v>
      </c>
      <c r="F17" s="674">
        <v>581.29720000000009</v>
      </c>
      <c r="G17" s="670">
        <v>533.19579999999996</v>
      </c>
      <c r="H17" s="674">
        <v>445.02069999999998</v>
      </c>
      <c r="I17" s="670">
        <v>510.73149999999998</v>
      </c>
      <c r="J17" s="670">
        <v>586.49290000000008</v>
      </c>
      <c r="K17" s="670">
        <v>46.183700000000002</v>
      </c>
      <c r="L17" s="670">
        <v>49.6511</v>
      </c>
      <c r="M17" s="670">
        <v>42.973100000000002</v>
      </c>
      <c r="N17" s="670">
        <v>44.751399999999997</v>
      </c>
      <c r="O17" s="670">
        <v>57.773899999999998</v>
      </c>
      <c r="P17" s="670">
        <v>48.048699999999997</v>
      </c>
      <c r="Q17" s="670">
        <v>38.873699999999999</v>
      </c>
      <c r="R17" s="670">
        <v>40.491100000000003</v>
      </c>
      <c r="S17" s="645">
        <f t="shared" si="0"/>
        <v>368.74669999999998</v>
      </c>
      <c r="T17" s="671">
        <f>S17/$S$21</f>
        <v>1.2098700729140698E-2</v>
      </c>
    </row>
    <row r="18" spans="1:20">
      <c r="A18" s="668" t="s">
        <v>21</v>
      </c>
      <c r="B18" s="669">
        <v>364.29995030999999</v>
      </c>
      <c r="C18" s="669">
        <v>450.82314214999997</v>
      </c>
      <c r="D18" s="669">
        <v>622.13367848000007</v>
      </c>
      <c r="E18" s="669">
        <v>381.17453501</v>
      </c>
      <c r="F18" s="669">
        <v>335.53756860000004</v>
      </c>
      <c r="G18" s="670">
        <v>238.56881154000001</v>
      </c>
      <c r="H18" s="669">
        <v>243.27676936000003</v>
      </c>
      <c r="I18" s="670">
        <v>280.26976268999999</v>
      </c>
      <c r="J18" s="670">
        <v>338.224109</v>
      </c>
      <c r="K18" s="670">
        <v>23.895626010000001</v>
      </c>
      <c r="L18" s="670">
        <v>21.24701168</v>
      </c>
      <c r="M18" s="670">
        <v>29.561591030000002</v>
      </c>
      <c r="N18" s="670">
        <v>23.746664940000002</v>
      </c>
      <c r="O18" s="670">
        <v>24.319691599999999</v>
      </c>
      <c r="P18" s="670">
        <v>21.411065709999999</v>
      </c>
      <c r="Q18" s="670">
        <v>19.181058820000001</v>
      </c>
      <c r="R18" s="670">
        <v>22.767134980000002</v>
      </c>
      <c r="S18" s="645">
        <f>SUM(K18:R18)</f>
        <v>186.12984477000001</v>
      </c>
      <c r="T18" s="671">
        <f>S18/$S$21</f>
        <v>6.1069815367395669E-3</v>
      </c>
    </row>
    <row r="19" spans="1:20" ht="15">
      <c r="A19" s="668"/>
      <c r="B19" s="669"/>
      <c r="C19" s="669"/>
      <c r="D19" s="669"/>
      <c r="E19" s="669"/>
      <c r="F19" s="669"/>
      <c r="H19" s="678"/>
      <c r="I19" s="389"/>
      <c r="J19" s="389"/>
      <c r="K19" s="389"/>
      <c r="L19" s="389"/>
      <c r="M19" s="389"/>
      <c r="N19" s="389"/>
      <c r="O19" s="389"/>
      <c r="P19" s="389"/>
      <c r="Q19" s="389"/>
      <c r="R19" s="389"/>
      <c r="S19" s="679"/>
      <c r="T19" s="671"/>
    </row>
    <row r="20" spans="1:20">
      <c r="A20" s="668"/>
      <c r="B20" s="680"/>
      <c r="C20" s="680"/>
      <c r="D20" s="680"/>
      <c r="E20" s="680"/>
      <c r="F20" s="680"/>
      <c r="S20" s="681"/>
      <c r="T20" s="12"/>
    </row>
    <row r="21" spans="1:20">
      <c r="A21" s="682" t="s">
        <v>511</v>
      </c>
      <c r="B21" s="683">
        <f t="shared" ref="B21:E21" si="2">SUM(B6:B20)</f>
        <v>35803.08081459505</v>
      </c>
      <c r="C21" s="683">
        <f t="shared" si="2"/>
        <v>46375.961566173559</v>
      </c>
      <c r="D21" s="683">
        <f t="shared" si="2"/>
        <v>47410.606678139025</v>
      </c>
      <c r="E21" s="683">
        <f t="shared" si="2"/>
        <v>42860.636578772857</v>
      </c>
      <c r="F21" s="683">
        <f>SUM(F6:F18)</f>
        <v>39532.682898636653</v>
      </c>
      <c r="G21" s="683">
        <f>SUM(G6:G18)</f>
        <v>34414.354533501159</v>
      </c>
      <c r="H21" s="683">
        <f>SUM(H6:H18)</f>
        <v>37019.780710529703</v>
      </c>
      <c r="I21" s="683">
        <f>SUM(I6:I18)</f>
        <v>44917.617153410691</v>
      </c>
      <c r="J21" s="683">
        <f>SUM(J6:J18)</f>
        <v>48942.38525675438</v>
      </c>
      <c r="K21" s="683">
        <f>SUM(K6:K19)</f>
        <v>3941.6751723953053</v>
      </c>
      <c r="L21" s="683">
        <f>SUM(L6:L19)</f>
        <v>3528.5416958780338</v>
      </c>
      <c r="M21" s="683">
        <f>SUM(M6:M19)</f>
        <v>3753.504114075376</v>
      </c>
      <c r="N21" s="683">
        <f>SUM(N6:N19)</f>
        <v>3763.4015901952175</v>
      </c>
      <c r="O21" s="683">
        <f t="shared" ref="O21:P21" si="3">SUM(O6:O19)</f>
        <v>3670.3765221151671</v>
      </c>
      <c r="P21" s="683">
        <f t="shared" si="3"/>
        <v>4020.528802089766</v>
      </c>
      <c r="Q21" s="683">
        <f>SUM(Q6:Q19)</f>
        <v>4070.7759036534844</v>
      </c>
      <c r="R21" s="683">
        <f>SUM(R6:R19)</f>
        <v>3729.4027653525854</v>
      </c>
      <c r="S21" s="684">
        <f>SUM(S6:S19)</f>
        <v>30478.206565754932</v>
      </c>
      <c r="T21" s="685">
        <v>1</v>
      </c>
    </row>
    <row r="22" spans="1:20">
      <c r="A22" s="686"/>
      <c r="B22" s="687"/>
      <c r="C22" s="687"/>
      <c r="D22" s="687"/>
      <c r="E22" s="687"/>
      <c r="F22" s="687"/>
      <c r="G22" s="687"/>
      <c r="H22" s="687"/>
      <c r="I22" s="687"/>
      <c r="J22" s="687"/>
      <c r="K22" s="687"/>
      <c r="L22" s="687"/>
      <c r="M22" s="687"/>
      <c r="N22" s="687"/>
      <c r="O22" s="687"/>
      <c r="P22" s="687"/>
      <c r="Q22" s="687"/>
      <c r="R22" s="687"/>
      <c r="S22" s="688"/>
      <c r="T22" s="140"/>
    </row>
    <row r="23" spans="1:20">
      <c r="A23" s="682" t="s">
        <v>512</v>
      </c>
      <c r="B23" s="683">
        <f t="shared" ref="B23:M23" si="4">B6+B15</f>
        <v>22154.513265768925</v>
      </c>
      <c r="C23" s="683">
        <f t="shared" si="4"/>
        <v>28017.642434212732</v>
      </c>
      <c r="D23" s="683">
        <f t="shared" si="4"/>
        <v>28188.938086776645</v>
      </c>
      <c r="E23" s="683">
        <f t="shared" si="4"/>
        <v>24511.389216193056</v>
      </c>
      <c r="F23" s="683">
        <f t="shared" si="4"/>
        <v>21209.019628408008</v>
      </c>
      <c r="G23" s="683">
        <f t="shared" si="4"/>
        <v>19648.602319839254</v>
      </c>
      <c r="H23" s="683">
        <f t="shared" si="4"/>
        <v>22416.963898768292</v>
      </c>
      <c r="I23" s="683">
        <f t="shared" si="4"/>
        <v>27744.675048278266</v>
      </c>
      <c r="J23" s="683">
        <f t="shared" si="4"/>
        <v>29451.300147754373</v>
      </c>
      <c r="K23" s="683">
        <f>K6+K15</f>
        <v>2232.9247107597603</v>
      </c>
      <c r="L23" s="683">
        <f t="shared" si="4"/>
        <v>2038.9071545449101</v>
      </c>
      <c r="M23" s="683">
        <f t="shared" si="4"/>
        <v>2179.8273765194799</v>
      </c>
      <c r="N23" s="683">
        <f>N6+N15</f>
        <v>2364.21000252769</v>
      </c>
      <c r="O23" s="683">
        <f t="shared" ref="O23:P23" si="5">O6+O15</f>
        <v>2352.0307456523601</v>
      </c>
      <c r="P23" s="683">
        <f t="shared" si="5"/>
        <v>2468.5557293422603</v>
      </c>
      <c r="Q23" s="683">
        <f>Q6+Q15</f>
        <v>2330.1981401267299</v>
      </c>
      <c r="R23" s="683">
        <f>R6+R15</f>
        <v>2289.49754279853</v>
      </c>
      <c r="S23" s="683">
        <f>S6+S15</f>
        <v>18256.15140227172</v>
      </c>
      <c r="T23" s="689">
        <f>S23/S21</f>
        <v>0.598990342915524</v>
      </c>
    </row>
    <row r="24" spans="1:20">
      <c r="S24" s="690"/>
      <c r="T24" s="140"/>
    </row>
    <row r="25" spans="1:20" ht="33" customHeight="1">
      <c r="A25" s="800" t="s">
        <v>538</v>
      </c>
      <c r="B25" s="800"/>
      <c r="C25" s="800"/>
      <c r="D25" s="800"/>
      <c r="E25" s="800"/>
      <c r="F25" s="800"/>
      <c r="G25" s="800"/>
      <c r="H25" s="800"/>
      <c r="I25" s="800"/>
      <c r="J25" s="800"/>
      <c r="K25" s="800"/>
      <c r="L25" s="800"/>
      <c r="M25" s="800"/>
      <c r="N25" s="800"/>
      <c r="O25" s="800"/>
      <c r="P25" s="800"/>
      <c r="Q25" s="800"/>
      <c r="R25" s="800"/>
      <c r="S25" s="800"/>
      <c r="T25" s="800"/>
    </row>
    <row r="26" spans="1:20">
      <c r="T26" s="140"/>
    </row>
    <row r="27" spans="1:20" s="389" customFormat="1" ht="15"/>
    <row r="28" spans="1:20" s="389" customFormat="1" ht="15">
      <c r="H28" s="691"/>
      <c r="I28" s="691"/>
      <c r="J28" s="691"/>
      <c r="K28" s="692"/>
      <c r="L28" s="692"/>
      <c r="M28" s="692"/>
      <c r="N28" s="692"/>
      <c r="O28" s="692"/>
      <c r="P28" s="692"/>
      <c r="Q28" s="692"/>
      <c r="R28" s="692"/>
    </row>
    <row r="29" spans="1:20" s="389" customFormat="1" ht="15">
      <c r="H29" s="691"/>
      <c r="I29" s="691"/>
      <c r="J29" s="691"/>
      <c r="K29" s="692"/>
      <c r="L29" s="692"/>
      <c r="M29" s="692"/>
      <c r="N29" s="692"/>
      <c r="O29" s="692"/>
      <c r="P29" s="692"/>
      <c r="Q29" s="692"/>
      <c r="R29" s="692"/>
    </row>
    <row r="30" spans="1:20" s="389" customFormat="1" ht="15">
      <c r="H30" s="691"/>
      <c r="I30" s="691"/>
      <c r="J30" s="691"/>
      <c r="K30" s="693"/>
      <c r="L30" s="693"/>
      <c r="M30" s="693"/>
      <c r="N30" s="693"/>
      <c r="O30" s="693"/>
      <c r="P30" s="693"/>
      <c r="Q30" s="693"/>
      <c r="R30" s="693"/>
    </row>
    <row r="31" spans="1:20" s="389" customFormat="1" ht="15">
      <c r="H31" s="691"/>
      <c r="I31" s="691"/>
      <c r="J31" s="691"/>
      <c r="K31" s="672"/>
      <c r="L31" s="672"/>
      <c r="M31" s="672"/>
      <c r="N31" s="672"/>
      <c r="O31" s="672"/>
      <c r="P31" s="672"/>
      <c r="Q31" s="672"/>
      <c r="R31" s="672"/>
    </row>
    <row r="32" spans="1:20" s="389" customFormat="1" ht="15">
      <c r="H32" s="691"/>
      <c r="I32" s="691"/>
      <c r="J32" s="691"/>
      <c r="K32" s="672"/>
      <c r="L32" s="672"/>
      <c r="M32" s="672"/>
      <c r="N32" s="672"/>
      <c r="O32" s="672"/>
      <c r="P32" s="672"/>
      <c r="Q32" s="672"/>
      <c r="R32" s="672"/>
    </row>
    <row r="33" spans="8:18" s="389" customFormat="1" ht="15">
      <c r="H33" s="691"/>
      <c r="I33" s="691"/>
      <c r="J33" s="691"/>
      <c r="K33" s="672"/>
      <c r="L33" s="672"/>
      <c r="M33" s="672"/>
      <c r="N33" s="672"/>
      <c r="O33" s="672"/>
      <c r="P33" s="672"/>
      <c r="Q33" s="672"/>
      <c r="R33" s="672"/>
    </row>
    <row r="34" spans="8:18" s="389" customFormat="1" ht="15">
      <c r="H34" s="691"/>
      <c r="I34" s="691"/>
      <c r="J34" s="691"/>
      <c r="K34" s="672"/>
      <c r="L34" s="672"/>
      <c r="M34" s="672"/>
      <c r="N34" s="672"/>
      <c r="O34" s="672"/>
      <c r="P34" s="672"/>
      <c r="Q34" s="672"/>
      <c r="R34" s="672"/>
    </row>
    <row r="35" spans="8:18" s="389" customFormat="1" ht="15"/>
    <row r="36" spans="8:18" s="389" customFormat="1" ht="15"/>
    <row r="37" spans="8:18" s="389" customFormat="1" ht="15"/>
    <row r="38" spans="8:18" s="389" customFormat="1" ht="15"/>
    <row r="39" spans="8:18" s="389" customFormat="1" ht="15"/>
    <row r="40" spans="8:18" s="389" customFormat="1" ht="15"/>
    <row r="41" spans="8:18" s="389" customFormat="1" ht="15"/>
    <row r="42" spans="8:18" s="389" customFormat="1" ht="15"/>
    <row r="43" spans="8:18" s="389" customFormat="1" ht="15"/>
    <row r="44" spans="8:18" s="389" customFormat="1" ht="15"/>
    <row r="45" spans="8:18" s="389" customFormat="1" ht="15"/>
    <row r="46" spans="8:18" s="389" customFormat="1" ht="15"/>
    <row r="47" spans="8:18" s="389" customFormat="1" ht="15"/>
    <row r="48" spans="8:18" s="389" customFormat="1" ht="15"/>
    <row r="49" s="389" customFormat="1" ht="15"/>
    <row r="50" s="389" customFormat="1" ht="15"/>
  </sheetData>
  <mergeCells count="2">
    <mergeCell ref="K4:Q4"/>
    <mergeCell ref="A25:T25"/>
  </mergeCells>
  <printOptions horizontalCentered="1" verticalCentered="1"/>
  <pageMargins left="0" right="0" top="0" bottom="0" header="0.31496062992125984" footer="0.31496062992125984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64"/>
  <sheetViews>
    <sheetView showGridLines="0" view="pageBreakPreview" zoomScale="90" zoomScaleNormal="130" zoomScaleSheetLayoutView="100" workbookViewId="0"/>
  </sheetViews>
  <sheetFormatPr baseColWidth="10" defaultColWidth="11.5703125" defaultRowHeight="15"/>
  <cols>
    <col min="1" max="1" width="36.140625" style="139" customWidth="1"/>
    <col min="2" max="2" width="18.7109375" style="139" customWidth="1"/>
    <col min="3" max="3" width="41.42578125" style="140" customWidth="1"/>
    <col min="4" max="4" width="10.42578125" style="389" bestFit="1" customWidth="1"/>
    <col min="5" max="5" width="19.85546875" style="389" customWidth="1"/>
    <col min="6" max="6" width="6.7109375" style="389" customWidth="1"/>
    <col min="7" max="8" width="11.5703125" style="389" customWidth="1"/>
    <col min="9" max="9" width="11.5703125" style="389"/>
    <col min="10" max="10" width="15.5703125" style="389" customWidth="1"/>
    <col min="11" max="13" width="11.5703125" style="389"/>
    <col min="14" max="256" width="11.5703125" style="140"/>
    <col min="257" max="257" width="36.140625" style="140" customWidth="1"/>
    <col min="258" max="258" width="18.7109375" style="140" customWidth="1"/>
    <col min="259" max="259" width="41.42578125" style="140" customWidth="1"/>
    <col min="260" max="260" width="10.42578125" style="140" bestFit="1" customWidth="1"/>
    <col min="261" max="261" width="19.85546875" style="140" customWidth="1"/>
    <col min="262" max="262" width="6.7109375" style="140" customWidth="1"/>
    <col min="263" max="264" width="11.5703125" style="140" customWidth="1"/>
    <col min="265" max="265" width="11.5703125" style="140"/>
    <col min="266" max="266" width="15.5703125" style="140" customWidth="1"/>
    <col min="267" max="512" width="11.5703125" style="140"/>
    <col min="513" max="513" width="36.140625" style="140" customWidth="1"/>
    <col min="514" max="514" width="18.7109375" style="140" customWidth="1"/>
    <col min="515" max="515" width="41.42578125" style="140" customWidth="1"/>
    <col min="516" max="516" width="10.42578125" style="140" bestFit="1" customWidth="1"/>
    <col min="517" max="517" width="19.85546875" style="140" customWidth="1"/>
    <col min="518" max="518" width="6.7109375" style="140" customWidth="1"/>
    <col min="519" max="520" width="11.5703125" style="140" customWidth="1"/>
    <col min="521" max="521" width="11.5703125" style="140"/>
    <col min="522" max="522" width="15.5703125" style="140" customWidth="1"/>
    <col min="523" max="768" width="11.5703125" style="140"/>
    <col min="769" max="769" width="36.140625" style="140" customWidth="1"/>
    <col min="770" max="770" width="18.7109375" style="140" customWidth="1"/>
    <col min="771" max="771" width="41.42578125" style="140" customWidth="1"/>
    <col min="772" max="772" width="10.42578125" style="140" bestFit="1" customWidth="1"/>
    <col min="773" max="773" width="19.85546875" style="140" customWidth="1"/>
    <col min="774" max="774" width="6.7109375" style="140" customWidth="1"/>
    <col min="775" max="776" width="11.5703125" style="140" customWidth="1"/>
    <col min="777" max="777" width="11.5703125" style="140"/>
    <col min="778" max="778" width="15.5703125" style="140" customWidth="1"/>
    <col min="779" max="1024" width="11.5703125" style="140"/>
    <col min="1025" max="1025" width="36.140625" style="140" customWidth="1"/>
    <col min="1026" max="1026" width="18.7109375" style="140" customWidth="1"/>
    <col min="1027" max="1027" width="41.42578125" style="140" customWidth="1"/>
    <col min="1028" max="1028" width="10.42578125" style="140" bestFit="1" customWidth="1"/>
    <col min="1029" max="1029" width="19.85546875" style="140" customWidth="1"/>
    <col min="1030" max="1030" width="6.7109375" style="140" customWidth="1"/>
    <col min="1031" max="1032" width="11.5703125" style="140" customWidth="1"/>
    <col min="1033" max="1033" width="11.5703125" style="140"/>
    <col min="1034" max="1034" width="15.5703125" style="140" customWidth="1"/>
    <col min="1035" max="1280" width="11.5703125" style="140"/>
    <col min="1281" max="1281" width="36.140625" style="140" customWidth="1"/>
    <col min="1282" max="1282" width="18.7109375" style="140" customWidth="1"/>
    <col min="1283" max="1283" width="41.42578125" style="140" customWidth="1"/>
    <col min="1284" max="1284" width="10.42578125" style="140" bestFit="1" customWidth="1"/>
    <col min="1285" max="1285" width="19.85546875" style="140" customWidth="1"/>
    <col min="1286" max="1286" width="6.7109375" style="140" customWidth="1"/>
    <col min="1287" max="1288" width="11.5703125" style="140" customWidth="1"/>
    <col min="1289" max="1289" width="11.5703125" style="140"/>
    <col min="1290" max="1290" width="15.5703125" style="140" customWidth="1"/>
    <col min="1291" max="1536" width="11.5703125" style="140"/>
    <col min="1537" max="1537" width="36.140625" style="140" customWidth="1"/>
    <col min="1538" max="1538" width="18.7109375" style="140" customWidth="1"/>
    <col min="1539" max="1539" width="41.42578125" style="140" customWidth="1"/>
    <col min="1540" max="1540" width="10.42578125" style="140" bestFit="1" customWidth="1"/>
    <col min="1541" max="1541" width="19.85546875" style="140" customWidth="1"/>
    <col min="1542" max="1542" width="6.7109375" style="140" customWidth="1"/>
    <col min="1543" max="1544" width="11.5703125" style="140" customWidth="1"/>
    <col min="1545" max="1545" width="11.5703125" style="140"/>
    <col min="1546" max="1546" width="15.5703125" style="140" customWidth="1"/>
    <col min="1547" max="1792" width="11.5703125" style="140"/>
    <col min="1793" max="1793" width="36.140625" style="140" customWidth="1"/>
    <col min="1794" max="1794" width="18.7109375" style="140" customWidth="1"/>
    <col min="1795" max="1795" width="41.42578125" style="140" customWidth="1"/>
    <col min="1796" max="1796" width="10.42578125" style="140" bestFit="1" customWidth="1"/>
    <col min="1797" max="1797" width="19.85546875" style="140" customWidth="1"/>
    <col min="1798" max="1798" width="6.7109375" style="140" customWidth="1"/>
    <col min="1799" max="1800" width="11.5703125" style="140" customWidth="1"/>
    <col min="1801" max="1801" width="11.5703125" style="140"/>
    <col min="1802" max="1802" width="15.5703125" style="140" customWidth="1"/>
    <col min="1803" max="2048" width="11.5703125" style="140"/>
    <col min="2049" max="2049" width="36.140625" style="140" customWidth="1"/>
    <col min="2050" max="2050" width="18.7109375" style="140" customWidth="1"/>
    <col min="2051" max="2051" width="41.42578125" style="140" customWidth="1"/>
    <col min="2052" max="2052" width="10.42578125" style="140" bestFit="1" customWidth="1"/>
    <col min="2053" max="2053" width="19.85546875" style="140" customWidth="1"/>
    <col min="2054" max="2054" width="6.7109375" style="140" customWidth="1"/>
    <col min="2055" max="2056" width="11.5703125" style="140" customWidth="1"/>
    <col min="2057" max="2057" width="11.5703125" style="140"/>
    <col min="2058" max="2058" width="15.5703125" style="140" customWidth="1"/>
    <col min="2059" max="2304" width="11.5703125" style="140"/>
    <col min="2305" max="2305" width="36.140625" style="140" customWidth="1"/>
    <col min="2306" max="2306" width="18.7109375" style="140" customWidth="1"/>
    <col min="2307" max="2307" width="41.42578125" style="140" customWidth="1"/>
    <col min="2308" max="2308" width="10.42578125" style="140" bestFit="1" customWidth="1"/>
    <col min="2309" max="2309" width="19.85546875" style="140" customWidth="1"/>
    <col min="2310" max="2310" width="6.7109375" style="140" customWidth="1"/>
    <col min="2311" max="2312" width="11.5703125" style="140" customWidth="1"/>
    <col min="2313" max="2313" width="11.5703125" style="140"/>
    <col min="2314" max="2314" width="15.5703125" style="140" customWidth="1"/>
    <col min="2315" max="2560" width="11.5703125" style="140"/>
    <col min="2561" max="2561" width="36.140625" style="140" customWidth="1"/>
    <col min="2562" max="2562" width="18.7109375" style="140" customWidth="1"/>
    <col min="2563" max="2563" width="41.42578125" style="140" customWidth="1"/>
    <col min="2564" max="2564" width="10.42578125" style="140" bestFit="1" customWidth="1"/>
    <col min="2565" max="2565" width="19.85546875" style="140" customWidth="1"/>
    <col min="2566" max="2566" width="6.7109375" style="140" customWidth="1"/>
    <col min="2567" max="2568" width="11.5703125" style="140" customWidth="1"/>
    <col min="2569" max="2569" width="11.5703125" style="140"/>
    <col min="2570" max="2570" width="15.5703125" style="140" customWidth="1"/>
    <col min="2571" max="2816" width="11.5703125" style="140"/>
    <col min="2817" max="2817" width="36.140625" style="140" customWidth="1"/>
    <col min="2818" max="2818" width="18.7109375" style="140" customWidth="1"/>
    <col min="2819" max="2819" width="41.42578125" style="140" customWidth="1"/>
    <col min="2820" max="2820" width="10.42578125" style="140" bestFit="1" customWidth="1"/>
    <col min="2821" max="2821" width="19.85546875" style="140" customWidth="1"/>
    <col min="2822" max="2822" width="6.7109375" style="140" customWidth="1"/>
    <col min="2823" max="2824" width="11.5703125" style="140" customWidth="1"/>
    <col min="2825" max="2825" width="11.5703125" style="140"/>
    <col min="2826" max="2826" width="15.5703125" style="140" customWidth="1"/>
    <col min="2827" max="3072" width="11.5703125" style="140"/>
    <col min="3073" max="3073" width="36.140625" style="140" customWidth="1"/>
    <col min="3074" max="3074" width="18.7109375" style="140" customWidth="1"/>
    <col min="3075" max="3075" width="41.42578125" style="140" customWidth="1"/>
    <col min="3076" max="3076" width="10.42578125" style="140" bestFit="1" customWidth="1"/>
    <col min="3077" max="3077" width="19.85546875" style="140" customWidth="1"/>
    <col min="3078" max="3078" width="6.7109375" style="140" customWidth="1"/>
    <col min="3079" max="3080" width="11.5703125" style="140" customWidth="1"/>
    <col min="3081" max="3081" width="11.5703125" style="140"/>
    <col min="3082" max="3082" width="15.5703125" style="140" customWidth="1"/>
    <col min="3083" max="3328" width="11.5703125" style="140"/>
    <col min="3329" max="3329" width="36.140625" style="140" customWidth="1"/>
    <col min="3330" max="3330" width="18.7109375" style="140" customWidth="1"/>
    <col min="3331" max="3331" width="41.42578125" style="140" customWidth="1"/>
    <col min="3332" max="3332" width="10.42578125" style="140" bestFit="1" customWidth="1"/>
    <col min="3333" max="3333" width="19.85546875" style="140" customWidth="1"/>
    <col min="3334" max="3334" width="6.7109375" style="140" customWidth="1"/>
    <col min="3335" max="3336" width="11.5703125" style="140" customWidth="1"/>
    <col min="3337" max="3337" width="11.5703125" style="140"/>
    <col min="3338" max="3338" width="15.5703125" style="140" customWidth="1"/>
    <col min="3339" max="3584" width="11.5703125" style="140"/>
    <col min="3585" max="3585" width="36.140625" style="140" customWidth="1"/>
    <col min="3586" max="3586" width="18.7109375" style="140" customWidth="1"/>
    <col min="3587" max="3587" width="41.42578125" style="140" customWidth="1"/>
    <col min="3588" max="3588" width="10.42578125" style="140" bestFit="1" customWidth="1"/>
    <col min="3589" max="3589" width="19.85546875" style="140" customWidth="1"/>
    <col min="3590" max="3590" width="6.7109375" style="140" customWidth="1"/>
    <col min="3591" max="3592" width="11.5703125" style="140" customWidth="1"/>
    <col min="3593" max="3593" width="11.5703125" style="140"/>
    <col min="3594" max="3594" width="15.5703125" style="140" customWidth="1"/>
    <col min="3595" max="3840" width="11.5703125" style="140"/>
    <col min="3841" max="3841" width="36.140625" style="140" customWidth="1"/>
    <col min="3842" max="3842" width="18.7109375" style="140" customWidth="1"/>
    <col min="3843" max="3843" width="41.42578125" style="140" customWidth="1"/>
    <col min="3844" max="3844" width="10.42578125" style="140" bestFit="1" customWidth="1"/>
    <col min="3845" max="3845" width="19.85546875" style="140" customWidth="1"/>
    <col min="3846" max="3846" width="6.7109375" style="140" customWidth="1"/>
    <col min="3847" max="3848" width="11.5703125" style="140" customWidth="1"/>
    <col min="3849" max="3849" width="11.5703125" style="140"/>
    <col min="3850" max="3850" width="15.5703125" style="140" customWidth="1"/>
    <col min="3851" max="4096" width="11.5703125" style="140"/>
    <col min="4097" max="4097" width="36.140625" style="140" customWidth="1"/>
    <col min="4098" max="4098" width="18.7109375" style="140" customWidth="1"/>
    <col min="4099" max="4099" width="41.42578125" style="140" customWidth="1"/>
    <col min="4100" max="4100" width="10.42578125" style="140" bestFit="1" customWidth="1"/>
    <col min="4101" max="4101" width="19.85546875" style="140" customWidth="1"/>
    <col min="4102" max="4102" width="6.7109375" style="140" customWidth="1"/>
    <col min="4103" max="4104" width="11.5703125" style="140" customWidth="1"/>
    <col min="4105" max="4105" width="11.5703125" style="140"/>
    <col min="4106" max="4106" width="15.5703125" style="140" customWidth="1"/>
    <col min="4107" max="4352" width="11.5703125" style="140"/>
    <col min="4353" max="4353" width="36.140625" style="140" customWidth="1"/>
    <col min="4354" max="4354" width="18.7109375" style="140" customWidth="1"/>
    <col min="4355" max="4355" width="41.42578125" style="140" customWidth="1"/>
    <col min="4356" max="4356" width="10.42578125" style="140" bestFit="1" customWidth="1"/>
    <col min="4357" max="4357" width="19.85546875" style="140" customWidth="1"/>
    <col min="4358" max="4358" width="6.7109375" style="140" customWidth="1"/>
    <col min="4359" max="4360" width="11.5703125" style="140" customWidth="1"/>
    <col min="4361" max="4361" width="11.5703125" style="140"/>
    <col min="4362" max="4362" width="15.5703125" style="140" customWidth="1"/>
    <col min="4363" max="4608" width="11.5703125" style="140"/>
    <col min="4609" max="4609" width="36.140625" style="140" customWidth="1"/>
    <col min="4610" max="4610" width="18.7109375" style="140" customWidth="1"/>
    <col min="4611" max="4611" width="41.42578125" style="140" customWidth="1"/>
    <col min="4612" max="4612" width="10.42578125" style="140" bestFit="1" customWidth="1"/>
    <col min="4613" max="4613" width="19.85546875" style="140" customWidth="1"/>
    <col min="4614" max="4614" width="6.7109375" style="140" customWidth="1"/>
    <col min="4615" max="4616" width="11.5703125" style="140" customWidth="1"/>
    <col min="4617" max="4617" width="11.5703125" style="140"/>
    <col min="4618" max="4618" width="15.5703125" style="140" customWidth="1"/>
    <col min="4619" max="4864" width="11.5703125" style="140"/>
    <col min="4865" max="4865" width="36.140625" style="140" customWidth="1"/>
    <col min="4866" max="4866" width="18.7109375" style="140" customWidth="1"/>
    <col min="4867" max="4867" width="41.42578125" style="140" customWidth="1"/>
    <col min="4868" max="4868" width="10.42578125" style="140" bestFit="1" customWidth="1"/>
    <col min="4869" max="4869" width="19.85546875" style="140" customWidth="1"/>
    <col min="4870" max="4870" width="6.7109375" style="140" customWidth="1"/>
    <col min="4871" max="4872" width="11.5703125" style="140" customWidth="1"/>
    <col min="4873" max="4873" width="11.5703125" style="140"/>
    <col min="4874" max="4874" width="15.5703125" style="140" customWidth="1"/>
    <col min="4875" max="5120" width="11.5703125" style="140"/>
    <col min="5121" max="5121" width="36.140625" style="140" customWidth="1"/>
    <col min="5122" max="5122" width="18.7109375" style="140" customWidth="1"/>
    <col min="5123" max="5123" width="41.42578125" style="140" customWidth="1"/>
    <col min="5124" max="5124" width="10.42578125" style="140" bestFit="1" customWidth="1"/>
    <col min="5125" max="5125" width="19.85546875" style="140" customWidth="1"/>
    <col min="5126" max="5126" width="6.7109375" style="140" customWidth="1"/>
    <col min="5127" max="5128" width="11.5703125" style="140" customWidth="1"/>
    <col min="5129" max="5129" width="11.5703125" style="140"/>
    <col min="5130" max="5130" width="15.5703125" style="140" customWidth="1"/>
    <col min="5131" max="5376" width="11.5703125" style="140"/>
    <col min="5377" max="5377" width="36.140625" style="140" customWidth="1"/>
    <col min="5378" max="5378" width="18.7109375" style="140" customWidth="1"/>
    <col min="5379" max="5379" width="41.42578125" style="140" customWidth="1"/>
    <col min="5380" max="5380" width="10.42578125" style="140" bestFit="1" customWidth="1"/>
    <col min="5381" max="5381" width="19.85546875" style="140" customWidth="1"/>
    <col min="5382" max="5382" width="6.7109375" style="140" customWidth="1"/>
    <col min="5383" max="5384" width="11.5703125" style="140" customWidth="1"/>
    <col min="5385" max="5385" width="11.5703125" style="140"/>
    <col min="5386" max="5386" width="15.5703125" style="140" customWidth="1"/>
    <col min="5387" max="5632" width="11.5703125" style="140"/>
    <col min="5633" max="5633" width="36.140625" style="140" customWidth="1"/>
    <col min="5634" max="5634" width="18.7109375" style="140" customWidth="1"/>
    <col min="5635" max="5635" width="41.42578125" style="140" customWidth="1"/>
    <col min="5636" max="5636" width="10.42578125" style="140" bestFit="1" customWidth="1"/>
    <col min="5637" max="5637" width="19.85546875" style="140" customWidth="1"/>
    <col min="5638" max="5638" width="6.7109375" style="140" customWidth="1"/>
    <col min="5639" max="5640" width="11.5703125" style="140" customWidth="1"/>
    <col min="5641" max="5641" width="11.5703125" style="140"/>
    <col min="5642" max="5642" width="15.5703125" style="140" customWidth="1"/>
    <col min="5643" max="5888" width="11.5703125" style="140"/>
    <col min="5889" max="5889" width="36.140625" style="140" customWidth="1"/>
    <col min="5890" max="5890" width="18.7109375" style="140" customWidth="1"/>
    <col min="5891" max="5891" width="41.42578125" style="140" customWidth="1"/>
    <col min="5892" max="5892" width="10.42578125" style="140" bestFit="1" customWidth="1"/>
    <col min="5893" max="5893" width="19.85546875" style="140" customWidth="1"/>
    <col min="5894" max="5894" width="6.7109375" style="140" customWidth="1"/>
    <col min="5895" max="5896" width="11.5703125" style="140" customWidth="1"/>
    <col min="5897" max="5897" width="11.5703125" style="140"/>
    <col min="5898" max="5898" width="15.5703125" style="140" customWidth="1"/>
    <col min="5899" max="6144" width="11.5703125" style="140"/>
    <col min="6145" max="6145" width="36.140625" style="140" customWidth="1"/>
    <col min="6146" max="6146" width="18.7109375" style="140" customWidth="1"/>
    <col min="6147" max="6147" width="41.42578125" style="140" customWidth="1"/>
    <col min="6148" max="6148" width="10.42578125" style="140" bestFit="1" customWidth="1"/>
    <col min="6149" max="6149" width="19.85546875" style="140" customWidth="1"/>
    <col min="6150" max="6150" width="6.7109375" style="140" customWidth="1"/>
    <col min="6151" max="6152" width="11.5703125" style="140" customWidth="1"/>
    <col min="6153" max="6153" width="11.5703125" style="140"/>
    <col min="6154" max="6154" width="15.5703125" style="140" customWidth="1"/>
    <col min="6155" max="6400" width="11.5703125" style="140"/>
    <col min="6401" max="6401" width="36.140625" style="140" customWidth="1"/>
    <col min="6402" max="6402" width="18.7109375" style="140" customWidth="1"/>
    <col min="6403" max="6403" width="41.42578125" style="140" customWidth="1"/>
    <col min="6404" max="6404" width="10.42578125" style="140" bestFit="1" customWidth="1"/>
    <col min="6405" max="6405" width="19.85546875" style="140" customWidth="1"/>
    <col min="6406" max="6406" width="6.7109375" style="140" customWidth="1"/>
    <col min="6407" max="6408" width="11.5703125" style="140" customWidth="1"/>
    <col min="6409" max="6409" width="11.5703125" style="140"/>
    <col min="6410" max="6410" width="15.5703125" style="140" customWidth="1"/>
    <col min="6411" max="6656" width="11.5703125" style="140"/>
    <col min="6657" max="6657" width="36.140625" style="140" customWidth="1"/>
    <col min="6658" max="6658" width="18.7109375" style="140" customWidth="1"/>
    <col min="6659" max="6659" width="41.42578125" style="140" customWidth="1"/>
    <col min="6660" max="6660" width="10.42578125" style="140" bestFit="1" customWidth="1"/>
    <col min="6661" max="6661" width="19.85546875" style="140" customWidth="1"/>
    <col min="6662" max="6662" width="6.7109375" style="140" customWidth="1"/>
    <col min="6663" max="6664" width="11.5703125" style="140" customWidth="1"/>
    <col min="6665" max="6665" width="11.5703125" style="140"/>
    <col min="6666" max="6666" width="15.5703125" style="140" customWidth="1"/>
    <col min="6667" max="6912" width="11.5703125" style="140"/>
    <col min="6913" max="6913" width="36.140625" style="140" customWidth="1"/>
    <col min="6914" max="6914" width="18.7109375" style="140" customWidth="1"/>
    <col min="6915" max="6915" width="41.42578125" style="140" customWidth="1"/>
    <col min="6916" max="6916" width="10.42578125" style="140" bestFit="1" customWidth="1"/>
    <col min="6917" max="6917" width="19.85546875" style="140" customWidth="1"/>
    <col min="6918" max="6918" width="6.7109375" style="140" customWidth="1"/>
    <col min="6919" max="6920" width="11.5703125" style="140" customWidth="1"/>
    <col min="6921" max="6921" width="11.5703125" style="140"/>
    <col min="6922" max="6922" width="15.5703125" style="140" customWidth="1"/>
    <col min="6923" max="7168" width="11.5703125" style="140"/>
    <col min="7169" max="7169" width="36.140625" style="140" customWidth="1"/>
    <col min="7170" max="7170" width="18.7109375" style="140" customWidth="1"/>
    <col min="7171" max="7171" width="41.42578125" style="140" customWidth="1"/>
    <col min="7172" max="7172" width="10.42578125" style="140" bestFit="1" customWidth="1"/>
    <col min="7173" max="7173" width="19.85546875" style="140" customWidth="1"/>
    <col min="7174" max="7174" width="6.7109375" style="140" customWidth="1"/>
    <col min="7175" max="7176" width="11.5703125" style="140" customWidth="1"/>
    <col min="7177" max="7177" width="11.5703125" style="140"/>
    <col min="7178" max="7178" width="15.5703125" style="140" customWidth="1"/>
    <col min="7179" max="7424" width="11.5703125" style="140"/>
    <col min="7425" max="7425" width="36.140625" style="140" customWidth="1"/>
    <col min="7426" max="7426" width="18.7109375" style="140" customWidth="1"/>
    <col min="7427" max="7427" width="41.42578125" style="140" customWidth="1"/>
    <col min="7428" max="7428" width="10.42578125" style="140" bestFit="1" customWidth="1"/>
    <col min="7429" max="7429" width="19.85546875" style="140" customWidth="1"/>
    <col min="7430" max="7430" width="6.7109375" style="140" customWidth="1"/>
    <col min="7431" max="7432" width="11.5703125" style="140" customWidth="1"/>
    <col min="7433" max="7433" width="11.5703125" style="140"/>
    <col min="7434" max="7434" width="15.5703125" style="140" customWidth="1"/>
    <col min="7435" max="7680" width="11.5703125" style="140"/>
    <col min="7681" max="7681" width="36.140625" style="140" customWidth="1"/>
    <col min="7682" max="7682" width="18.7109375" style="140" customWidth="1"/>
    <col min="7683" max="7683" width="41.42578125" style="140" customWidth="1"/>
    <col min="7684" max="7684" width="10.42578125" style="140" bestFit="1" customWidth="1"/>
    <col min="7685" max="7685" width="19.85546875" style="140" customWidth="1"/>
    <col min="7686" max="7686" width="6.7109375" style="140" customWidth="1"/>
    <col min="7687" max="7688" width="11.5703125" style="140" customWidth="1"/>
    <col min="7689" max="7689" width="11.5703125" style="140"/>
    <col min="7690" max="7690" width="15.5703125" style="140" customWidth="1"/>
    <col min="7691" max="7936" width="11.5703125" style="140"/>
    <col min="7937" max="7937" width="36.140625" style="140" customWidth="1"/>
    <col min="7938" max="7938" width="18.7109375" style="140" customWidth="1"/>
    <col min="7939" max="7939" width="41.42578125" style="140" customWidth="1"/>
    <col min="7940" max="7940" width="10.42578125" style="140" bestFit="1" customWidth="1"/>
    <col min="7941" max="7941" width="19.85546875" style="140" customWidth="1"/>
    <col min="7942" max="7942" width="6.7109375" style="140" customWidth="1"/>
    <col min="7943" max="7944" width="11.5703125" style="140" customWidth="1"/>
    <col min="7945" max="7945" width="11.5703125" style="140"/>
    <col min="7946" max="7946" width="15.5703125" style="140" customWidth="1"/>
    <col min="7947" max="8192" width="11.5703125" style="140"/>
    <col min="8193" max="8193" width="36.140625" style="140" customWidth="1"/>
    <col min="8194" max="8194" width="18.7109375" style="140" customWidth="1"/>
    <col min="8195" max="8195" width="41.42578125" style="140" customWidth="1"/>
    <col min="8196" max="8196" width="10.42578125" style="140" bestFit="1" customWidth="1"/>
    <col min="8197" max="8197" width="19.85546875" style="140" customWidth="1"/>
    <col min="8198" max="8198" width="6.7109375" style="140" customWidth="1"/>
    <col min="8199" max="8200" width="11.5703125" style="140" customWidth="1"/>
    <col min="8201" max="8201" width="11.5703125" style="140"/>
    <col min="8202" max="8202" width="15.5703125" style="140" customWidth="1"/>
    <col min="8203" max="8448" width="11.5703125" style="140"/>
    <col min="8449" max="8449" width="36.140625" style="140" customWidth="1"/>
    <col min="8450" max="8450" width="18.7109375" style="140" customWidth="1"/>
    <col min="8451" max="8451" width="41.42578125" style="140" customWidth="1"/>
    <col min="8452" max="8452" width="10.42578125" style="140" bestFit="1" customWidth="1"/>
    <col min="8453" max="8453" width="19.85546875" style="140" customWidth="1"/>
    <col min="8454" max="8454" width="6.7109375" style="140" customWidth="1"/>
    <col min="8455" max="8456" width="11.5703125" style="140" customWidth="1"/>
    <col min="8457" max="8457" width="11.5703125" style="140"/>
    <col min="8458" max="8458" width="15.5703125" style="140" customWidth="1"/>
    <col min="8459" max="8704" width="11.5703125" style="140"/>
    <col min="8705" max="8705" width="36.140625" style="140" customWidth="1"/>
    <col min="8706" max="8706" width="18.7109375" style="140" customWidth="1"/>
    <col min="8707" max="8707" width="41.42578125" style="140" customWidth="1"/>
    <col min="8708" max="8708" width="10.42578125" style="140" bestFit="1" customWidth="1"/>
    <col min="8709" max="8709" width="19.85546875" style="140" customWidth="1"/>
    <col min="8710" max="8710" width="6.7109375" style="140" customWidth="1"/>
    <col min="8711" max="8712" width="11.5703125" style="140" customWidth="1"/>
    <col min="8713" max="8713" width="11.5703125" style="140"/>
    <col min="8714" max="8714" width="15.5703125" style="140" customWidth="1"/>
    <col min="8715" max="8960" width="11.5703125" style="140"/>
    <col min="8961" max="8961" width="36.140625" style="140" customWidth="1"/>
    <col min="8962" max="8962" width="18.7109375" style="140" customWidth="1"/>
    <col min="8963" max="8963" width="41.42578125" style="140" customWidth="1"/>
    <col min="8964" max="8964" width="10.42578125" style="140" bestFit="1" customWidth="1"/>
    <col min="8965" max="8965" width="19.85546875" style="140" customWidth="1"/>
    <col min="8966" max="8966" width="6.7109375" style="140" customWidth="1"/>
    <col min="8967" max="8968" width="11.5703125" style="140" customWidth="1"/>
    <col min="8969" max="8969" width="11.5703125" style="140"/>
    <col min="8970" max="8970" width="15.5703125" style="140" customWidth="1"/>
    <col min="8971" max="9216" width="11.5703125" style="140"/>
    <col min="9217" max="9217" width="36.140625" style="140" customWidth="1"/>
    <col min="9218" max="9218" width="18.7109375" style="140" customWidth="1"/>
    <col min="9219" max="9219" width="41.42578125" style="140" customWidth="1"/>
    <col min="9220" max="9220" width="10.42578125" style="140" bestFit="1" customWidth="1"/>
    <col min="9221" max="9221" width="19.85546875" style="140" customWidth="1"/>
    <col min="9222" max="9222" width="6.7109375" style="140" customWidth="1"/>
    <col min="9223" max="9224" width="11.5703125" style="140" customWidth="1"/>
    <col min="9225" max="9225" width="11.5703125" style="140"/>
    <col min="9226" max="9226" width="15.5703125" style="140" customWidth="1"/>
    <col min="9227" max="9472" width="11.5703125" style="140"/>
    <col min="9473" max="9473" width="36.140625" style="140" customWidth="1"/>
    <col min="9474" max="9474" width="18.7109375" style="140" customWidth="1"/>
    <col min="9475" max="9475" width="41.42578125" style="140" customWidth="1"/>
    <col min="9476" max="9476" width="10.42578125" style="140" bestFit="1" customWidth="1"/>
    <col min="9477" max="9477" width="19.85546875" style="140" customWidth="1"/>
    <col min="9478" max="9478" width="6.7109375" style="140" customWidth="1"/>
    <col min="9479" max="9480" width="11.5703125" style="140" customWidth="1"/>
    <col min="9481" max="9481" width="11.5703125" style="140"/>
    <col min="9482" max="9482" width="15.5703125" style="140" customWidth="1"/>
    <col min="9483" max="9728" width="11.5703125" style="140"/>
    <col min="9729" max="9729" width="36.140625" style="140" customWidth="1"/>
    <col min="9730" max="9730" width="18.7109375" style="140" customWidth="1"/>
    <col min="9731" max="9731" width="41.42578125" style="140" customWidth="1"/>
    <col min="9732" max="9732" width="10.42578125" style="140" bestFit="1" customWidth="1"/>
    <col min="9733" max="9733" width="19.85546875" style="140" customWidth="1"/>
    <col min="9734" max="9734" width="6.7109375" style="140" customWidth="1"/>
    <col min="9735" max="9736" width="11.5703125" style="140" customWidth="1"/>
    <col min="9737" max="9737" width="11.5703125" style="140"/>
    <col min="9738" max="9738" width="15.5703125" style="140" customWidth="1"/>
    <col min="9739" max="9984" width="11.5703125" style="140"/>
    <col min="9985" max="9985" width="36.140625" style="140" customWidth="1"/>
    <col min="9986" max="9986" width="18.7109375" style="140" customWidth="1"/>
    <col min="9987" max="9987" width="41.42578125" style="140" customWidth="1"/>
    <col min="9988" max="9988" width="10.42578125" style="140" bestFit="1" customWidth="1"/>
    <col min="9989" max="9989" width="19.85546875" style="140" customWidth="1"/>
    <col min="9990" max="9990" width="6.7109375" style="140" customWidth="1"/>
    <col min="9991" max="9992" width="11.5703125" style="140" customWidth="1"/>
    <col min="9993" max="9993" width="11.5703125" style="140"/>
    <col min="9994" max="9994" width="15.5703125" style="140" customWidth="1"/>
    <col min="9995" max="10240" width="11.5703125" style="140"/>
    <col min="10241" max="10241" width="36.140625" style="140" customWidth="1"/>
    <col min="10242" max="10242" width="18.7109375" style="140" customWidth="1"/>
    <col min="10243" max="10243" width="41.42578125" style="140" customWidth="1"/>
    <col min="10244" max="10244" width="10.42578125" style="140" bestFit="1" customWidth="1"/>
    <col min="10245" max="10245" width="19.85546875" style="140" customWidth="1"/>
    <col min="10246" max="10246" width="6.7109375" style="140" customWidth="1"/>
    <col min="10247" max="10248" width="11.5703125" style="140" customWidth="1"/>
    <col min="10249" max="10249" width="11.5703125" style="140"/>
    <col min="10250" max="10250" width="15.5703125" style="140" customWidth="1"/>
    <col min="10251" max="10496" width="11.5703125" style="140"/>
    <col min="10497" max="10497" width="36.140625" style="140" customWidth="1"/>
    <col min="10498" max="10498" width="18.7109375" style="140" customWidth="1"/>
    <col min="10499" max="10499" width="41.42578125" style="140" customWidth="1"/>
    <col min="10500" max="10500" width="10.42578125" style="140" bestFit="1" customWidth="1"/>
    <col min="10501" max="10501" width="19.85546875" style="140" customWidth="1"/>
    <col min="10502" max="10502" width="6.7109375" style="140" customWidth="1"/>
    <col min="10503" max="10504" width="11.5703125" style="140" customWidth="1"/>
    <col min="10505" max="10505" width="11.5703125" style="140"/>
    <col min="10506" max="10506" width="15.5703125" style="140" customWidth="1"/>
    <col min="10507" max="10752" width="11.5703125" style="140"/>
    <col min="10753" max="10753" width="36.140625" style="140" customWidth="1"/>
    <col min="10754" max="10754" width="18.7109375" style="140" customWidth="1"/>
    <col min="10755" max="10755" width="41.42578125" style="140" customWidth="1"/>
    <col min="10756" max="10756" width="10.42578125" style="140" bestFit="1" customWidth="1"/>
    <col min="10757" max="10757" width="19.85546875" style="140" customWidth="1"/>
    <col min="10758" max="10758" width="6.7109375" style="140" customWidth="1"/>
    <col min="10759" max="10760" width="11.5703125" style="140" customWidth="1"/>
    <col min="10761" max="10761" width="11.5703125" style="140"/>
    <col min="10762" max="10762" width="15.5703125" style="140" customWidth="1"/>
    <col min="10763" max="11008" width="11.5703125" style="140"/>
    <col min="11009" max="11009" width="36.140625" style="140" customWidth="1"/>
    <col min="11010" max="11010" width="18.7109375" style="140" customWidth="1"/>
    <col min="11011" max="11011" width="41.42578125" style="140" customWidth="1"/>
    <col min="11012" max="11012" width="10.42578125" style="140" bestFit="1" customWidth="1"/>
    <col min="11013" max="11013" width="19.85546875" style="140" customWidth="1"/>
    <col min="11014" max="11014" width="6.7109375" style="140" customWidth="1"/>
    <col min="11015" max="11016" width="11.5703125" style="140" customWidth="1"/>
    <col min="11017" max="11017" width="11.5703125" style="140"/>
    <col min="11018" max="11018" width="15.5703125" style="140" customWidth="1"/>
    <col min="11019" max="11264" width="11.5703125" style="140"/>
    <col min="11265" max="11265" width="36.140625" style="140" customWidth="1"/>
    <col min="11266" max="11266" width="18.7109375" style="140" customWidth="1"/>
    <col min="11267" max="11267" width="41.42578125" style="140" customWidth="1"/>
    <col min="11268" max="11268" width="10.42578125" style="140" bestFit="1" customWidth="1"/>
    <col min="11269" max="11269" width="19.85546875" style="140" customWidth="1"/>
    <col min="11270" max="11270" width="6.7109375" style="140" customWidth="1"/>
    <col min="11271" max="11272" width="11.5703125" style="140" customWidth="1"/>
    <col min="11273" max="11273" width="11.5703125" style="140"/>
    <col min="11274" max="11274" width="15.5703125" style="140" customWidth="1"/>
    <col min="11275" max="11520" width="11.5703125" style="140"/>
    <col min="11521" max="11521" width="36.140625" style="140" customWidth="1"/>
    <col min="11522" max="11522" width="18.7109375" style="140" customWidth="1"/>
    <col min="11523" max="11523" width="41.42578125" style="140" customWidth="1"/>
    <col min="11524" max="11524" width="10.42578125" style="140" bestFit="1" customWidth="1"/>
    <col min="11525" max="11525" width="19.85546875" style="140" customWidth="1"/>
    <col min="11526" max="11526" width="6.7109375" style="140" customWidth="1"/>
    <col min="11527" max="11528" width="11.5703125" style="140" customWidth="1"/>
    <col min="11529" max="11529" width="11.5703125" style="140"/>
    <col min="11530" max="11530" width="15.5703125" style="140" customWidth="1"/>
    <col min="11531" max="11776" width="11.5703125" style="140"/>
    <col min="11777" max="11777" width="36.140625" style="140" customWidth="1"/>
    <col min="11778" max="11778" width="18.7109375" style="140" customWidth="1"/>
    <col min="11779" max="11779" width="41.42578125" style="140" customWidth="1"/>
    <col min="11780" max="11780" width="10.42578125" style="140" bestFit="1" customWidth="1"/>
    <col min="11781" max="11781" width="19.85546875" style="140" customWidth="1"/>
    <col min="11782" max="11782" width="6.7109375" style="140" customWidth="1"/>
    <col min="11783" max="11784" width="11.5703125" style="140" customWidth="1"/>
    <col min="11785" max="11785" width="11.5703125" style="140"/>
    <col min="11786" max="11786" width="15.5703125" style="140" customWidth="1"/>
    <col min="11787" max="12032" width="11.5703125" style="140"/>
    <col min="12033" max="12033" width="36.140625" style="140" customWidth="1"/>
    <col min="12034" max="12034" width="18.7109375" style="140" customWidth="1"/>
    <col min="12035" max="12035" width="41.42578125" style="140" customWidth="1"/>
    <col min="12036" max="12036" width="10.42578125" style="140" bestFit="1" customWidth="1"/>
    <col min="12037" max="12037" width="19.85546875" style="140" customWidth="1"/>
    <col min="12038" max="12038" width="6.7109375" style="140" customWidth="1"/>
    <col min="12039" max="12040" width="11.5703125" style="140" customWidth="1"/>
    <col min="12041" max="12041" width="11.5703125" style="140"/>
    <col min="12042" max="12042" width="15.5703125" style="140" customWidth="1"/>
    <col min="12043" max="12288" width="11.5703125" style="140"/>
    <col min="12289" max="12289" width="36.140625" style="140" customWidth="1"/>
    <col min="12290" max="12290" width="18.7109375" style="140" customWidth="1"/>
    <col min="12291" max="12291" width="41.42578125" style="140" customWidth="1"/>
    <col min="12292" max="12292" width="10.42578125" style="140" bestFit="1" customWidth="1"/>
    <col min="12293" max="12293" width="19.85546875" style="140" customWidth="1"/>
    <col min="12294" max="12294" width="6.7109375" style="140" customWidth="1"/>
    <col min="12295" max="12296" width="11.5703125" style="140" customWidth="1"/>
    <col min="12297" max="12297" width="11.5703125" style="140"/>
    <col min="12298" max="12298" width="15.5703125" style="140" customWidth="1"/>
    <col min="12299" max="12544" width="11.5703125" style="140"/>
    <col min="12545" max="12545" width="36.140625" style="140" customWidth="1"/>
    <col min="12546" max="12546" width="18.7109375" style="140" customWidth="1"/>
    <col min="12547" max="12547" width="41.42578125" style="140" customWidth="1"/>
    <col min="12548" max="12548" width="10.42578125" style="140" bestFit="1" customWidth="1"/>
    <col min="12549" max="12549" width="19.85546875" style="140" customWidth="1"/>
    <col min="12550" max="12550" width="6.7109375" style="140" customWidth="1"/>
    <col min="12551" max="12552" width="11.5703125" style="140" customWidth="1"/>
    <col min="12553" max="12553" width="11.5703125" style="140"/>
    <col min="12554" max="12554" width="15.5703125" style="140" customWidth="1"/>
    <col min="12555" max="12800" width="11.5703125" style="140"/>
    <col min="12801" max="12801" width="36.140625" style="140" customWidth="1"/>
    <col min="12802" max="12802" width="18.7109375" style="140" customWidth="1"/>
    <col min="12803" max="12803" width="41.42578125" style="140" customWidth="1"/>
    <col min="12804" max="12804" width="10.42578125" style="140" bestFit="1" customWidth="1"/>
    <col min="12805" max="12805" width="19.85546875" style="140" customWidth="1"/>
    <col min="12806" max="12806" width="6.7109375" style="140" customWidth="1"/>
    <col min="12807" max="12808" width="11.5703125" style="140" customWidth="1"/>
    <col min="12809" max="12809" width="11.5703125" style="140"/>
    <col min="12810" max="12810" width="15.5703125" style="140" customWidth="1"/>
    <col min="12811" max="13056" width="11.5703125" style="140"/>
    <col min="13057" max="13057" width="36.140625" style="140" customWidth="1"/>
    <col min="13058" max="13058" width="18.7109375" style="140" customWidth="1"/>
    <col min="13059" max="13059" width="41.42578125" style="140" customWidth="1"/>
    <col min="13060" max="13060" width="10.42578125" style="140" bestFit="1" customWidth="1"/>
    <col min="13061" max="13061" width="19.85546875" style="140" customWidth="1"/>
    <col min="13062" max="13062" width="6.7109375" style="140" customWidth="1"/>
    <col min="13063" max="13064" width="11.5703125" style="140" customWidth="1"/>
    <col min="13065" max="13065" width="11.5703125" style="140"/>
    <col min="13066" max="13066" width="15.5703125" style="140" customWidth="1"/>
    <col min="13067" max="13312" width="11.5703125" style="140"/>
    <col min="13313" max="13313" width="36.140625" style="140" customWidth="1"/>
    <col min="13314" max="13314" width="18.7109375" style="140" customWidth="1"/>
    <col min="13315" max="13315" width="41.42578125" style="140" customWidth="1"/>
    <col min="13316" max="13316" width="10.42578125" style="140" bestFit="1" customWidth="1"/>
    <col min="13317" max="13317" width="19.85546875" style="140" customWidth="1"/>
    <col min="13318" max="13318" width="6.7109375" style="140" customWidth="1"/>
    <col min="13319" max="13320" width="11.5703125" style="140" customWidth="1"/>
    <col min="13321" max="13321" width="11.5703125" style="140"/>
    <col min="13322" max="13322" width="15.5703125" style="140" customWidth="1"/>
    <col min="13323" max="13568" width="11.5703125" style="140"/>
    <col min="13569" max="13569" width="36.140625" style="140" customWidth="1"/>
    <col min="13570" max="13570" width="18.7109375" style="140" customWidth="1"/>
    <col min="13571" max="13571" width="41.42578125" style="140" customWidth="1"/>
    <col min="13572" max="13572" width="10.42578125" style="140" bestFit="1" customWidth="1"/>
    <col min="13573" max="13573" width="19.85546875" style="140" customWidth="1"/>
    <col min="13574" max="13574" width="6.7109375" style="140" customWidth="1"/>
    <col min="13575" max="13576" width="11.5703125" style="140" customWidth="1"/>
    <col min="13577" max="13577" width="11.5703125" style="140"/>
    <col min="13578" max="13578" width="15.5703125" style="140" customWidth="1"/>
    <col min="13579" max="13824" width="11.5703125" style="140"/>
    <col min="13825" max="13825" width="36.140625" style="140" customWidth="1"/>
    <col min="13826" max="13826" width="18.7109375" style="140" customWidth="1"/>
    <col min="13827" max="13827" width="41.42578125" style="140" customWidth="1"/>
    <col min="13828" max="13828" width="10.42578125" style="140" bestFit="1" customWidth="1"/>
    <col min="13829" max="13829" width="19.85546875" style="140" customWidth="1"/>
    <col min="13830" max="13830" width="6.7109375" style="140" customWidth="1"/>
    <col min="13831" max="13832" width="11.5703125" style="140" customWidth="1"/>
    <col min="13833" max="13833" width="11.5703125" style="140"/>
    <col min="13834" max="13834" width="15.5703125" style="140" customWidth="1"/>
    <col min="13835" max="14080" width="11.5703125" style="140"/>
    <col min="14081" max="14081" width="36.140625" style="140" customWidth="1"/>
    <col min="14082" max="14082" width="18.7109375" style="140" customWidth="1"/>
    <col min="14083" max="14083" width="41.42578125" style="140" customWidth="1"/>
    <col min="14084" max="14084" width="10.42578125" style="140" bestFit="1" customWidth="1"/>
    <col min="14085" max="14085" width="19.85546875" style="140" customWidth="1"/>
    <col min="14086" max="14086" width="6.7109375" style="140" customWidth="1"/>
    <col min="14087" max="14088" width="11.5703125" style="140" customWidth="1"/>
    <col min="14089" max="14089" width="11.5703125" style="140"/>
    <col min="14090" max="14090" width="15.5703125" style="140" customWidth="1"/>
    <col min="14091" max="14336" width="11.5703125" style="140"/>
    <col min="14337" max="14337" width="36.140625" style="140" customWidth="1"/>
    <col min="14338" max="14338" width="18.7109375" style="140" customWidth="1"/>
    <col min="14339" max="14339" width="41.42578125" style="140" customWidth="1"/>
    <col min="14340" max="14340" width="10.42578125" style="140" bestFit="1" customWidth="1"/>
    <col min="14341" max="14341" width="19.85546875" style="140" customWidth="1"/>
    <col min="14342" max="14342" width="6.7109375" style="140" customWidth="1"/>
    <col min="14343" max="14344" width="11.5703125" style="140" customWidth="1"/>
    <col min="14345" max="14345" width="11.5703125" style="140"/>
    <col min="14346" max="14346" width="15.5703125" style="140" customWidth="1"/>
    <col min="14347" max="14592" width="11.5703125" style="140"/>
    <col min="14593" max="14593" width="36.140625" style="140" customWidth="1"/>
    <col min="14594" max="14594" width="18.7109375" style="140" customWidth="1"/>
    <col min="14595" max="14595" width="41.42578125" style="140" customWidth="1"/>
    <col min="14596" max="14596" width="10.42578125" style="140" bestFit="1" customWidth="1"/>
    <col min="14597" max="14597" width="19.85546875" style="140" customWidth="1"/>
    <col min="14598" max="14598" width="6.7109375" style="140" customWidth="1"/>
    <col min="14599" max="14600" width="11.5703125" style="140" customWidth="1"/>
    <col min="14601" max="14601" width="11.5703125" style="140"/>
    <col min="14602" max="14602" width="15.5703125" style="140" customWidth="1"/>
    <col min="14603" max="14848" width="11.5703125" style="140"/>
    <col min="14849" max="14849" width="36.140625" style="140" customWidth="1"/>
    <col min="14850" max="14850" width="18.7109375" style="140" customWidth="1"/>
    <col min="14851" max="14851" width="41.42578125" style="140" customWidth="1"/>
    <col min="14852" max="14852" width="10.42578125" style="140" bestFit="1" customWidth="1"/>
    <col min="14853" max="14853" width="19.85546875" style="140" customWidth="1"/>
    <col min="14854" max="14854" width="6.7109375" style="140" customWidth="1"/>
    <col min="14855" max="14856" width="11.5703125" style="140" customWidth="1"/>
    <col min="14857" max="14857" width="11.5703125" style="140"/>
    <col min="14858" max="14858" width="15.5703125" style="140" customWidth="1"/>
    <col min="14859" max="15104" width="11.5703125" style="140"/>
    <col min="15105" max="15105" width="36.140625" style="140" customWidth="1"/>
    <col min="15106" max="15106" width="18.7109375" style="140" customWidth="1"/>
    <col min="15107" max="15107" width="41.42578125" style="140" customWidth="1"/>
    <col min="15108" max="15108" width="10.42578125" style="140" bestFit="1" customWidth="1"/>
    <col min="15109" max="15109" width="19.85546875" style="140" customWidth="1"/>
    <col min="15110" max="15110" width="6.7109375" style="140" customWidth="1"/>
    <col min="15111" max="15112" width="11.5703125" style="140" customWidth="1"/>
    <col min="15113" max="15113" width="11.5703125" style="140"/>
    <col min="15114" max="15114" width="15.5703125" style="140" customWidth="1"/>
    <col min="15115" max="15360" width="11.5703125" style="140"/>
    <col min="15361" max="15361" width="36.140625" style="140" customWidth="1"/>
    <col min="15362" max="15362" width="18.7109375" style="140" customWidth="1"/>
    <col min="15363" max="15363" width="41.42578125" style="140" customWidth="1"/>
    <col min="15364" max="15364" width="10.42578125" style="140" bestFit="1" customWidth="1"/>
    <col min="15365" max="15365" width="19.85546875" style="140" customWidth="1"/>
    <col min="15366" max="15366" width="6.7109375" style="140" customWidth="1"/>
    <col min="15367" max="15368" width="11.5703125" style="140" customWidth="1"/>
    <col min="15369" max="15369" width="11.5703125" style="140"/>
    <col min="15370" max="15370" width="15.5703125" style="140" customWidth="1"/>
    <col min="15371" max="15616" width="11.5703125" style="140"/>
    <col min="15617" max="15617" width="36.140625" style="140" customWidth="1"/>
    <col min="15618" max="15618" width="18.7109375" style="140" customWidth="1"/>
    <col min="15619" max="15619" width="41.42578125" style="140" customWidth="1"/>
    <col min="15620" max="15620" width="10.42578125" style="140" bestFit="1" customWidth="1"/>
    <col min="15621" max="15621" width="19.85546875" style="140" customWidth="1"/>
    <col min="15622" max="15622" width="6.7109375" style="140" customWidth="1"/>
    <col min="15623" max="15624" width="11.5703125" style="140" customWidth="1"/>
    <col min="15625" max="15625" width="11.5703125" style="140"/>
    <col min="15626" max="15626" width="15.5703125" style="140" customWidth="1"/>
    <col min="15627" max="15872" width="11.5703125" style="140"/>
    <col min="15873" max="15873" width="36.140625" style="140" customWidth="1"/>
    <col min="15874" max="15874" width="18.7109375" style="140" customWidth="1"/>
    <col min="15875" max="15875" width="41.42578125" style="140" customWidth="1"/>
    <col min="15876" max="15876" width="10.42578125" style="140" bestFit="1" customWidth="1"/>
    <col min="15877" max="15877" width="19.85546875" style="140" customWidth="1"/>
    <col min="15878" max="15878" width="6.7109375" style="140" customWidth="1"/>
    <col min="15879" max="15880" width="11.5703125" style="140" customWidth="1"/>
    <col min="15881" max="15881" width="11.5703125" style="140"/>
    <col min="15882" max="15882" width="15.5703125" style="140" customWidth="1"/>
    <col min="15883" max="16128" width="11.5703125" style="140"/>
    <col min="16129" max="16129" width="36.140625" style="140" customWidth="1"/>
    <col min="16130" max="16130" width="18.7109375" style="140" customWidth="1"/>
    <col min="16131" max="16131" width="41.42578125" style="140" customWidth="1"/>
    <col min="16132" max="16132" width="10.42578125" style="140" bestFit="1" customWidth="1"/>
    <col min="16133" max="16133" width="19.85546875" style="140" customWidth="1"/>
    <col min="16134" max="16134" width="6.7109375" style="140" customWidth="1"/>
    <col min="16135" max="16136" width="11.5703125" style="140" customWidth="1"/>
    <col min="16137" max="16137" width="11.5703125" style="140"/>
    <col min="16138" max="16138" width="15.5703125" style="140" customWidth="1"/>
    <col min="16139" max="16384" width="11.5703125" style="140"/>
  </cols>
  <sheetData>
    <row r="1" spans="1:15">
      <c r="A1" s="658" t="s">
        <v>513</v>
      </c>
    </row>
    <row r="2" spans="1:15" ht="39" customHeight="1">
      <c r="A2" s="801" t="s">
        <v>514</v>
      </c>
      <c r="B2" s="801"/>
      <c r="C2" s="801"/>
    </row>
    <row r="3" spans="1:15">
      <c r="A3" s="659"/>
      <c r="B3" s="659"/>
      <c r="C3" s="660"/>
    </row>
    <row r="4" spans="1:15">
      <c r="A4" s="694" t="s">
        <v>497</v>
      </c>
      <c r="B4" s="695" t="s">
        <v>539</v>
      </c>
      <c r="C4" s="735" t="s">
        <v>498</v>
      </c>
    </row>
    <row r="5" spans="1:15" ht="15.75" thickBot="1">
      <c r="A5" s="696"/>
      <c r="B5" s="697"/>
      <c r="C5" s="697"/>
    </row>
    <row r="6" spans="1:15" ht="15.75" thickBot="1">
      <c r="A6" s="698" t="s">
        <v>515</v>
      </c>
      <c r="B6" s="699">
        <f>SUM(B8:B16)</f>
        <v>17845.620902271723</v>
      </c>
      <c r="C6" s="700">
        <f>B6/$B$21</f>
        <v>0.97751275770264945</v>
      </c>
    </row>
    <row r="7" spans="1:15">
      <c r="B7" s="701"/>
      <c r="C7" s="702"/>
    </row>
    <row r="8" spans="1:15">
      <c r="A8" s="673" t="s">
        <v>0</v>
      </c>
      <c r="B8" s="703">
        <v>8845.2088121855249</v>
      </c>
      <c r="C8" s="704">
        <f>B8/$B$21</f>
        <v>0.48450566700957914</v>
      </c>
      <c r="N8" s="389"/>
    </row>
    <row r="9" spans="1:15">
      <c r="A9" s="673" t="s">
        <v>6</v>
      </c>
      <c r="B9" s="703">
        <v>5221.2621503258833</v>
      </c>
      <c r="C9" s="704">
        <f t="shared" ref="C9:C14" si="0">B9/$B$21</f>
        <v>0.28600015607211549</v>
      </c>
      <c r="E9" s="705"/>
      <c r="N9" s="389"/>
      <c r="O9" s="389"/>
    </row>
    <row r="10" spans="1:15">
      <c r="A10" s="673" t="s">
        <v>9</v>
      </c>
      <c r="B10" s="703">
        <v>1438.405585780022</v>
      </c>
      <c r="C10" s="704">
        <f t="shared" si="0"/>
        <v>7.8790187158561384E-2</v>
      </c>
      <c r="D10" s="705"/>
      <c r="N10" s="389"/>
      <c r="O10" s="389"/>
    </row>
    <row r="11" spans="1:15">
      <c r="A11" s="673" t="s">
        <v>11</v>
      </c>
      <c r="B11" s="703">
        <v>46.905173225920002</v>
      </c>
      <c r="C11" s="704">
        <f t="shared" si="0"/>
        <v>2.5692804683950699E-3</v>
      </c>
      <c r="N11" s="389"/>
      <c r="O11" s="389"/>
    </row>
    <row r="12" spans="1:15">
      <c r="A12" s="673" t="s">
        <v>14</v>
      </c>
      <c r="B12" s="703">
        <v>977.4224504337235</v>
      </c>
      <c r="C12" s="704">
        <f t="shared" si="0"/>
        <v>5.353934840352479E-2</v>
      </c>
      <c r="N12" s="389"/>
      <c r="O12" s="389"/>
    </row>
    <row r="13" spans="1:15">
      <c r="A13" s="673" t="s">
        <v>15</v>
      </c>
      <c r="B13" s="703">
        <v>260.073891135645</v>
      </c>
      <c r="C13" s="704">
        <f>B13/$B$21</f>
        <v>1.4245822430201933E-2</v>
      </c>
      <c r="N13" s="389"/>
      <c r="O13" s="389"/>
    </row>
    <row r="14" spans="1:15">
      <c r="A14" s="673" t="s">
        <v>16</v>
      </c>
      <c r="B14" s="703">
        <v>632.14478818500197</v>
      </c>
      <c r="C14" s="704">
        <f t="shared" si="0"/>
        <v>3.4626399302666845E-2</v>
      </c>
      <c r="N14" s="389"/>
      <c r="O14" s="389"/>
    </row>
    <row r="15" spans="1:15">
      <c r="A15" s="673" t="s">
        <v>18</v>
      </c>
      <c r="B15" s="703">
        <v>422.69790368589128</v>
      </c>
      <c r="C15" s="704">
        <f>B15/$B$21</f>
        <v>2.3153724701981404E-2</v>
      </c>
      <c r="N15" s="389"/>
      <c r="O15" s="389"/>
    </row>
    <row r="16" spans="1:15">
      <c r="A16" s="673" t="s">
        <v>21</v>
      </c>
      <c r="B16" s="703">
        <v>1.5001473141085948</v>
      </c>
      <c r="C16" s="704">
        <f>B16/$B$21</f>
        <v>8.2172155623223101E-5</v>
      </c>
      <c r="N16" s="389"/>
      <c r="O16" s="389"/>
    </row>
    <row r="17" spans="1:15" ht="15.75" thickBot="1">
      <c r="A17" s="673"/>
      <c r="B17" s="706"/>
      <c r="C17" s="707"/>
      <c r="N17" s="389"/>
      <c r="O17" s="389"/>
    </row>
    <row r="18" spans="1:15" ht="15.75" thickBot="1">
      <c r="A18" s="668"/>
      <c r="B18" s="680"/>
      <c r="C18" s="12"/>
      <c r="N18" s="389"/>
      <c r="O18" s="389"/>
    </row>
    <row r="19" spans="1:15" ht="15.75" thickBot="1">
      <c r="A19" s="708" t="s">
        <v>508</v>
      </c>
      <c r="B19" s="709">
        <v>410.53050000000002</v>
      </c>
      <c r="C19" s="710">
        <f>B19/$B$21</f>
        <v>2.2487242297350538E-2</v>
      </c>
      <c r="N19" s="389"/>
      <c r="O19" s="389"/>
    </row>
    <row r="20" spans="1:15">
      <c r="N20" s="389"/>
      <c r="O20" s="389"/>
    </row>
    <row r="21" spans="1:15">
      <c r="A21" s="682" t="s">
        <v>512</v>
      </c>
      <c r="B21" s="683">
        <f>SUM(B8:B19)</f>
        <v>18256.151402271724</v>
      </c>
      <c r="C21" s="711">
        <v>1</v>
      </c>
      <c r="N21" s="389"/>
    </row>
    <row r="22" spans="1:15">
      <c r="A22" s="712"/>
      <c r="B22" s="687"/>
      <c r="C22" s="713"/>
      <c r="N22" s="389"/>
    </row>
    <row r="23" spans="1:15">
      <c r="A23" s="712"/>
      <c r="B23" s="687"/>
      <c r="C23" s="713"/>
      <c r="N23" s="389"/>
    </row>
    <row r="24" spans="1:15" ht="35.25" customHeight="1">
      <c r="A24" s="801" t="s">
        <v>516</v>
      </c>
      <c r="B24" s="801"/>
      <c r="C24" s="801"/>
      <c r="N24" s="389"/>
    </row>
    <row r="25" spans="1:15">
      <c r="N25" s="389"/>
    </row>
    <row r="26" spans="1:15" ht="15.75" thickBot="1">
      <c r="A26" s="694" t="s">
        <v>497</v>
      </c>
      <c r="B26" s="695" t="s">
        <v>539</v>
      </c>
      <c r="C26" s="735" t="s">
        <v>498</v>
      </c>
      <c r="N26" s="389"/>
    </row>
    <row r="27" spans="1:15" ht="15.75" thickBot="1">
      <c r="A27" s="7" t="s">
        <v>517</v>
      </c>
      <c r="B27" s="714">
        <f>SUM(B28:B37)</f>
        <v>18256.151402271724</v>
      </c>
      <c r="C27" s="715">
        <f>B27/$B$39</f>
        <v>0.59899034291552411</v>
      </c>
      <c r="N27" s="389"/>
    </row>
    <row r="28" spans="1:15">
      <c r="A28" s="673" t="s">
        <v>0</v>
      </c>
      <c r="B28" s="716">
        <f>B8</f>
        <v>8845.2088121855249</v>
      </c>
      <c r="C28" s="704">
        <f>B28/$B$39</f>
        <v>0.29021421562658251</v>
      </c>
      <c r="E28" s="705"/>
      <c r="N28" s="389"/>
    </row>
    <row r="29" spans="1:15">
      <c r="A29" s="673" t="s">
        <v>6</v>
      </c>
      <c r="B29" s="716">
        <f>B9</f>
        <v>5221.2621503258833</v>
      </c>
      <c r="C29" s="704">
        <f t="shared" ref="C29:C35" si="1">B29/$B$39</f>
        <v>0.17131133155952988</v>
      </c>
    </row>
    <row r="30" spans="1:15">
      <c r="A30" s="673" t="s">
        <v>9</v>
      </c>
      <c r="B30" s="716">
        <f t="shared" ref="B30:B33" si="2">B10</f>
        <v>1438.405585780022</v>
      </c>
      <c r="C30" s="704">
        <f>B30/$B$39</f>
        <v>4.7194561224485003E-2</v>
      </c>
    </row>
    <row r="31" spans="1:15">
      <c r="A31" s="673" t="s">
        <v>11</v>
      </c>
      <c r="B31" s="716">
        <f>B11</f>
        <v>46.905173225920002</v>
      </c>
      <c r="C31" s="704">
        <f>B31/$B$39</f>
        <v>1.538974188810121E-3</v>
      </c>
    </row>
    <row r="32" spans="1:15">
      <c r="A32" s="673" t="s">
        <v>14</v>
      </c>
      <c r="B32" s="716">
        <f t="shared" si="2"/>
        <v>977.4224504337235</v>
      </c>
      <c r="C32" s="704">
        <f t="shared" si="1"/>
        <v>3.2069552659701031E-2</v>
      </c>
    </row>
    <row r="33" spans="1:32">
      <c r="A33" s="673" t="s">
        <v>15</v>
      </c>
      <c r="B33" s="716">
        <f t="shared" si="2"/>
        <v>260.073891135645</v>
      </c>
      <c r="C33" s="704">
        <f t="shared" si="1"/>
        <v>8.5331100625803211E-3</v>
      </c>
    </row>
    <row r="34" spans="1:32">
      <c r="A34" s="673" t="s">
        <v>16</v>
      </c>
      <c r="B34" s="716">
        <f>B14</f>
        <v>632.14478818500197</v>
      </c>
      <c r="C34" s="704">
        <f t="shared" si="1"/>
        <v>2.0740878792234275E-2</v>
      </c>
    </row>
    <row r="35" spans="1:32">
      <c r="A35" s="673" t="s">
        <v>18</v>
      </c>
      <c r="B35" s="716">
        <f>B15</f>
        <v>422.69790368589128</v>
      </c>
      <c r="C35" s="704">
        <f t="shared" si="1"/>
        <v>1.3868857499011482E-2</v>
      </c>
    </row>
    <row r="36" spans="1:32">
      <c r="A36" s="673" t="s">
        <v>21</v>
      </c>
      <c r="B36" s="716">
        <f>B16</f>
        <v>1.5001473141085948</v>
      </c>
      <c r="C36" s="704">
        <f>B36/$B$39</f>
        <v>4.9220327674862219E-5</v>
      </c>
    </row>
    <row r="37" spans="1:32" ht="15.75" thickBot="1">
      <c r="A37" s="673" t="s">
        <v>518</v>
      </c>
      <c r="B37" s="717">
        <f>B19</f>
        <v>410.53050000000002</v>
      </c>
      <c r="C37" s="707">
        <f>B37/$B$39</f>
        <v>1.3469640974914475E-2</v>
      </c>
    </row>
    <row r="38" spans="1:32">
      <c r="A38" s="668"/>
      <c r="B38" s="680"/>
      <c r="C38" s="12"/>
    </row>
    <row r="39" spans="1:32">
      <c r="A39" s="682" t="s">
        <v>519</v>
      </c>
      <c r="B39" s="683">
        <f>'[1]6.1 EXPORTACIONES PART'!S21</f>
        <v>30478.206565754932</v>
      </c>
      <c r="C39" s="711">
        <v>1</v>
      </c>
      <c r="D39" s="718"/>
      <c r="E39" s="718"/>
      <c r="F39" s="718"/>
      <c r="G39" s="718"/>
      <c r="H39" s="718"/>
      <c r="I39" s="718"/>
      <c r="J39" s="718"/>
      <c r="K39" s="718"/>
      <c r="L39" s="718"/>
      <c r="M39" s="718"/>
      <c r="N39" s="719"/>
      <c r="O39" s="719"/>
      <c r="P39" s="719"/>
      <c r="Q39" s="719"/>
      <c r="R39" s="719"/>
      <c r="S39" s="719"/>
      <c r="T39" s="719"/>
      <c r="U39" s="719"/>
      <c r="V39" s="719"/>
      <c r="W39" s="719"/>
      <c r="X39" s="719"/>
      <c r="Y39" s="719"/>
      <c r="Z39" s="719"/>
      <c r="AA39" s="719"/>
      <c r="AB39" s="719"/>
      <c r="AC39" s="719"/>
      <c r="AD39" s="719"/>
      <c r="AE39" s="719"/>
      <c r="AF39" s="719"/>
    </row>
    <row r="40" spans="1:32">
      <c r="A40" s="686"/>
      <c r="B40" s="687"/>
      <c r="D40" s="718"/>
      <c r="E40" s="718"/>
      <c r="F40" s="718"/>
      <c r="G40" s="718"/>
      <c r="H40" s="718"/>
      <c r="I40" s="718"/>
      <c r="J40" s="718"/>
      <c r="K40" s="718"/>
      <c r="L40" s="718"/>
      <c r="M40" s="718"/>
      <c r="N40" s="719"/>
      <c r="O40" s="719"/>
      <c r="P40" s="719"/>
      <c r="Q40" s="719"/>
      <c r="R40" s="719"/>
      <c r="S40" s="719"/>
      <c r="T40" s="719"/>
      <c r="U40" s="719"/>
      <c r="V40" s="719"/>
      <c r="W40" s="719"/>
      <c r="X40" s="719"/>
      <c r="Y40" s="719"/>
      <c r="Z40" s="719"/>
      <c r="AA40" s="719"/>
      <c r="AB40" s="719"/>
      <c r="AC40" s="719"/>
      <c r="AD40" s="719"/>
      <c r="AE40" s="719"/>
      <c r="AF40" s="719"/>
    </row>
    <row r="41" spans="1:32">
      <c r="D41" s="718"/>
      <c r="E41" s="718"/>
      <c r="F41" s="718"/>
      <c r="G41" s="718"/>
      <c r="H41" s="718"/>
      <c r="I41" s="718"/>
      <c r="J41" s="718"/>
      <c r="K41" s="718"/>
      <c r="L41" s="718"/>
      <c r="M41" s="718"/>
      <c r="N41" s="719"/>
      <c r="O41" s="719"/>
      <c r="P41" s="719"/>
      <c r="Q41" s="719"/>
      <c r="R41" s="719"/>
      <c r="S41" s="719"/>
      <c r="T41" s="719"/>
      <c r="U41" s="719"/>
      <c r="V41" s="719"/>
      <c r="W41" s="719"/>
      <c r="X41" s="719"/>
      <c r="Y41" s="719"/>
      <c r="Z41" s="719"/>
      <c r="AA41" s="719"/>
      <c r="AB41" s="719"/>
      <c r="AC41" s="719"/>
      <c r="AD41" s="719"/>
      <c r="AE41" s="719"/>
      <c r="AF41" s="719"/>
    </row>
    <row r="42" spans="1:32" ht="35.25" customHeight="1">
      <c r="A42" s="802" t="s">
        <v>538</v>
      </c>
      <c r="B42" s="802"/>
      <c r="C42" s="802"/>
      <c r="D42" s="720"/>
      <c r="E42" s="720"/>
      <c r="F42" s="720"/>
      <c r="G42" s="720"/>
      <c r="H42" s="720"/>
      <c r="I42" s="720"/>
      <c r="J42" s="803"/>
      <c r="K42" s="803"/>
      <c r="L42" s="803"/>
      <c r="M42" s="803"/>
      <c r="N42" s="803"/>
      <c r="O42" s="803"/>
      <c r="P42" s="803"/>
      <c r="Q42" s="803"/>
      <c r="R42" s="803"/>
      <c r="S42" s="803"/>
      <c r="T42" s="803"/>
      <c r="U42" s="803"/>
      <c r="V42" s="803"/>
      <c r="W42" s="803"/>
      <c r="X42" s="803"/>
      <c r="Y42" s="803"/>
      <c r="Z42" s="803"/>
      <c r="AA42" s="803"/>
      <c r="AB42" s="737"/>
      <c r="AC42" s="719"/>
      <c r="AD42" s="719"/>
      <c r="AE42" s="719"/>
      <c r="AF42" s="719"/>
    </row>
    <row r="43" spans="1:32">
      <c r="D43" s="718"/>
      <c r="E43" s="718"/>
      <c r="F43" s="718"/>
      <c r="G43" s="718"/>
      <c r="H43" s="718"/>
      <c r="I43" s="718"/>
      <c r="J43" s="718"/>
      <c r="K43" s="718"/>
      <c r="L43" s="718"/>
      <c r="M43" s="718"/>
      <c r="N43" s="719"/>
      <c r="O43" s="719"/>
      <c r="P43" s="719"/>
      <c r="Q43" s="719"/>
      <c r="R43" s="719"/>
      <c r="S43" s="719"/>
      <c r="T43" s="719"/>
      <c r="U43" s="719"/>
      <c r="V43" s="719"/>
      <c r="W43" s="719"/>
      <c r="X43" s="719"/>
      <c r="Y43" s="719"/>
      <c r="Z43" s="719"/>
      <c r="AA43" s="719"/>
      <c r="AB43" s="719"/>
      <c r="AC43" s="719"/>
      <c r="AD43" s="719"/>
      <c r="AE43" s="719"/>
      <c r="AF43" s="719"/>
    </row>
    <row r="44" spans="1:32">
      <c r="D44" s="718"/>
      <c r="E44" s="718"/>
      <c r="F44" s="718"/>
      <c r="G44" s="718"/>
      <c r="H44" s="718"/>
      <c r="I44" s="718"/>
      <c r="J44" s="718"/>
      <c r="K44" s="718"/>
      <c r="L44" s="718"/>
      <c r="M44" s="718"/>
      <c r="N44" s="719"/>
      <c r="O44" s="719"/>
      <c r="P44" s="719"/>
      <c r="Q44" s="719"/>
      <c r="R44" s="719"/>
      <c r="S44" s="719"/>
      <c r="T44" s="719"/>
      <c r="U44" s="719"/>
      <c r="V44" s="719"/>
      <c r="W44" s="719"/>
      <c r="X44" s="719"/>
      <c r="Y44" s="719"/>
      <c r="Z44" s="719"/>
      <c r="AA44" s="719"/>
      <c r="AB44" s="719"/>
      <c r="AC44" s="719"/>
      <c r="AD44" s="719"/>
      <c r="AE44" s="719"/>
      <c r="AF44" s="719"/>
    </row>
    <row r="45" spans="1:32">
      <c r="D45" s="718"/>
      <c r="E45" s="718"/>
      <c r="F45" s="718"/>
      <c r="G45" s="718"/>
      <c r="H45" s="718"/>
      <c r="I45" s="718"/>
      <c r="J45" s="718"/>
      <c r="K45" s="718"/>
      <c r="L45" s="718"/>
      <c r="M45" s="718"/>
      <c r="N45" s="719"/>
      <c r="O45" s="719"/>
      <c r="P45" s="719"/>
      <c r="Q45" s="719"/>
      <c r="R45" s="719"/>
      <c r="S45" s="719"/>
      <c r="T45" s="719"/>
      <c r="U45" s="719"/>
      <c r="V45" s="719"/>
      <c r="W45" s="719"/>
      <c r="X45" s="719"/>
      <c r="Y45" s="719"/>
      <c r="Z45" s="719"/>
      <c r="AA45" s="719"/>
      <c r="AB45" s="719"/>
      <c r="AC45" s="719"/>
      <c r="AD45" s="719"/>
      <c r="AE45" s="719"/>
      <c r="AF45" s="719"/>
    </row>
    <row r="46" spans="1:32">
      <c r="D46" s="718"/>
      <c r="E46" s="718"/>
      <c r="F46" s="718"/>
      <c r="G46" s="718"/>
      <c r="H46" s="718"/>
      <c r="I46" s="718"/>
      <c r="J46" s="718"/>
      <c r="K46" s="718"/>
      <c r="L46" s="718"/>
      <c r="M46" s="718"/>
      <c r="N46" s="719"/>
      <c r="O46" s="719"/>
      <c r="P46" s="719"/>
      <c r="Q46" s="719"/>
      <c r="R46" s="719"/>
      <c r="S46" s="719"/>
      <c r="T46" s="719"/>
      <c r="U46" s="719"/>
      <c r="V46" s="719"/>
      <c r="W46" s="719"/>
      <c r="X46" s="719"/>
      <c r="Y46" s="719"/>
      <c r="Z46" s="719"/>
      <c r="AA46" s="719"/>
      <c r="AB46" s="719"/>
      <c r="AC46" s="719"/>
      <c r="AD46" s="719"/>
      <c r="AE46" s="719"/>
      <c r="AF46" s="719"/>
    </row>
    <row r="47" spans="1:32">
      <c r="D47" s="718"/>
      <c r="E47" s="718"/>
      <c r="F47" s="718"/>
      <c r="G47" s="718"/>
      <c r="H47" s="718"/>
      <c r="I47" s="718"/>
      <c r="J47" s="718"/>
      <c r="K47" s="718"/>
      <c r="L47" s="718"/>
      <c r="M47" s="718"/>
      <c r="N47" s="719"/>
      <c r="O47" s="719"/>
      <c r="P47" s="719"/>
      <c r="Q47" s="719"/>
      <c r="R47" s="719"/>
      <c r="S47" s="719"/>
      <c r="T47" s="719"/>
      <c r="U47" s="719"/>
      <c r="V47" s="719"/>
      <c r="W47" s="719"/>
      <c r="X47" s="719"/>
      <c r="Y47" s="719"/>
      <c r="Z47" s="719"/>
      <c r="AA47" s="719"/>
      <c r="AB47" s="719"/>
      <c r="AC47" s="719"/>
      <c r="AD47" s="719"/>
      <c r="AE47" s="719"/>
      <c r="AF47" s="719"/>
    </row>
    <row r="48" spans="1:32">
      <c r="D48" s="718"/>
      <c r="E48" s="718"/>
      <c r="F48" s="718"/>
      <c r="G48" s="718"/>
      <c r="H48" s="718"/>
      <c r="I48" s="718"/>
      <c r="J48" s="718"/>
      <c r="K48" s="718"/>
      <c r="L48" s="718"/>
      <c r="M48" s="718"/>
      <c r="N48" s="719"/>
      <c r="O48" s="719"/>
      <c r="P48" s="719"/>
      <c r="Q48" s="719"/>
      <c r="R48" s="719"/>
      <c r="S48" s="719"/>
      <c r="T48" s="719"/>
      <c r="U48" s="719"/>
      <c r="V48" s="719"/>
      <c r="W48" s="719"/>
      <c r="X48" s="719"/>
      <c r="Y48" s="719"/>
      <c r="Z48" s="719"/>
      <c r="AA48" s="719"/>
      <c r="AB48" s="719"/>
      <c r="AC48" s="719"/>
      <c r="AD48" s="719"/>
      <c r="AE48" s="719"/>
      <c r="AF48" s="719"/>
    </row>
    <row r="49" spans="4:32" s="140" customFormat="1">
      <c r="D49" s="718"/>
      <c r="E49" s="718"/>
      <c r="F49" s="718"/>
      <c r="G49" s="718"/>
      <c r="H49" s="718"/>
      <c r="I49" s="718"/>
      <c r="J49" s="718"/>
      <c r="K49" s="718"/>
      <c r="L49" s="718"/>
      <c r="M49" s="718"/>
      <c r="N49" s="719"/>
      <c r="O49" s="719"/>
      <c r="P49" s="719"/>
      <c r="Q49" s="719"/>
      <c r="R49" s="719"/>
      <c r="S49" s="719"/>
      <c r="T49" s="719"/>
      <c r="U49" s="719"/>
      <c r="V49" s="719"/>
      <c r="W49" s="719"/>
      <c r="X49" s="719"/>
      <c r="Y49" s="719"/>
      <c r="Z49" s="719"/>
      <c r="AA49" s="719"/>
      <c r="AB49" s="719"/>
      <c r="AC49" s="719"/>
      <c r="AD49" s="719"/>
      <c r="AE49" s="719"/>
      <c r="AF49" s="719"/>
    </row>
    <row r="50" spans="4:32" s="140" customFormat="1">
      <c r="D50" s="718"/>
      <c r="E50" s="718"/>
      <c r="F50" s="718"/>
      <c r="G50" s="718"/>
      <c r="H50" s="718"/>
      <c r="I50" s="718"/>
      <c r="J50" s="718"/>
      <c r="K50" s="718"/>
      <c r="L50" s="718"/>
      <c r="M50" s="718"/>
      <c r="N50" s="719"/>
      <c r="O50" s="719"/>
      <c r="P50" s="719"/>
      <c r="Q50" s="719"/>
      <c r="R50" s="719"/>
      <c r="S50" s="719"/>
      <c r="T50" s="719"/>
      <c r="U50" s="719"/>
      <c r="V50" s="719"/>
      <c r="W50" s="719"/>
      <c r="X50" s="719"/>
      <c r="Y50" s="719"/>
      <c r="Z50" s="719"/>
      <c r="AA50" s="719"/>
      <c r="AB50" s="719"/>
      <c r="AC50" s="719"/>
      <c r="AD50" s="719"/>
      <c r="AE50" s="719"/>
      <c r="AF50" s="719"/>
    </row>
    <row r="51" spans="4:32" s="140" customFormat="1">
      <c r="D51" s="718"/>
      <c r="E51" s="718"/>
      <c r="F51" s="718"/>
      <c r="G51" s="718"/>
      <c r="H51" s="718"/>
      <c r="I51" s="718"/>
      <c r="J51" s="718"/>
      <c r="K51" s="718"/>
      <c r="L51" s="718"/>
      <c r="M51" s="718"/>
      <c r="N51" s="719"/>
      <c r="O51" s="719"/>
      <c r="P51" s="719"/>
      <c r="Q51" s="719"/>
      <c r="R51" s="719"/>
      <c r="S51" s="719"/>
      <c r="T51" s="719"/>
      <c r="U51" s="719"/>
      <c r="V51" s="719"/>
      <c r="W51" s="719"/>
      <c r="X51" s="719"/>
      <c r="Y51" s="719"/>
      <c r="Z51" s="719"/>
      <c r="AA51" s="719"/>
      <c r="AB51" s="719"/>
      <c r="AC51" s="719"/>
      <c r="AD51" s="719"/>
      <c r="AE51" s="719"/>
      <c r="AF51" s="719"/>
    </row>
    <row r="52" spans="4:32" s="140" customFormat="1">
      <c r="D52" s="718"/>
      <c r="E52" s="718"/>
      <c r="F52" s="718"/>
      <c r="G52" s="718"/>
      <c r="H52" s="718"/>
      <c r="I52" s="718"/>
      <c r="J52" s="718"/>
      <c r="K52" s="718"/>
      <c r="L52" s="718"/>
      <c r="M52" s="718"/>
      <c r="N52" s="719"/>
      <c r="O52" s="719"/>
      <c r="P52" s="719"/>
      <c r="Q52" s="719"/>
      <c r="R52" s="719"/>
      <c r="S52" s="719"/>
      <c r="T52" s="719"/>
      <c r="U52" s="719"/>
      <c r="V52" s="719"/>
      <c r="W52" s="719"/>
      <c r="X52" s="719"/>
      <c r="Y52" s="719"/>
      <c r="Z52" s="719"/>
      <c r="AA52" s="719"/>
      <c r="AB52" s="719"/>
      <c r="AC52" s="719"/>
      <c r="AD52" s="719"/>
      <c r="AE52" s="719"/>
      <c r="AF52" s="719"/>
    </row>
    <row r="53" spans="4:32" s="140" customFormat="1">
      <c r="D53" s="718"/>
      <c r="E53" s="718"/>
      <c r="F53" s="718"/>
      <c r="G53" s="718"/>
      <c r="H53" s="718"/>
      <c r="I53" s="718"/>
      <c r="J53" s="718"/>
      <c r="K53" s="718"/>
      <c r="L53" s="718"/>
      <c r="M53" s="718"/>
      <c r="N53" s="719"/>
      <c r="O53" s="719"/>
      <c r="P53" s="719"/>
      <c r="Q53" s="719"/>
      <c r="R53" s="719"/>
      <c r="S53" s="719"/>
      <c r="T53" s="719"/>
      <c r="U53" s="719"/>
      <c r="V53" s="719"/>
      <c r="W53" s="719"/>
      <c r="X53" s="719"/>
      <c r="Y53" s="719"/>
      <c r="Z53" s="719"/>
      <c r="AA53" s="719"/>
      <c r="AB53" s="719"/>
      <c r="AC53" s="719"/>
      <c r="AD53" s="719"/>
      <c r="AE53" s="719"/>
      <c r="AF53" s="719"/>
    </row>
    <row r="54" spans="4:32" s="140" customFormat="1">
      <c r="D54" s="718"/>
      <c r="E54" s="718"/>
      <c r="F54" s="718"/>
      <c r="G54" s="718"/>
      <c r="H54" s="718"/>
      <c r="I54" s="718"/>
      <c r="J54" s="718"/>
      <c r="K54" s="718"/>
      <c r="L54" s="718"/>
      <c r="M54" s="718"/>
      <c r="N54" s="719"/>
      <c r="O54" s="719"/>
      <c r="P54" s="719"/>
      <c r="Q54" s="719"/>
      <c r="R54" s="719"/>
      <c r="S54" s="719"/>
      <c r="T54" s="719"/>
      <c r="U54" s="719"/>
      <c r="V54" s="719"/>
      <c r="W54" s="719"/>
      <c r="X54" s="719"/>
      <c r="Y54" s="719"/>
      <c r="Z54" s="719"/>
      <c r="AA54" s="719"/>
      <c r="AB54" s="719"/>
      <c r="AC54" s="719"/>
      <c r="AD54" s="719"/>
      <c r="AE54" s="719"/>
      <c r="AF54" s="719"/>
    </row>
    <row r="55" spans="4:32" s="140" customFormat="1">
      <c r="D55" s="718"/>
      <c r="E55" s="718"/>
      <c r="F55" s="718"/>
      <c r="G55" s="718"/>
      <c r="H55" s="718"/>
      <c r="I55" s="718"/>
      <c r="J55" s="718"/>
      <c r="K55" s="718"/>
      <c r="L55" s="718"/>
      <c r="M55" s="718"/>
      <c r="N55" s="719"/>
      <c r="O55" s="719"/>
      <c r="P55" s="719"/>
      <c r="Q55" s="719"/>
      <c r="R55" s="719"/>
      <c r="S55" s="719"/>
      <c r="T55" s="719"/>
      <c r="U55" s="719"/>
      <c r="V55" s="719"/>
      <c r="W55" s="719"/>
      <c r="X55" s="719"/>
      <c r="Y55" s="719"/>
      <c r="Z55" s="719"/>
      <c r="AA55" s="719"/>
      <c r="AB55" s="719"/>
      <c r="AC55" s="719"/>
      <c r="AD55" s="719"/>
      <c r="AE55" s="719"/>
      <c r="AF55" s="719"/>
    </row>
    <row r="56" spans="4:32" s="140" customFormat="1">
      <c r="D56" s="718"/>
      <c r="E56" s="718"/>
      <c r="F56" s="718"/>
      <c r="G56" s="718"/>
      <c r="H56" s="718"/>
      <c r="I56" s="718"/>
      <c r="J56" s="718"/>
      <c r="K56" s="718"/>
      <c r="L56" s="718"/>
      <c r="M56" s="718"/>
      <c r="N56" s="719"/>
      <c r="O56" s="719"/>
      <c r="P56" s="719"/>
      <c r="Q56" s="719"/>
      <c r="R56" s="719"/>
      <c r="S56" s="719"/>
      <c r="T56" s="719"/>
      <c r="U56" s="719"/>
      <c r="V56" s="719"/>
      <c r="W56" s="719"/>
      <c r="X56" s="719"/>
      <c r="Y56" s="719"/>
      <c r="Z56" s="719"/>
      <c r="AA56" s="719"/>
      <c r="AB56" s="719"/>
      <c r="AC56" s="719"/>
      <c r="AD56" s="719"/>
      <c r="AE56" s="719"/>
      <c r="AF56" s="719"/>
    </row>
    <row r="57" spans="4:32" s="140" customFormat="1">
      <c r="D57" s="718"/>
      <c r="E57" s="718"/>
      <c r="F57" s="718"/>
      <c r="G57" s="718"/>
      <c r="H57" s="718"/>
      <c r="I57" s="718"/>
      <c r="J57" s="718"/>
      <c r="K57" s="718"/>
      <c r="L57" s="718"/>
      <c r="M57" s="718"/>
      <c r="N57" s="719"/>
      <c r="O57" s="719"/>
      <c r="P57" s="719"/>
      <c r="Q57" s="719"/>
      <c r="R57" s="719"/>
      <c r="S57" s="719"/>
      <c r="T57" s="719"/>
      <c r="U57" s="719"/>
      <c r="V57" s="719"/>
      <c r="W57" s="719"/>
      <c r="X57" s="719"/>
      <c r="Y57" s="719"/>
      <c r="Z57" s="719"/>
      <c r="AA57" s="719"/>
      <c r="AB57" s="719"/>
      <c r="AC57" s="719"/>
      <c r="AD57" s="719"/>
      <c r="AE57" s="719"/>
      <c r="AF57" s="719"/>
    </row>
    <row r="58" spans="4:32" s="140" customFormat="1">
      <c r="D58" s="718"/>
      <c r="E58" s="718"/>
      <c r="F58" s="718"/>
      <c r="G58" s="718"/>
      <c r="H58" s="718"/>
      <c r="I58" s="718"/>
      <c r="J58" s="718"/>
      <c r="K58" s="718"/>
      <c r="L58" s="718"/>
      <c r="M58" s="718"/>
      <c r="N58" s="719"/>
      <c r="O58" s="719"/>
      <c r="P58" s="719"/>
      <c r="Q58" s="719"/>
      <c r="R58" s="719"/>
      <c r="S58" s="719"/>
      <c r="T58" s="719"/>
      <c r="U58" s="719"/>
      <c r="V58" s="719"/>
      <c r="W58" s="719"/>
      <c r="X58" s="719"/>
      <c r="Y58" s="719"/>
      <c r="Z58" s="719"/>
      <c r="AA58" s="719"/>
      <c r="AB58" s="719"/>
      <c r="AC58" s="719"/>
      <c r="AD58" s="719"/>
      <c r="AE58" s="719"/>
      <c r="AF58" s="719"/>
    </row>
    <row r="59" spans="4:32" s="140" customFormat="1">
      <c r="D59" s="718"/>
      <c r="E59" s="718"/>
      <c r="F59" s="718"/>
      <c r="G59" s="718"/>
      <c r="H59" s="718"/>
      <c r="I59" s="718"/>
      <c r="J59" s="718"/>
      <c r="K59" s="718"/>
      <c r="L59" s="718"/>
      <c r="M59" s="718"/>
      <c r="N59" s="719"/>
      <c r="O59" s="719"/>
      <c r="P59" s="719"/>
      <c r="Q59" s="719"/>
      <c r="R59" s="719"/>
      <c r="S59" s="719"/>
      <c r="T59" s="719"/>
      <c r="U59" s="719"/>
      <c r="V59" s="719"/>
      <c r="W59" s="719"/>
      <c r="X59" s="719"/>
      <c r="Y59" s="719"/>
      <c r="Z59" s="719"/>
      <c r="AA59" s="719"/>
      <c r="AB59" s="719"/>
      <c r="AC59" s="719"/>
      <c r="AD59" s="719"/>
      <c r="AE59" s="719"/>
      <c r="AF59" s="719"/>
    </row>
    <row r="60" spans="4:32" s="140" customFormat="1">
      <c r="D60" s="718"/>
      <c r="E60" s="718"/>
      <c r="F60" s="718"/>
      <c r="G60" s="718"/>
      <c r="H60" s="718"/>
      <c r="I60" s="718"/>
      <c r="J60" s="718"/>
      <c r="K60" s="718"/>
      <c r="L60" s="718"/>
      <c r="M60" s="718"/>
      <c r="N60" s="719"/>
      <c r="O60" s="719"/>
      <c r="P60" s="719"/>
      <c r="Q60" s="719"/>
      <c r="R60" s="719"/>
      <c r="S60" s="719"/>
      <c r="T60" s="719"/>
      <c r="U60" s="719"/>
      <c r="V60" s="719"/>
      <c r="W60" s="719"/>
      <c r="X60" s="719"/>
      <c r="Y60" s="719"/>
      <c r="Z60" s="719"/>
      <c r="AA60" s="719"/>
      <c r="AB60" s="719"/>
      <c r="AC60" s="719"/>
      <c r="AD60" s="719"/>
      <c r="AE60" s="719"/>
      <c r="AF60" s="719"/>
    </row>
    <row r="61" spans="4:32" s="140" customFormat="1">
      <c r="D61" s="718"/>
      <c r="E61" s="718"/>
      <c r="F61" s="718"/>
      <c r="G61" s="718"/>
      <c r="H61" s="718"/>
      <c r="I61" s="718"/>
      <c r="J61" s="718"/>
      <c r="K61" s="718"/>
      <c r="L61" s="718"/>
      <c r="M61" s="718"/>
      <c r="N61" s="719"/>
      <c r="O61" s="719"/>
      <c r="P61" s="719"/>
      <c r="Q61" s="719"/>
      <c r="R61" s="719"/>
      <c r="S61" s="719"/>
      <c r="T61" s="719"/>
      <c r="U61" s="719"/>
      <c r="V61" s="719"/>
      <c r="W61" s="719"/>
      <c r="X61" s="719"/>
      <c r="Y61" s="719"/>
      <c r="Z61" s="719"/>
      <c r="AA61" s="719"/>
      <c r="AB61" s="719"/>
      <c r="AC61" s="719"/>
      <c r="AD61" s="719"/>
      <c r="AE61" s="719"/>
      <c r="AF61" s="719"/>
    </row>
    <row r="62" spans="4:32" s="140" customFormat="1">
      <c r="D62" s="718"/>
      <c r="E62" s="718"/>
      <c r="F62" s="718"/>
      <c r="G62" s="718"/>
      <c r="H62" s="718"/>
      <c r="I62" s="718"/>
      <c r="J62" s="718"/>
      <c r="K62" s="718"/>
      <c r="L62" s="718"/>
      <c r="M62" s="718"/>
      <c r="N62" s="719"/>
      <c r="O62" s="719"/>
      <c r="P62" s="719"/>
      <c r="Q62" s="719"/>
      <c r="R62" s="719"/>
      <c r="S62" s="719"/>
      <c r="T62" s="719"/>
      <c r="U62" s="719"/>
      <c r="V62" s="719"/>
      <c r="W62" s="719"/>
      <c r="X62" s="719"/>
      <c r="Y62" s="719"/>
      <c r="Z62" s="719"/>
      <c r="AA62" s="719"/>
      <c r="AB62" s="719"/>
      <c r="AC62" s="719"/>
      <c r="AD62" s="719"/>
      <c r="AE62" s="719"/>
      <c r="AF62" s="719"/>
    </row>
    <row r="63" spans="4:32" s="140" customFormat="1">
      <c r="D63" s="718"/>
      <c r="E63" s="718"/>
      <c r="F63" s="718"/>
      <c r="G63" s="718"/>
      <c r="H63" s="718"/>
      <c r="I63" s="718"/>
      <c r="J63" s="718"/>
      <c r="K63" s="718"/>
      <c r="L63" s="718"/>
      <c r="M63" s="718"/>
      <c r="N63" s="719"/>
      <c r="O63" s="719"/>
      <c r="P63" s="719"/>
      <c r="Q63" s="719"/>
      <c r="R63" s="719"/>
      <c r="S63" s="719"/>
      <c r="T63" s="719"/>
      <c r="U63" s="719"/>
      <c r="V63" s="719"/>
      <c r="W63" s="719"/>
      <c r="X63" s="719"/>
      <c r="Y63" s="719"/>
      <c r="Z63" s="719"/>
      <c r="AA63" s="719"/>
      <c r="AB63" s="719"/>
      <c r="AC63" s="719"/>
      <c r="AD63" s="719"/>
      <c r="AE63" s="719"/>
      <c r="AF63" s="719"/>
    </row>
    <row r="64" spans="4:32" s="140" customFormat="1">
      <c r="D64" s="718"/>
      <c r="E64" s="718"/>
      <c r="F64" s="718"/>
      <c r="G64" s="718"/>
      <c r="H64" s="718"/>
      <c r="I64" s="718"/>
      <c r="J64" s="718"/>
      <c r="K64" s="718"/>
      <c r="L64" s="718"/>
      <c r="M64" s="718"/>
      <c r="N64" s="719"/>
      <c r="O64" s="719"/>
      <c r="P64" s="719"/>
      <c r="Q64" s="719"/>
      <c r="R64" s="719"/>
      <c r="S64" s="719"/>
      <c r="T64" s="719"/>
      <c r="U64" s="719"/>
      <c r="V64" s="719"/>
      <c r="W64" s="719"/>
      <c r="X64" s="719"/>
      <c r="Y64" s="719"/>
      <c r="Z64" s="719"/>
      <c r="AA64" s="719"/>
      <c r="AB64" s="719"/>
      <c r="AC64" s="719"/>
      <c r="AD64" s="719"/>
      <c r="AE64" s="719"/>
      <c r="AF64" s="719"/>
    </row>
  </sheetData>
  <mergeCells count="5">
    <mergeCell ref="A2:C2"/>
    <mergeCell ref="A24:C24"/>
    <mergeCell ref="A42:C42"/>
    <mergeCell ref="J42:R42"/>
    <mergeCell ref="S42:AA42"/>
  </mergeCells>
  <printOptions horizontalCentered="1" verticalCentered="1"/>
  <pageMargins left="0" right="0" top="0" bottom="0" header="0.31496062992125984" footer="0.31496062992125984"/>
  <pageSetup paperSize="9" scale="10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00B050"/>
  </sheetPr>
  <dimension ref="A1:R49"/>
  <sheetViews>
    <sheetView showGridLines="0" view="pageBreakPreview" zoomScale="85" zoomScaleNormal="110" zoomScaleSheetLayoutView="85" workbookViewId="0">
      <selection activeCell="J17" sqref="J17"/>
    </sheetView>
  </sheetViews>
  <sheetFormatPr baseColWidth="10" defaultColWidth="11.42578125" defaultRowHeight="12.75"/>
  <cols>
    <col min="1" max="1" width="13.28515625" style="161" customWidth="1"/>
    <col min="2" max="2" width="15.42578125" style="154" bestFit="1" customWidth="1"/>
    <col min="3" max="3" width="13.28515625" style="154" bestFit="1" customWidth="1"/>
    <col min="4" max="4" width="13.140625" style="154" bestFit="1" customWidth="1"/>
    <col min="5" max="5" width="15.5703125" style="154" bestFit="1" customWidth="1"/>
    <col min="6" max="7" width="13.140625" style="154" bestFit="1" customWidth="1"/>
    <col min="8" max="8" width="14.140625" style="154" bestFit="1" customWidth="1"/>
    <col min="9" max="9" width="12.28515625" style="154" bestFit="1" customWidth="1"/>
    <col min="10" max="10" width="42.42578125" style="154" bestFit="1" customWidth="1"/>
    <col min="11" max="11" width="15.85546875" style="154" bestFit="1" customWidth="1"/>
    <col min="12" max="12" width="14.140625" style="154" bestFit="1" customWidth="1"/>
    <col min="13" max="13" width="13.7109375" style="154" bestFit="1" customWidth="1"/>
    <col min="14" max="14" width="14.7109375" style="154" bestFit="1" customWidth="1"/>
    <col min="15" max="15" width="13.28515625" style="154" bestFit="1" customWidth="1"/>
    <col min="16" max="16" width="14.28515625" style="154" bestFit="1" customWidth="1"/>
    <col min="17" max="17" width="15.5703125" style="154" bestFit="1" customWidth="1"/>
    <col min="18" max="18" width="13.7109375" style="154" bestFit="1" customWidth="1"/>
    <col min="19" max="16384" width="11.42578125" style="154"/>
  </cols>
  <sheetData>
    <row r="1" spans="1:17" ht="15">
      <c r="A1" s="168" t="s">
        <v>260</v>
      </c>
      <c r="I1" s="724"/>
    </row>
    <row r="2" spans="1:17" ht="15.75">
      <c r="A2" s="136" t="s">
        <v>261</v>
      </c>
      <c r="I2" s="724"/>
    </row>
    <row r="3" spans="1:17" ht="15">
      <c r="H3" s="389"/>
      <c r="I3" s="389"/>
    </row>
    <row r="4" spans="1:17" s="725" customFormat="1" ht="25.5">
      <c r="A4" s="253" t="s">
        <v>248</v>
      </c>
      <c r="B4" s="254" t="s">
        <v>358</v>
      </c>
      <c r="C4" s="254" t="s">
        <v>277</v>
      </c>
      <c r="D4" s="254" t="s">
        <v>278</v>
      </c>
      <c r="E4" s="254" t="s">
        <v>280</v>
      </c>
      <c r="F4" s="254" t="s">
        <v>372</v>
      </c>
      <c r="G4" s="254" t="s">
        <v>26</v>
      </c>
      <c r="H4" s="254" t="s">
        <v>55</v>
      </c>
      <c r="I4" s="724"/>
    </row>
    <row r="5" spans="1:17" ht="15">
      <c r="A5" s="161">
        <v>2009</v>
      </c>
      <c r="B5" s="162">
        <v>319825374.36999965</v>
      </c>
      <c r="C5" s="162">
        <v>499659326.56000036</v>
      </c>
      <c r="D5" s="162">
        <v>393600073.86000019</v>
      </c>
      <c r="E5" s="162">
        <v>376380329.34000021</v>
      </c>
      <c r="F5" s="162">
        <v>196060821.38999999</v>
      </c>
      <c r="G5" s="162">
        <v>504747514.43999982</v>
      </c>
      <c r="H5" s="162">
        <v>2290273439.96</v>
      </c>
      <c r="I5" s="726">
        <f t="shared" ref="I5:I15" si="0">H5/1000000</f>
        <v>2290.2734399599999</v>
      </c>
    </row>
    <row r="6" spans="1:17" ht="15">
      <c r="A6" s="161">
        <v>2010</v>
      </c>
      <c r="B6" s="162">
        <v>416011992.68000019</v>
      </c>
      <c r="C6" s="162">
        <v>518078947.39999974</v>
      </c>
      <c r="D6" s="162">
        <v>615815226.54999983</v>
      </c>
      <c r="E6" s="162">
        <v>827591968.73000026</v>
      </c>
      <c r="F6" s="162">
        <v>510276007.16999966</v>
      </c>
      <c r="G6" s="162">
        <v>443780328.35999978</v>
      </c>
      <c r="H6" s="162">
        <v>3331554470.8899989</v>
      </c>
      <c r="I6" s="726">
        <f t="shared" si="0"/>
        <v>3331.5544708899988</v>
      </c>
    </row>
    <row r="7" spans="1:17" ht="15">
      <c r="A7" s="161">
        <v>2011</v>
      </c>
      <c r="B7" s="162">
        <v>1124827734.03</v>
      </c>
      <c r="C7" s="162">
        <v>776151268.40999997</v>
      </c>
      <c r="D7" s="162">
        <v>869366743.73000062</v>
      </c>
      <c r="E7" s="162">
        <v>1406825781.3400011</v>
      </c>
      <c r="F7" s="162">
        <v>788187748.41999972</v>
      </c>
      <c r="G7" s="162">
        <v>1412256087.9500005</v>
      </c>
      <c r="H7" s="162">
        <v>6377615363.880002</v>
      </c>
      <c r="I7" s="726">
        <f t="shared" si="0"/>
        <v>6377.6153638800024</v>
      </c>
      <c r="J7" s="727"/>
      <c r="K7" s="588"/>
    </row>
    <row r="8" spans="1:17" ht="15">
      <c r="A8" s="161">
        <v>2012</v>
      </c>
      <c r="B8" s="162">
        <v>1140068754.6699998</v>
      </c>
      <c r="C8" s="162">
        <v>525257849.7100004</v>
      </c>
      <c r="D8" s="162">
        <v>905401645.29999912</v>
      </c>
      <c r="E8" s="162">
        <v>1797233970.02</v>
      </c>
      <c r="F8" s="162">
        <v>638740607.01000011</v>
      </c>
      <c r="G8" s="162">
        <v>2491504592.8899961</v>
      </c>
      <c r="H8" s="162">
        <v>7498207419.5999947</v>
      </c>
      <c r="I8" s="726">
        <f t="shared" si="0"/>
        <v>7498.2074195999949</v>
      </c>
      <c r="J8" s="727"/>
      <c r="K8" s="588"/>
    </row>
    <row r="9" spans="1:17" ht="15">
      <c r="A9" s="161">
        <v>2013</v>
      </c>
      <c r="B9" s="162">
        <v>1414373689.8400006</v>
      </c>
      <c r="C9" s="162">
        <v>789358143.49999976</v>
      </c>
      <c r="D9" s="162">
        <v>776418374.67000031</v>
      </c>
      <c r="E9" s="162">
        <v>1807744001.0099993</v>
      </c>
      <c r="F9" s="162">
        <v>404548164.93999976</v>
      </c>
      <c r="G9" s="162">
        <v>3671179591.819994</v>
      </c>
      <c r="H9" s="162">
        <v>8863621965.7799931</v>
      </c>
      <c r="I9" s="726">
        <f t="shared" si="0"/>
        <v>8863.6219657799938</v>
      </c>
      <c r="J9" s="727"/>
      <c r="K9" s="588"/>
    </row>
    <row r="10" spans="1:17" ht="15">
      <c r="A10" s="161">
        <v>2014</v>
      </c>
      <c r="B10" s="162">
        <v>889682461.02999961</v>
      </c>
      <c r="C10" s="162">
        <v>557607616.26999998</v>
      </c>
      <c r="D10" s="162">
        <v>625458907.48999894</v>
      </c>
      <c r="E10" s="162">
        <v>1463521224.1099994</v>
      </c>
      <c r="F10" s="162">
        <v>420086094.84000003</v>
      </c>
      <c r="G10" s="162">
        <v>4122853397.7500024</v>
      </c>
      <c r="H10" s="162">
        <v>8079209701.4899998</v>
      </c>
      <c r="I10" s="726">
        <f t="shared" si="0"/>
        <v>8079.20970149</v>
      </c>
      <c r="J10" s="727"/>
      <c r="K10" s="588"/>
    </row>
    <row r="11" spans="1:17" ht="15">
      <c r="A11" s="161">
        <v>2015</v>
      </c>
      <c r="B11" s="162">
        <v>446220609.94000006</v>
      </c>
      <c r="C11" s="162">
        <v>654233734.78000033</v>
      </c>
      <c r="D11" s="162">
        <v>527197097.47999984</v>
      </c>
      <c r="E11" s="162">
        <v>1227816024.8500006</v>
      </c>
      <c r="F11" s="162">
        <v>374972373.1700002</v>
      </c>
      <c r="G11" s="162">
        <v>3594184486.0099945</v>
      </c>
      <c r="H11" s="162">
        <v>6824624326.2299957</v>
      </c>
      <c r="I11" s="726">
        <f t="shared" si="0"/>
        <v>6824.6243262299959</v>
      </c>
      <c r="J11" s="727"/>
      <c r="K11" s="588"/>
    </row>
    <row r="12" spans="1:17" ht="15">
      <c r="A12" s="161">
        <v>2016</v>
      </c>
      <c r="B12" s="162">
        <v>238198426.26999998</v>
      </c>
      <c r="C12" s="162">
        <v>386908381.52000028</v>
      </c>
      <c r="D12" s="162">
        <v>377053519.29000056</v>
      </c>
      <c r="E12" s="162">
        <v>1079320196.4899998</v>
      </c>
      <c r="F12" s="162">
        <v>349690539.14999986</v>
      </c>
      <c r="G12" s="162">
        <v>902392510.49999976</v>
      </c>
      <c r="H12" s="162">
        <v>3333563573.2200003</v>
      </c>
      <c r="I12" s="726">
        <f t="shared" si="0"/>
        <v>3333.5635732200003</v>
      </c>
      <c r="J12" s="727"/>
      <c r="K12" s="588"/>
    </row>
    <row r="13" spans="1:17" ht="15">
      <c r="A13" s="161">
        <v>2017</v>
      </c>
      <c r="B13" s="162">
        <v>286720393.09000039</v>
      </c>
      <c r="C13" s="162">
        <v>491197398.48000026</v>
      </c>
      <c r="D13" s="162">
        <v>484395158.11999875</v>
      </c>
      <c r="E13" s="162">
        <v>1556537970.6599956</v>
      </c>
      <c r="F13" s="162">
        <v>388481558.76999992</v>
      </c>
      <c r="G13" s="162">
        <v>720684302.73999965</v>
      </c>
      <c r="H13" s="162">
        <v>3928016781.8599944</v>
      </c>
      <c r="I13" s="726">
        <f t="shared" si="0"/>
        <v>3928.0167818599944</v>
      </c>
      <c r="J13" s="727"/>
      <c r="K13" s="588"/>
    </row>
    <row r="14" spans="1:17" ht="15">
      <c r="A14" s="161">
        <v>2018</v>
      </c>
      <c r="B14" s="162">
        <v>1411676115.3699999</v>
      </c>
      <c r="C14" s="162">
        <v>656606475.04999995</v>
      </c>
      <c r="D14" s="162">
        <v>412524041.70999998</v>
      </c>
      <c r="E14" s="162">
        <v>1084149409.8</v>
      </c>
      <c r="F14" s="162">
        <v>761288309.73000002</v>
      </c>
      <c r="G14" s="162">
        <v>621190527.51999998</v>
      </c>
      <c r="H14" s="162">
        <v>4947434879.1800003</v>
      </c>
      <c r="I14" s="726">
        <f t="shared" si="0"/>
        <v>4947.4348791800003</v>
      </c>
      <c r="J14" s="162"/>
      <c r="K14" s="389"/>
      <c r="L14" s="389"/>
      <c r="M14" s="389"/>
      <c r="N14" s="389"/>
    </row>
    <row r="15" spans="1:17" ht="15">
      <c r="A15" s="166" t="s">
        <v>550</v>
      </c>
      <c r="B15" s="400">
        <f>SUM(B16:B24)</f>
        <v>889662141</v>
      </c>
      <c r="C15" s="400">
        <f t="shared" ref="C15:G15" si="1">SUM(C16:C24)</f>
        <v>711844289</v>
      </c>
      <c r="D15" s="400">
        <f t="shared" si="1"/>
        <v>255964557.80018085</v>
      </c>
      <c r="E15" s="400">
        <f t="shared" si="1"/>
        <v>804228498</v>
      </c>
      <c r="F15" s="400">
        <f t="shared" si="1"/>
        <v>863410744</v>
      </c>
      <c r="G15" s="400">
        <f t="shared" si="1"/>
        <v>545458855</v>
      </c>
      <c r="H15" s="400">
        <f>SUM(H16:H24)</f>
        <v>4070569084.8001804</v>
      </c>
      <c r="I15" s="726">
        <f t="shared" si="0"/>
        <v>4070.5690848001805</v>
      </c>
      <c r="J15" s="728"/>
      <c r="K15" s="729"/>
      <c r="L15" s="729"/>
      <c r="M15" s="729"/>
      <c r="N15" s="729"/>
      <c r="O15" s="730"/>
      <c r="P15" s="730"/>
      <c r="Q15" s="730"/>
    </row>
    <row r="16" spans="1:17" ht="15">
      <c r="A16" s="565" t="s">
        <v>209</v>
      </c>
      <c r="B16" s="566">
        <v>69974822</v>
      </c>
      <c r="C16" s="566">
        <v>68103999</v>
      </c>
      <c r="D16" s="566">
        <v>20899582.690180838</v>
      </c>
      <c r="E16" s="566">
        <v>57847065</v>
      </c>
      <c r="F16" s="566">
        <v>60601280</v>
      </c>
      <c r="G16" s="566">
        <v>59975915</v>
      </c>
      <c r="H16" s="566">
        <f>+SUM(B16:G16)</f>
        <v>337402663.69018084</v>
      </c>
      <c r="I16" s="726"/>
      <c r="J16" s="291"/>
      <c r="K16" s="291"/>
      <c r="M16" s="728"/>
      <c r="N16" s="728"/>
      <c r="P16" s="291"/>
      <c r="Q16" s="291"/>
    </row>
    <row r="17" spans="1:17" ht="15">
      <c r="A17" s="565" t="s">
        <v>454</v>
      </c>
      <c r="B17" s="566">
        <v>82809722</v>
      </c>
      <c r="C17" s="566">
        <v>101003849</v>
      </c>
      <c r="D17" s="566">
        <v>24698976.719999999</v>
      </c>
      <c r="E17" s="566">
        <v>61899789</v>
      </c>
      <c r="F17" s="566">
        <v>92353689</v>
      </c>
      <c r="G17" s="566">
        <v>37119950</v>
      </c>
      <c r="H17" s="566">
        <f t="shared" ref="H17:H21" si="2">+SUM(B17:G17)</f>
        <v>399885975.72000003</v>
      </c>
      <c r="I17" s="731"/>
      <c r="J17" s="291"/>
      <c r="K17" s="291"/>
      <c r="L17" s="291"/>
      <c r="M17" s="291"/>
      <c r="N17" s="291"/>
      <c r="O17" s="291"/>
      <c r="P17" s="291"/>
      <c r="Q17" s="291"/>
    </row>
    <row r="18" spans="1:17" ht="15">
      <c r="A18" s="565" t="s">
        <v>476</v>
      </c>
      <c r="B18" s="566">
        <v>117401840</v>
      </c>
      <c r="C18" s="566">
        <v>61237835</v>
      </c>
      <c r="D18" s="566">
        <v>25510418.949999999</v>
      </c>
      <c r="E18" s="566">
        <v>78051957</v>
      </c>
      <c r="F18" s="566">
        <v>102539063</v>
      </c>
      <c r="G18" s="566">
        <v>79722330</v>
      </c>
      <c r="H18" s="566">
        <f t="shared" si="2"/>
        <v>464463443.94999999</v>
      </c>
      <c r="I18" s="732"/>
      <c r="J18" s="291"/>
      <c r="K18" s="730"/>
      <c r="L18" s="291"/>
      <c r="M18" s="729"/>
      <c r="N18" s="729"/>
      <c r="O18" s="291"/>
      <c r="P18" s="730"/>
      <c r="Q18" s="291"/>
    </row>
    <row r="19" spans="1:17" ht="15">
      <c r="A19" s="565" t="s">
        <v>480</v>
      </c>
      <c r="B19" s="566">
        <v>83677732</v>
      </c>
      <c r="C19" s="566">
        <v>78013562</v>
      </c>
      <c r="D19" s="566">
        <v>28251390.509999998</v>
      </c>
      <c r="E19" s="566">
        <v>69430681</v>
      </c>
      <c r="F19" s="566">
        <v>102143578</v>
      </c>
      <c r="G19" s="566">
        <v>69830345</v>
      </c>
      <c r="H19" s="566">
        <f t="shared" si="2"/>
        <v>431347288.50999999</v>
      </c>
      <c r="I19" s="732"/>
      <c r="J19" s="291"/>
      <c r="K19" s="728"/>
      <c r="L19" s="728"/>
      <c r="M19" s="728"/>
      <c r="N19" s="291"/>
      <c r="O19" s="291"/>
      <c r="P19" s="291"/>
    </row>
    <row r="20" spans="1:17" ht="15">
      <c r="A20" s="565" t="s">
        <v>482</v>
      </c>
      <c r="B20" s="566">
        <v>88032997</v>
      </c>
      <c r="C20" s="566">
        <v>82631099</v>
      </c>
      <c r="D20" s="566">
        <v>31413556.75</v>
      </c>
      <c r="E20" s="566">
        <v>68789923</v>
      </c>
      <c r="F20" s="566">
        <v>105743239</v>
      </c>
      <c r="G20" s="566">
        <v>48651905</v>
      </c>
      <c r="H20" s="566">
        <f t="shared" si="2"/>
        <v>425262719.75</v>
      </c>
      <c r="I20" s="732"/>
      <c r="J20" s="291"/>
    </row>
    <row r="21" spans="1:17" ht="15">
      <c r="A21" s="565" t="s">
        <v>484</v>
      </c>
      <c r="B21" s="566">
        <v>104653542</v>
      </c>
      <c r="C21" s="566">
        <v>79374457</v>
      </c>
      <c r="D21" s="566">
        <v>35054065.689999998</v>
      </c>
      <c r="E21" s="566">
        <v>96265179</v>
      </c>
      <c r="F21" s="566">
        <v>92141823</v>
      </c>
      <c r="G21" s="566">
        <v>74104328</v>
      </c>
      <c r="H21" s="566">
        <f t="shared" si="2"/>
        <v>481593394.69</v>
      </c>
      <c r="I21" s="732"/>
      <c r="J21" s="291"/>
    </row>
    <row r="22" spans="1:17" ht="15">
      <c r="A22" s="565" t="s">
        <v>488</v>
      </c>
      <c r="B22" s="566">
        <v>72624310</v>
      </c>
      <c r="C22" s="566">
        <v>83041711</v>
      </c>
      <c r="D22" s="566">
        <v>31375658.91</v>
      </c>
      <c r="E22" s="566">
        <v>120077159</v>
      </c>
      <c r="F22" s="566">
        <v>107712420</v>
      </c>
      <c r="G22" s="566">
        <v>65177887</v>
      </c>
      <c r="H22" s="566">
        <f>+SUM(B22:G22)</f>
        <v>480009145.90999997</v>
      </c>
      <c r="I22" s="732"/>
      <c r="J22" s="291"/>
    </row>
    <row r="23" spans="1:17" ht="15">
      <c r="A23" s="565" t="s">
        <v>520</v>
      </c>
      <c r="B23" s="291">
        <v>140027085</v>
      </c>
      <c r="C23" s="291">
        <v>70268647</v>
      </c>
      <c r="D23" s="291">
        <v>30605119.579999998</v>
      </c>
      <c r="E23" s="291">
        <v>134392626</v>
      </c>
      <c r="F23" s="291">
        <v>99132761</v>
      </c>
      <c r="G23" s="291">
        <v>61970183</v>
      </c>
      <c r="H23" s="586">
        <f>+SUM(B23:G23)</f>
        <v>536396421.57999998</v>
      </c>
      <c r="I23" s="732"/>
      <c r="J23" s="728"/>
      <c r="K23" s="728"/>
      <c r="L23" s="389"/>
      <c r="M23" s="389"/>
      <c r="N23" s="389"/>
    </row>
    <row r="24" spans="1:17" ht="15">
      <c r="A24" s="565" t="s">
        <v>551</v>
      </c>
      <c r="B24" s="291">
        <v>130460091</v>
      </c>
      <c r="C24" s="291">
        <v>88169130</v>
      </c>
      <c r="D24" s="291">
        <v>28155788</v>
      </c>
      <c r="E24" s="291">
        <v>117474119</v>
      </c>
      <c r="F24" s="291">
        <v>101042891</v>
      </c>
      <c r="G24" s="291">
        <v>48906012</v>
      </c>
      <c r="H24" s="586">
        <f>+SUM(B24:G24)</f>
        <v>514208031</v>
      </c>
      <c r="I24" s="732"/>
      <c r="J24" s="728"/>
      <c r="K24" s="728"/>
      <c r="L24" s="389"/>
      <c r="M24" s="389"/>
      <c r="N24" s="389"/>
    </row>
    <row r="25" spans="1:17" ht="15">
      <c r="A25" s="738" t="s">
        <v>552</v>
      </c>
      <c r="B25" s="401"/>
      <c r="C25" s="401"/>
      <c r="D25" s="401"/>
      <c r="E25" s="401"/>
      <c r="F25" s="401"/>
      <c r="G25" s="401"/>
      <c r="H25" s="401"/>
      <c r="I25" s="732"/>
      <c r="J25" s="633"/>
      <c r="K25" s="588"/>
      <c r="L25" s="389"/>
      <c r="M25" s="389"/>
      <c r="N25" s="389"/>
    </row>
    <row r="26" spans="1:17" ht="15">
      <c r="A26" s="161" t="s">
        <v>553</v>
      </c>
      <c r="B26" s="163">
        <v>963103911.37</v>
      </c>
      <c r="C26" s="163">
        <v>407832681.05000001</v>
      </c>
      <c r="D26" s="163">
        <v>295803911.77999997</v>
      </c>
      <c r="E26" s="163">
        <v>770260431.80000007</v>
      </c>
      <c r="F26" s="163">
        <v>507681705.72999996</v>
      </c>
      <c r="G26" s="163">
        <v>359435338.52000004</v>
      </c>
      <c r="H26" s="566">
        <f>+SUM(B26:G26)</f>
        <v>3304117980.25</v>
      </c>
      <c r="I26" s="732"/>
      <c r="J26" s="389"/>
      <c r="K26" s="389"/>
      <c r="L26" s="389"/>
      <c r="M26" s="389"/>
      <c r="N26" s="389"/>
    </row>
    <row r="27" spans="1:17" ht="15" customHeight="1">
      <c r="A27" s="161" t="s">
        <v>554</v>
      </c>
      <c r="B27" s="566">
        <f>+B15</f>
        <v>889662141</v>
      </c>
      <c r="C27" s="566">
        <f t="shared" ref="C27:G27" si="3">+C15</f>
        <v>711844289</v>
      </c>
      <c r="D27" s="566">
        <f t="shared" si="3"/>
        <v>255964557.80018085</v>
      </c>
      <c r="E27" s="566">
        <f t="shared" si="3"/>
        <v>804228498</v>
      </c>
      <c r="F27" s="566">
        <f t="shared" si="3"/>
        <v>863410744</v>
      </c>
      <c r="G27" s="566">
        <f t="shared" si="3"/>
        <v>545458855</v>
      </c>
      <c r="H27" s="566">
        <f>+SUM(B27:G27)</f>
        <v>4070569084.8001809</v>
      </c>
      <c r="I27" s="732"/>
      <c r="J27" s="389"/>
      <c r="K27" s="389"/>
      <c r="L27" s="389"/>
      <c r="M27" s="389"/>
      <c r="N27" s="389"/>
    </row>
    <row r="28" spans="1:17" ht="15" customHeight="1">
      <c r="A28" s="167" t="s">
        <v>249</v>
      </c>
      <c r="B28" s="345">
        <f t="shared" ref="B28:G28" si="4">B27/B26-1</f>
        <v>-7.6255292396778085E-2</v>
      </c>
      <c r="C28" s="345">
        <f t="shared" si="4"/>
        <v>0.74543218843398273</v>
      </c>
      <c r="D28" s="345">
        <f t="shared" si="4"/>
        <v>-0.1346816333160904</v>
      </c>
      <c r="E28" s="345">
        <f t="shared" si="4"/>
        <v>4.4099456232771672E-2</v>
      </c>
      <c r="F28" s="345">
        <f t="shared" si="4"/>
        <v>0.70069304104329344</v>
      </c>
      <c r="G28" s="345">
        <f t="shared" si="4"/>
        <v>0.51754375973704958</v>
      </c>
      <c r="H28" s="345">
        <f>H27/H26-1</f>
        <v>0.23196844335812394</v>
      </c>
      <c r="I28" s="732"/>
      <c r="J28" s="389"/>
      <c r="K28" s="389"/>
      <c r="L28" s="389"/>
      <c r="M28" s="389"/>
      <c r="N28" s="389"/>
    </row>
    <row r="29" spans="1:17" ht="15" customHeight="1">
      <c r="A29" s="164"/>
      <c r="B29" s="402"/>
      <c r="C29" s="402"/>
      <c r="D29" s="414"/>
      <c r="E29" s="402"/>
      <c r="F29" s="402"/>
      <c r="G29" s="402"/>
      <c r="H29" s="402"/>
      <c r="I29" s="732"/>
      <c r="J29" s="389"/>
      <c r="K29" s="389"/>
      <c r="L29" s="389"/>
      <c r="M29" s="389"/>
      <c r="N29" s="389"/>
      <c r="O29" s="389"/>
      <c r="P29" s="389"/>
    </row>
    <row r="30" spans="1:17" ht="15" customHeight="1">
      <c r="A30" s="805" t="s">
        <v>555</v>
      </c>
      <c r="B30" s="805"/>
      <c r="C30" s="805"/>
      <c r="D30" s="805"/>
      <c r="E30" s="805"/>
      <c r="F30" s="805"/>
      <c r="G30" s="805"/>
      <c r="H30" s="805"/>
      <c r="I30" s="389"/>
      <c r="J30" s="389"/>
      <c r="K30" s="389"/>
      <c r="L30" s="389"/>
      <c r="M30" s="389"/>
      <c r="N30" s="389"/>
      <c r="O30" s="389"/>
      <c r="P30" s="389"/>
    </row>
    <row r="31" spans="1:17" ht="15" customHeight="1">
      <c r="A31" s="631" t="s">
        <v>556</v>
      </c>
      <c r="B31" s="733">
        <v>139184012</v>
      </c>
      <c r="C31" s="733">
        <v>52374602</v>
      </c>
      <c r="D31" s="733">
        <v>33686779</v>
      </c>
      <c r="E31" s="733">
        <v>80983488</v>
      </c>
      <c r="F31" s="733">
        <v>88637686</v>
      </c>
      <c r="G31" s="733">
        <v>92333722</v>
      </c>
      <c r="H31" s="568">
        <f>+SUM(B31:G31)</f>
        <v>487200289</v>
      </c>
      <c r="I31" s="389"/>
      <c r="J31" s="389"/>
      <c r="K31" s="389"/>
      <c r="L31" s="389"/>
      <c r="M31" s="389"/>
      <c r="N31" s="389"/>
    </row>
    <row r="32" spans="1:17" ht="15" customHeight="1">
      <c r="A32" s="631" t="s">
        <v>557</v>
      </c>
      <c r="B32" s="163">
        <f>+B24</f>
        <v>130460091</v>
      </c>
      <c r="C32" s="163">
        <f t="shared" ref="C32:H32" si="5">+C24</f>
        <v>88169130</v>
      </c>
      <c r="D32" s="163">
        <f t="shared" si="5"/>
        <v>28155788</v>
      </c>
      <c r="E32" s="163">
        <f t="shared" si="5"/>
        <v>117474119</v>
      </c>
      <c r="F32" s="163">
        <f t="shared" si="5"/>
        <v>101042891</v>
      </c>
      <c r="G32" s="163">
        <f t="shared" si="5"/>
        <v>48906012</v>
      </c>
      <c r="H32" s="163">
        <f t="shared" si="5"/>
        <v>514208031</v>
      </c>
      <c r="I32" s="389"/>
      <c r="J32" s="389"/>
      <c r="K32" s="389"/>
      <c r="L32" s="389"/>
      <c r="M32" s="389"/>
      <c r="N32" s="389"/>
    </row>
    <row r="33" spans="1:18" ht="15">
      <c r="A33" s="167" t="s">
        <v>211</v>
      </c>
      <c r="B33" s="345">
        <f>B32/B31-1</f>
        <v>-6.267904534897295E-2</v>
      </c>
      <c r="C33" s="345">
        <f t="shared" ref="C33:G33" si="6">C32/C31-1</f>
        <v>0.68343293568130603</v>
      </c>
      <c r="D33" s="345">
        <f t="shared" si="6"/>
        <v>-0.16418877566181078</v>
      </c>
      <c r="E33" s="345">
        <f t="shared" si="6"/>
        <v>0.45059347159756813</v>
      </c>
      <c r="F33" s="345">
        <f t="shared" si="6"/>
        <v>0.13995407100316215</v>
      </c>
      <c r="G33" s="345">
        <f t="shared" si="6"/>
        <v>-0.47033422956782789</v>
      </c>
      <c r="H33" s="345">
        <f>H32/H31-1</f>
        <v>5.5434577133430141E-2</v>
      </c>
      <c r="I33" s="389"/>
      <c r="J33" s="389"/>
      <c r="K33" s="389"/>
      <c r="L33" s="389"/>
      <c r="M33" s="389"/>
      <c r="N33" s="389"/>
    </row>
    <row r="34" spans="1:18" ht="15">
      <c r="I34" s="389"/>
      <c r="J34" s="389"/>
      <c r="K34" s="389"/>
      <c r="L34" s="389"/>
      <c r="M34" s="389"/>
      <c r="N34" s="389"/>
    </row>
    <row r="35" spans="1:18" ht="15">
      <c r="A35" s="805" t="s">
        <v>438</v>
      </c>
      <c r="B35" s="805"/>
      <c r="C35" s="805"/>
      <c r="D35" s="805"/>
      <c r="E35" s="805"/>
      <c r="F35" s="805"/>
      <c r="G35" s="805"/>
      <c r="H35" s="805"/>
      <c r="I35" s="389"/>
      <c r="J35" s="389"/>
      <c r="K35" s="389"/>
      <c r="L35" s="389"/>
      <c r="M35" s="389"/>
      <c r="N35" s="389"/>
    </row>
    <row r="36" spans="1:18" ht="15">
      <c r="A36" s="632" t="s">
        <v>522</v>
      </c>
      <c r="B36" s="567">
        <f>+B23</f>
        <v>140027085</v>
      </c>
      <c r="C36" s="567">
        <f t="shared" ref="C36:H37" si="7">+C23</f>
        <v>70268647</v>
      </c>
      <c r="D36" s="567">
        <f t="shared" si="7"/>
        <v>30605119.579999998</v>
      </c>
      <c r="E36" s="567">
        <f t="shared" si="7"/>
        <v>134392626</v>
      </c>
      <c r="F36" s="567">
        <f t="shared" si="7"/>
        <v>99132761</v>
      </c>
      <c r="G36" s="567">
        <f t="shared" si="7"/>
        <v>61970183</v>
      </c>
      <c r="H36" s="567">
        <f t="shared" si="7"/>
        <v>536396421.57999998</v>
      </c>
      <c r="I36" s="389"/>
      <c r="J36" s="389"/>
      <c r="K36" s="389"/>
      <c r="L36" s="389"/>
      <c r="M36" s="389"/>
      <c r="N36" s="389"/>
    </row>
    <row r="37" spans="1:18" ht="15">
      <c r="A37" s="631" t="s">
        <v>557</v>
      </c>
      <c r="B37" s="567">
        <f>+B24</f>
        <v>130460091</v>
      </c>
      <c r="C37" s="567">
        <f t="shared" si="7"/>
        <v>88169130</v>
      </c>
      <c r="D37" s="567">
        <f t="shared" si="7"/>
        <v>28155788</v>
      </c>
      <c r="E37" s="567">
        <f t="shared" si="7"/>
        <v>117474119</v>
      </c>
      <c r="F37" s="567">
        <f t="shared" si="7"/>
        <v>101042891</v>
      </c>
      <c r="G37" s="567">
        <f t="shared" si="7"/>
        <v>48906012</v>
      </c>
      <c r="H37" s="567">
        <f t="shared" si="7"/>
        <v>514208031</v>
      </c>
      <c r="I37" s="567"/>
      <c r="J37" s="389"/>
      <c r="K37" s="389"/>
      <c r="L37" s="389"/>
      <c r="M37" s="389"/>
      <c r="N37" s="389"/>
      <c r="O37" s="389"/>
      <c r="P37" s="389"/>
    </row>
    <row r="38" spans="1:18" ht="15">
      <c r="A38" s="167" t="s">
        <v>211</v>
      </c>
      <c r="B38" s="345">
        <f>B37/B36-1</f>
        <v>-6.8322453473911859E-2</v>
      </c>
      <c r="C38" s="345">
        <f t="shared" ref="C38:G38" si="8">C37/C36-1</f>
        <v>0.25474352736576811</v>
      </c>
      <c r="D38" s="345">
        <f t="shared" si="8"/>
        <v>-8.0030126123101342E-2</v>
      </c>
      <c r="E38" s="345">
        <f t="shared" si="8"/>
        <v>-0.12588865552787099</v>
      </c>
      <c r="F38" s="345">
        <f t="shared" si="8"/>
        <v>1.9268403106416088E-2</v>
      </c>
      <c r="G38" s="345">
        <f t="shared" si="8"/>
        <v>-0.21081381993014281</v>
      </c>
      <c r="H38" s="345">
        <f>H37/H36-1</f>
        <v>-4.136565735215425E-2</v>
      </c>
      <c r="I38" s="389"/>
      <c r="J38" s="291"/>
    </row>
    <row r="39" spans="1:18" ht="48.75" customHeight="1">
      <c r="A39" s="806" t="s">
        <v>481</v>
      </c>
      <c r="B39" s="807"/>
      <c r="C39" s="807"/>
      <c r="D39" s="807"/>
      <c r="E39" s="807"/>
      <c r="F39" s="807"/>
      <c r="G39" s="807"/>
      <c r="H39" s="807"/>
      <c r="J39" s="734"/>
    </row>
    <row r="45" spans="1:18" ht="132.75" customHeight="1"/>
    <row r="46" spans="1:18">
      <c r="A46" s="154"/>
    </row>
    <row r="47" spans="1:18" ht="15">
      <c r="J47" s="389"/>
      <c r="K47" s="389"/>
      <c r="L47" s="389"/>
      <c r="M47" s="389"/>
      <c r="N47" s="389"/>
      <c r="O47" s="389"/>
      <c r="P47" s="389"/>
      <c r="Q47" s="389"/>
      <c r="R47" s="389"/>
    </row>
    <row r="48" spans="1:18" ht="47.25" customHeight="1">
      <c r="A48" s="804" t="s">
        <v>558</v>
      </c>
      <c r="B48" s="804"/>
      <c r="C48" s="804"/>
      <c r="D48" s="804"/>
      <c r="E48" s="804"/>
      <c r="F48" s="804"/>
      <c r="G48" s="165"/>
      <c r="H48" s="165"/>
      <c r="J48" s="389"/>
      <c r="K48" s="389"/>
      <c r="L48" s="389"/>
      <c r="M48" s="389"/>
      <c r="N48" s="389"/>
      <c r="O48" s="389"/>
      <c r="P48" s="389"/>
      <c r="Q48" s="389"/>
      <c r="R48" s="389"/>
    </row>
    <row r="49" s="154" customFormat="1"/>
  </sheetData>
  <mergeCells count="4">
    <mergeCell ref="A48:F48"/>
    <mergeCell ref="A30:H30"/>
    <mergeCell ref="A35:H35"/>
    <mergeCell ref="A39:H39"/>
  </mergeCells>
  <printOptions horizontalCentered="1" verticalCentered="1"/>
  <pageMargins left="0" right="0" top="0" bottom="0" header="0.31496062992125984" footer="0.31496062992125984"/>
  <pageSetup paperSize="9" scale="79" orientation="portrait" r:id="rId1"/>
  <colBreaks count="1" manualBreakCount="1">
    <brk id="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00B050"/>
  </sheetPr>
  <dimension ref="A1:I713"/>
  <sheetViews>
    <sheetView showGridLines="0" view="pageBreakPreview" zoomScale="85" zoomScaleNormal="100" zoomScaleSheetLayoutView="85" workbookViewId="0">
      <selection activeCell="B1" sqref="B1"/>
    </sheetView>
  </sheetViews>
  <sheetFormatPr baseColWidth="10" defaultColWidth="11.42578125" defaultRowHeight="12.75"/>
  <cols>
    <col min="1" max="1" width="3" style="154" bestFit="1" customWidth="1"/>
    <col min="2" max="2" width="63.140625" style="154" bestFit="1" customWidth="1"/>
    <col min="3" max="3" width="14.85546875" style="154" bestFit="1" customWidth="1"/>
    <col min="4" max="4" width="14.42578125" style="154" bestFit="1" customWidth="1"/>
    <col min="5" max="5" width="8.140625" style="350" bestFit="1" customWidth="1"/>
    <col min="6" max="6" width="16.28515625" style="350" bestFit="1" customWidth="1"/>
    <col min="7" max="7" width="16.7109375" style="154" bestFit="1" customWidth="1"/>
    <col min="8" max="8" width="8.140625" style="291" bestFit="1" customWidth="1"/>
    <col min="9" max="9" width="9.140625" style="485" bestFit="1" customWidth="1"/>
    <col min="10" max="16384" width="11.42578125" style="485"/>
  </cols>
  <sheetData>
    <row r="1" spans="1:9" s="157" customFormat="1" ht="14.25" customHeight="1">
      <c r="B1" s="235" t="s">
        <v>262</v>
      </c>
      <c r="E1" s="346"/>
      <c r="H1" s="346"/>
      <c r="I1" s="346"/>
    </row>
    <row r="2" spans="1:9" s="157" customFormat="1" ht="14.25" customHeight="1">
      <c r="B2" s="234" t="s">
        <v>261</v>
      </c>
      <c r="E2" s="346"/>
      <c r="H2" s="346"/>
      <c r="I2" s="346"/>
    </row>
    <row r="3" spans="1:9" s="157" customFormat="1" ht="14.25" customHeight="1">
      <c r="B3" s="158"/>
      <c r="E3" s="346"/>
      <c r="H3" s="346"/>
      <c r="I3" s="346"/>
    </row>
    <row r="4" spans="1:9" s="157" customFormat="1" ht="14.25" customHeight="1" thickBot="1">
      <c r="B4" s="159" t="s">
        <v>268</v>
      </c>
      <c r="E4" s="346"/>
      <c r="H4" s="346"/>
      <c r="I4" s="346"/>
    </row>
    <row r="5" spans="1:9" s="489" customFormat="1" ht="14.25" customHeight="1" thickBot="1">
      <c r="A5" s="157"/>
      <c r="B5" s="229"/>
      <c r="C5" s="775" t="s">
        <v>551</v>
      </c>
      <c r="D5" s="776"/>
      <c r="E5" s="777"/>
      <c r="F5" s="808" t="s">
        <v>559</v>
      </c>
      <c r="G5" s="778"/>
      <c r="H5" s="778"/>
      <c r="I5" s="779"/>
    </row>
    <row r="6" spans="1:9" s="489" customFormat="1" ht="14.25" customHeight="1" thickBot="1">
      <c r="A6" s="157"/>
      <c r="B6" s="739" t="s">
        <v>283</v>
      </c>
      <c r="C6" s="245">
        <v>2018</v>
      </c>
      <c r="D6" s="246">
        <v>2019</v>
      </c>
      <c r="E6" s="403" t="s">
        <v>211</v>
      </c>
      <c r="F6" s="245">
        <v>2018</v>
      </c>
      <c r="G6" s="246">
        <v>2019</v>
      </c>
      <c r="H6" s="403" t="s">
        <v>211</v>
      </c>
      <c r="I6" s="423" t="s">
        <v>212</v>
      </c>
    </row>
    <row r="7" spans="1:9" s="157" customFormat="1" ht="14.25" customHeight="1">
      <c r="B7" s="569" t="s">
        <v>35</v>
      </c>
      <c r="C7" s="293">
        <v>109480666</v>
      </c>
      <c r="D7" s="570">
        <v>80614420</v>
      </c>
      <c r="E7" s="404">
        <f t="shared" ref="E7:E26" si="0">D7/C7-1</f>
        <v>-0.26366523930353147</v>
      </c>
      <c r="F7" s="293">
        <v>424152994.1500001</v>
      </c>
      <c r="G7" s="570">
        <v>871675016</v>
      </c>
      <c r="H7" s="404">
        <f t="shared" ref="H7:H27" si="1">G7/F7-1</f>
        <v>1.0550957508783623</v>
      </c>
      <c r="I7" s="404">
        <f t="shared" ref="I7:I30" si="2">+G7/$G$31</f>
        <v>0.21414082351652053</v>
      </c>
    </row>
    <row r="8" spans="1:9" s="157" customFormat="1" ht="14.25" customHeight="1">
      <c r="B8" s="569" t="s">
        <v>39</v>
      </c>
      <c r="C8" s="293">
        <v>79245613</v>
      </c>
      <c r="D8" s="570">
        <v>111435892</v>
      </c>
      <c r="E8" s="404">
        <f t="shared" si="0"/>
        <v>0.40620897209792539</v>
      </c>
      <c r="F8" s="293">
        <v>566835271.41000009</v>
      </c>
      <c r="G8" s="570">
        <v>798558967</v>
      </c>
      <c r="H8" s="404">
        <f t="shared" si="1"/>
        <v>0.40880253448870296</v>
      </c>
      <c r="I8" s="404">
        <f t="shared" si="2"/>
        <v>0.19617870385295286</v>
      </c>
    </row>
    <row r="9" spans="1:9" s="157" customFormat="1" ht="14.25" customHeight="1">
      <c r="B9" s="569" t="s">
        <v>381</v>
      </c>
      <c r="C9" s="293">
        <v>20597724</v>
      </c>
      <c r="D9" s="570">
        <v>44356799</v>
      </c>
      <c r="E9" s="404">
        <f t="shared" si="0"/>
        <v>1.1534805981476399</v>
      </c>
      <c r="F9" s="293">
        <v>255389849.78</v>
      </c>
      <c r="G9" s="570">
        <v>388725054</v>
      </c>
      <c r="H9" s="404">
        <f t="shared" si="1"/>
        <v>0.52208497845493351</v>
      </c>
      <c r="I9" s="404">
        <f t="shared" si="2"/>
        <v>9.5496488550342831E-2</v>
      </c>
    </row>
    <row r="10" spans="1:9" s="157" customFormat="1" ht="14.25" customHeight="1">
      <c r="B10" s="571" t="s">
        <v>34</v>
      </c>
      <c r="C10" s="293">
        <v>32386607</v>
      </c>
      <c r="D10" s="570">
        <v>41433859</v>
      </c>
      <c r="E10" s="404">
        <f t="shared" si="0"/>
        <v>0.27935164680881819</v>
      </c>
      <c r="F10" s="293">
        <v>337036559.23999995</v>
      </c>
      <c r="G10" s="570">
        <v>291502082</v>
      </c>
      <c r="H10" s="404">
        <f t="shared" si="1"/>
        <v>-0.13510248663432189</v>
      </c>
      <c r="I10" s="404">
        <f t="shared" si="2"/>
        <v>7.1612120056748649E-2</v>
      </c>
    </row>
    <row r="11" spans="1:9" s="157" customFormat="1" ht="14.25" customHeight="1">
      <c r="B11" s="569" t="s">
        <v>40</v>
      </c>
      <c r="C11" s="293">
        <v>37221323</v>
      </c>
      <c r="D11" s="570">
        <v>30902179</v>
      </c>
      <c r="E11" s="404">
        <f t="shared" si="0"/>
        <v>-0.16977214915224803</v>
      </c>
      <c r="F11" s="293">
        <v>251337059.48000002</v>
      </c>
      <c r="G11" s="570">
        <v>233928843</v>
      </c>
      <c r="H11" s="404">
        <f t="shared" si="1"/>
        <v>-6.926243394434739E-2</v>
      </c>
      <c r="I11" s="404">
        <f t="shared" si="2"/>
        <v>5.7468338732662307E-2</v>
      </c>
    </row>
    <row r="12" spans="1:9" s="157" customFormat="1" ht="14.25" customHeight="1">
      <c r="B12" s="569" t="s">
        <v>379</v>
      </c>
      <c r="C12" s="293">
        <v>33254406</v>
      </c>
      <c r="D12" s="570">
        <v>34794355</v>
      </c>
      <c r="E12" s="404">
        <f t="shared" si="0"/>
        <v>4.6308119291019745E-2</v>
      </c>
      <c r="F12" s="293">
        <v>196766769.44</v>
      </c>
      <c r="G12" s="570">
        <v>226599151.22790316</v>
      </c>
      <c r="H12" s="404">
        <f t="shared" si="1"/>
        <v>0.15161290635002245</v>
      </c>
      <c r="I12" s="404">
        <f t="shared" si="2"/>
        <v>5.5667683438672462E-2</v>
      </c>
    </row>
    <row r="13" spans="1:9" s="157" customFormat="1" ht="14.25" customHeight="1">
      <c r="B13" s="569" t="s">
        <v>37</v>
      </c>
      <c r="C13" s="293">
        <v>41631962</v>
      </c>
      <c r="D13" s="570">
        <v>50263902</v>
      </c>
      <c r="E13" s="404">
        <f t="shared" si="0"/>
        <v>0.20733925535385533</v>
      </c>
      <c r="F13" s="293">
        <v>337827008.89000005</v>
      </c>
      <c r="G13" s="570">
        <v>197305908</v>
      </c>
      <c r="H13" s="404">
        <f t="shared" si="1"/>
        <v>-0.41595579155056595</v>
      </c>
      <c r="I13" s="404">
        <f t="shared" si="2"/>
        <v>4.8471332604759242E-2</v>
      </c>
    </row>
    <row r="14" spans="1:9" s="157" customFormat="1" ht="14.25" customHeight="1">
      <c r="B14" s="569" t="s">
        <v>380</v>
      </c>
      <c r="C14" s="293">
        <v>31406064</v>
      </c>
      <c r="D14" s="570">
        <v>18808990</v>
      </c>
      <c r="E14" s="404">
        <f t="shared" si="0"/>
        <v>-0.4011032391706264</v>
      </c>
      <c r="F14" s="293">
        <v>120268456.72</v>
      </c>
      <c r="G14" s="570">
        <v>186085423</v>
      </c>
      <c r="H14" s="404">
        <f t="shared" si="1"/>
        <v>0.54725044350764485</v>
      </c>
      <c r="I14" s="404">
        <f t="shared" si="2"/>
        <v>4.5714842107669254E-2</v>
      </c>
    </row>
    <row r="15" spans="1:9" s="157" customFormat="1" ht="14.25" customHeight="1">
      <c r="B15" s="569" t="s">
        <v>44</v>
      </c>
      <c r="C15" s="293">
        <v>21881445</v>
      </c>
      <c r="D15" s="570">
        <v>18644536</v>
      </c>
      <c r="E15" s="404">
        <f t="shared" si="0"/>
        <v>-0.1479293986297523</v>
      </c>
      <c r="F15" s="293">
        <v>181853324.74999997</v>
      </c>
      <c r="G15" s="570">
        <v>163447060</v>
      </c>
      <c r="H15" s="404">
        <f t="shared" si="1"/>
        <v>-0.10121489269059936</v>
      </c>
      <c r="I15" s="404">
        <f t="shared" si="2"/>
        <v>4.015336838535033E-2</v>
      </c>
    </row>
    <row r="16" spans="1:9" s="157" customFormat="1" ht="14.25" customHeight="1">
      <c r="B16" s="569" t="s">
        <v>41</v>
      </c>
      <c r="C16" s="293">
        <v>13917934</v>
      </c>
      <c r="D16" s="570">
        <v>15421856</v>
      </c>
      <c r="E16" s="404">
        <f t="shared" si="0"/>
        <v>0.10805641124609444</v>
      </c>
      <c r="F16" s="293">
        <v>115946989.31</v>
      </c>
      <c r="G16" s="570">
        <v>145929621</v>
      </c>
      <c r="H16" s="404">
        <f t="shared" si="1"/>
        <v>0.25858913515932147</v>
      </c>
      <c r="I16" s="404">
        <f t="shared" si="2"/>
        <v>3.5849931044018506E-2</v>
      </c>
    </row>
    <row r="17" spans="1:9" s="157" customFormat="1" ht="14.25" customHeight="1">
      <c r="B17" s="569" t="s">
        <v>36</v>
      </c>
      <c r="C17" s="293">
        <v>20107007</v>
      </c>
      <c r="D17" s="570">
        <v>13812739</v>
      </c>
      <c r="E17" s="404">
        <f t="shared" si="0"/>
        <v>-0.313038534278125</v>
      </c>
      <c r="F17" s="293">
        <v>140570007.06</v>
      </c>
      <c r="G17" s="570">
        <v>133060934</v>
      </c>
      <c r="H17" s="404">
        <f t="shared" si="1"/>
        <v>-5.3418742853124312E-2</v>
      </c>
      <c r="I17" s="404">
        <f t="shared" si="2"/>
        <v>3.2688533526395558E-2</v>
      </c>
    </row>
    <row r="18" spans="1:9" s="157" customFormat="1" ht="14.25" customHeight="1">
      <c r="B18" s="569" t="s">
        <v>43</v>
      </c>
      <c r="C18" s="293">
        <v>4366666</v>
      </c>
      <c r="D18" s="570">
        <v>20273253</v>
      </c>
      <c r="E18" s="404">
        <f t="shared" si="0"/>
        <v>3.6427304034702903</v>
      </c>
      <c r="F18" s="293">
        <v>68797630.950000003</v>
      </c>
      <c r="G18" s="570">
        <v>131050669</v>
      </c>
      <c r="H18" s="404">
        <f t="shared" si="1"/>
        <v>0.90487182756690543</v>
      </c>
      <c r="I18" s="404">
        <f t="shared" si="2"/>
        <v>3.219467997468789E-2</v>
      </c>
    </row>
    <row r="19" spans="1:9" s="157" customFormat="1" ht="14.25" customHeight="1">
      <c r="B19" s="569" t="s">
        <v>38</v>
      </c>
      <c r="C19" s="293">
        <v>16732203</v>
      </c>
      <c r="D19" s="570">
        <v>10631078</v>
      </c>
      <c r="E19" s="404">
        <f t="shared" si="0"/>
        <v>-0.3646336946784593</v>
      </c>
      <c r="F19" s="293">
        <v>118896001.29000001</v>
      </c>
      <c r="G19" s="570">
        <v>100984925</v>
      </c>
      <c r="H19" s="404">
        <f t="shared" si="1"/>
        <v>-0.15064490054895108</v>
      </c>
      <c r="I19" s="404">
        <f t="shared" si="2"/>
        <v>2.480855204671148E-2</v>
      </c>
    </row>
    <row r="20" spans="1:9" s="157" customFormat="1" ht="14.25" customHeight="1">
      <c r="B20" s="569" t="s">
        <v>45</v>
      </c>
      <c r="C20" s="293">
        <v>11299659</v>
      </c>
      <c r="D20" s="570">
        <v>10355345</v>
      </c>
      <c r="E20" s="404">
        <f t="shared" si="0"/>
        <v>-8.3570132514618312E-2</v>
      </c>
      <c r="F20" s="293">
        <v>84531147.210000008</v>
      </c>
      <c r="G20" s="570">
        <v>91338663</v>
      </c>
      <c r="H20" s="404">
        <f t="shared" si="1"/>
        <v>8.0532632227126255E-2</v>
      </c>
      <c r="I20" s="404">
        <f t="shared" si="2"/>
        <v>2.2438794452860563E-2</v>
      </c>
    </row>
    <row r="21" spans="1:9" s="157" customFormat="1" ht="14.25" customHeight="1">
      <c r="B21" s="569" t="s">
        <v>42</v>
      </c>
      <c r="C21" s="293">
        <v>4883697</v>
      </c>
      <c r="D21" s="570">
        <v>3945352</v>
      </c>
      <c r="E21" s="404">
        <f t="shared" si="0"/>
        <v>-0.19213825100123938</v>
      </c>
      <c r="F21" s="293">
        <v>56434704.049999997</v>
      </c>
      <c r="G21" s="570">
        <v>41465603.57227768</v>
      </c>
      <c r="H21" s="404">
        <f t="shared" si="1"/>
        <v>-0.26524637153160224</v>
      </c>
      <c r="I21" s="404">
        <f t="shared" si="2"/>
        <v>1.0186684640020838E-2</v>
      </c>
    </row>
    <row r="22" spans="1:9" s="157" customFormat="1" ht="14.25" customHeight="1">
      <c r="B22" s="569" t="s">
        <v>382</v>
      </c>
      <c r="C22" s="293">
        <v>4613975</v>
      </c>
      <c r="D22" s="570">
        <v>4218542</v>
      </c>
      <c r="E22" s="404">
        <f t="shared" si="0"/>
        <v>-8.5703325223912108E-2</v>
      </c>
      <c r="F22" s="293">
        <v>25921900.370000001</v>
      </c>
      <c r="G22" s="570">
        <v>34792521</v>
      </c>
      <c r="H22" s="404">
        <f t="shared" si="1"/>
        <v>0.34220564477850424</v>
      </c>
      <c r="I22" s="404">
        <f t="shared" si="2"/>
        <v>8.5473358331929448E-3</v>
      </c>
    </row>
    <row r="23" spans="1:9" s="157" customFormat="1" ht="14.25" customHeight="1">
      <c r="B23" s="569" t="s">
        <v>162</v>
      </c>
      <c r="C23" s="293">
        <v>1794444</v>
      </c>
      <c r="D23" s="570">
        <v>1677250</v>
      </c>
      <c r="E23" s="404">
        <f t="shared" si="0"/>
        <v>-6.5309366020895654E-2</v>
      </c>
      <c r="F23" s="293">
        <v>11493504.17</v>
      </c>
      <c r="G23" s="570">
        <v>14806221</v>
      </c>
      <c r="H23" s="404">
        <f t="shared" si="1"/>
        <v>0.28822513839136676</v>
      </c>
      <c r="I23" s="404">
        <f t="shared" si="2"/>
        <v>3.6373835430744982E-3</v>
      </c>
    </row>
    <row r="24" spans="1:9" s="157" customFormat="1" ht="14.25" customHeight="1">
      <c r="B24" s="569" t="s">
        <v>28</v>
      </c>
      <c r="C24" s="293">
        <v>2276559</v>
      </c>
      <c r="D24" s="570">
        <v>1674085</v>
      </c>
      <c r="E24" s="404">
        <f t="shared" si="0"/>
        <v>-0.2646423835270687</v>
      </c>
      <c r="F24" s="293">
        <v>8342617.9800000004</v>
      </c>
      <c r="G24" s="570">
        <v>14046621</v>
      </c>
      <c r="H24" s="404">
        <f t="shared" si="1"/>
        <v>0.68371859213431208</v>
      </c>
      <c r="I24" s="404">
        <f t="shared" si="2"/>
        <v>3.4507757287429827E-3</v>
      </c>
    </row>
    <row r="25" spans="1:9" s="157" customFormat="1" ht="14.25" customHeight="1">
      <c r="B25" s="571" t="s">
        <v>265</v>
      </c>
      <c r="C25" s="293">
        <v>65335</v>
      </c>
      <c r="D25" s="570">
        <v>913599</v>
      </c>
      <c r="E25" s="404">
        <f t="shared" si="0"/>
        <v>12.983301446391673</v>
      </c>
      <c r="F25" s="293">
        <v>1105095</v>
      </c>
      <c r="G25" s="570">
        <v>4094574</v>
      </c>
      <c r="H25" s="404">
        <f t="shared" si="1"/>
        <v>2.705178287839507</v>
      </c>
      <c r="I25" s="404">
        <f t="shared" si="2"/>
        <v>1.0058971889924323E-3</v>
      </c>
    </row>
    <row r="26" spans="1:9" s="157" customFormat="1" ht="14.25" customHeight="1">
      <c r="B26" s="569" t="s">
        <v>264</v>
      </c>
      <c r="C26" s="293">
        <v>37000</v>
      </c>
      <c r="D26" s="570">
        <v>30000</v>
      </c>
      <c r="E26" s="404">
        <f t="shared" si="0"/>
        <v>-0.18918918918918914</v>
      </c>
      <c r="F26" s="293">
        <v>599100</v>
      </c>
      <c r="G26" s="570">
        <v>1170000</v>
      </c>
      <c r="H26" s="404">
        <f t="shared" si="1"/>
        <v>0.95292939409113675</v>
      </c>
      <c r="I26" s="404">
        <f t="shared" si="2"/>
        <v>2.8742909790399341E-4</v>
      </c>
    </row>
    <row r="27" spans="1:9" s="157" customFormat="1" ht="14.25" customHeight="1">
      <c r="B27" s="569" t="s">
        <v>384</v>
      </c>
      <c r="C27" s="293">
        <v>0</v>
      </c>
      <c r="D27" s="570"/>
      <c r="E27" s="404" t="s">
        <v>54</v>
      </c>
      <c r="F27" s="293">
        <v>610</v>
      </c>
      <c r="G27" s="570">
        <v>1228</v>
      </c>
      <c r="H27" s="404">
        <f t="shared" si="1"/>
        <v>1.0131147540983605</v>
      </c>
      <c r="I27" s="404">
        <f t="shared" si="2"/>
        <v>3.0167771985137084E-7</v>
      </c>
    </row>
    <row r="28" spans="1:9" s="157" customFormat="1" ht="14.25" customHeight="1">
      <c r="B28" s="569" t="s">
        <v>263</v>
      </c>
      <c r="C28" s="293">
        <v>0</v>
      </c>
      <c r="D28" s="570"/>
      <c r="E28" s="404" t="s">
        <v>54</v>
      </c>
      <c r="F28" s="293">
        <v>11359</v>
      </c>
      <c r="G28" s="570"/>
      <c r="H28" s="404" t="s">
        <v>54</v>
      </c>
      <c r="I28" s="404">
        <f t="shared" si="2"/>
        <v>0</v>
      </c>
    </row>
    <row r="29" spans="1:9" s="157" customFormat="1" ht="14.25" customHeight="1">
      <c r="B29" s="569" t="s">
        <v>266</v>
      </c>
      <c r="C29" s="293"/>
      <c r="D29" s="570"/>
      <c r="E29" s="404" t="s">
        <v>54</v>
      </c>
      <c r="F29" s="293"/>
      <c r="G29" s="570"/>
      <c r="H29" s="404" t="s">
        <v>54</v>
      </c>
      <c r="I29" s="404">
        <f t="shared" si="2"/>
        <v>0</v>
      </c>
    </row>
    <row r="30" spans="1:9" s="157" customFormat="1" ht="14.25" customHeight="1">
      <c r="B30" s="569" t="s">
        <v>267</v>
      </c>
      <c r="C30" s="293"/>
      <c r="D30" s="570"/>
      <c r="E30" s="404" t="s">
        <v>54</v>
      </c>
      <c r="F30" s="293">
        <v>20</v>
      </c>
      <c r="G30" s="570"/>
      <c r="H30" s="404" t="s">
        <v>54</v>
      </c>
      <c r="I30" s="404">
        <f t="shared" si="2"/>
        <v>0</v>
      </c>
    </row>
    <row r="31" spans="1:9" s="489" customFormat="1" ht="14.25" customHeight="1" thickBot="1">
      <c r="A31" s="157"/>
      <c r="B31" s="247" t="s">
        <v>55</v>
      </c>
      <c r="C31" s="294">
        <f>+SUM(C7:C30)</f>
        <v>487200289</v>
      </c>
      <c r="D31" s="771">
        <f>+SUM(D7:D30)</f>
        <v>514208031</v>
      </c>
      <c r="E31" s="348">
        <f>D31/C31-1</f>
        <v>5.5434577133430141E-2</v>
      </c>
      <c r="F31" s="294">
        <f>+SUM(F7:F30)</f>
        <v>3304117980.25</v>
      </c>
      <c r="G31" s="771">
        <f>+SUM(G7:G30)</f>
        <v>4070569084.8001809</v>
      </c>
      <c r="H31" s="422">
        <f t="shared" ref="H31" si="3">G31/F31-1</f>
        <v>0.23196844335812394</v>
      </c>
      <c r="I31" s="422">
        <f t="shared" ref="I31" si="4">G31/$G$31</f>
        <v>1</v>
      </c>
    </row>
    <row r="32" spans="1:9" s="157" customFormat="1" ht="14.25" customHeight="1">
      <c r="C32" s="353"/>
      <c r="D32" s="353"/>
      <c r="E32" s="353"/>
      <c r="F32" s="353"/>
      <c r="G32" s="353"/>
      <c r="H32" s="353"/>
      <c r="I32" s="353"/>
    </row>
    <row r="33" spans="1:9" s="489" customFormat="1" ht="14.25" customHeight="1" thickBot="1">
      <c r="A33" s="157"/>
      <c r="B33" s="159" t="s">
        <v>275</v>
      </c>
      <c r="C33" s="157"/>
      <c r="D33" s="157"/>
      <c r="E33" s="346"/>
      <c r="F33" s="157"/>
      <c r="G33" s="157"/>
      <c r="H33" s="346"/>
      <c r="I33" s="346"/>
    </row>
    <row r="34" spans="1:9" s="489" customFormat="1" ht="14.25" customHeight="1" thickBot="1">
      <c r="A34" s="157"/>
      <c r="B34" s="157"/>
      <c r="C34" s="775" t="s">
        <v>551</v>
      </c>
      <c r="D34" s="776"/>
      <c r="E34" s="777"/>
      <c r="F34" s="808" t="s">
        <v>559</v>
      </c>
      <c r="G34" s="778"/>
      <c r="H34" s="778"/>
      <c r="I34" s="779"/>
    </row>
    <row r="35" spans="1:9" s="157" customFormat="1" ht="14.25" customHeight="1" thickBot="1">
      <c r="A35" s="810" t="s">
        <v>375</v>
      </c>
      <c r="B35" s="811"/>
      <c r="C35" s="245">
        <v>2018</v>
      </c>
      <c r="D35" s="246">
        <v>2019</v>
      </c>
      <c r="E35" s="403" t="s">
        <v>211</v>
      </c>
      <c r="F35" s="245">
        <v>2018</v>
      </c>
      <c r="G35" s="246">
        <v>2019</v>
      </c>
      <c r="H35" s="349" t="s">
        <v>211</v>
      </c>
      <c r="I35" s="347" t="s">
        <v>212</v>
      </c>
    </row>
    <row r="36" spans="1:9" s="157" customFormat="1" ht="14.25" customHeight="1">
      <c r="A36" s="298">
        <v>1</v>
      </c>
      <c r="B36" s="242" t="s">
        <v>270</v>
      </c>
      <c r="C36" s="241">
        <v>81888026</v>
      </c>
      <c r="D36" s="572">
        <v>70732915</v>
      </c>
      <c r="E36" s="331">
        <f t="shared" ref="E36:E87" si="5">D36/C36-1</f>
        <v>-0.13622395782260033</v>
      </c>
      <c r="F36" s="241">
        <v>302385020</v>
      </c>
      <c r="G36" s="572">
        <v>776267226</v>
      </c>
      <c r="H36" s="331">
        <f>G36/F36-1</f>
        <v>1.5671484189263079</v>
      </c>
      <c r="I36" s="339">
        <f t="shared" ref="I36:I87" si="6">G36/$G$87</f>
        <v>0.19070238333471398</v>
      </c>
    </row>
    <row r="37" spans="1:9" s="157" customFormat="1" ht="14.25" customHeight="1">
      <c r="A37" s="298">
        <v>2</v>
      </c>
      <c r="B37" s="242" t="s">
        <v>271</v>
      </c>
      <c r="C37" s="241">
        <v>36601175</v>
      </c>
      <c r="D37" s="572">
        <v>86233476</v>
      </c>
      <c r="E37" s="331">
        <f t="shared" si="5"/>
        <v>1.3560302640557302</v>
      </c>
      <c r="F37" s="241">
        <v>131136268.25</v>
      </c>
      <c r="G37" s="572">
        <v>575410767</v>
      </c>
      <c r="H37" s="331">
        <f t="shared" ref="H37:H87" si="7">G37/F37-1</f>
        <v>3.3878842571837486</v>
      </c>
      <c r="I37" s="339">
        <f t="shared" si="6"/>
        <v>0.14135880143850849</v>
      </c>
    </row>
    <row r="38" spans="1:9" s="157" customFormat="1" ht="14.25" customHeight="1">
      <c r="A38" s="298">
        <v>3</v>
      </c>
      <c r="B38" s="242" t="s">
        <v>416</v>
      </c>
      <c r="C38" s="241">
        <v>69553638</v>
      </c>
      <c r="D38" s="572">
        <v>59085884</v>
      </c>
      <c r="E38" s="331">
        <f t="shared" si="5"/>
        <v>-0.1504990148753973</v>
      </c>
      <c r="F38" s="241">
        <v>430032863.75999999</v>
      </c>
      <c r="G38" s="572">
        <v>285650812</v>
      </c>
      <c r="H38" s="331">
        <f t="shared" si="7"/>
        <v>-0.33574655317640834</v>
      </c>
      <c r="I38" s="339">
        <f t="shared" si="6"/>
        <v>7.0174662571541202E-2</v>
      </c>
    </row>
    <row r="39" spans="1:9" s="157" customFormat="1" ht="14.25" customHeight="1">
      <c r="A39" s="298">
        <v>4</v>
      </c>
      <c r="B39" s="242" t="s">
        <v>412</v>
      </c>
      <c r="C39" s="241">
        <v>8118957</v>
      </c>
      <c r="D39" s="572">
        <v>30571796</v>
      </c>
      <c r="E39" s="331">
        <f t="shared" si="5"/>
        <v>2.7654831772110628</v>
      </c>
      <c r="F39" s="241">
        <v>143382496.51999998</v>
      </c>
      <c r="G39" s="572">
        <v>264183263</v>
      </c>
      <c r="H39" s="331">
        <f t="shared" si="7"/>
        <v>0.84250706614771409</v>
      </c>
      <c r="I39" s="339">
        <f t="shared" si="6"/>
        <v>6.4900817919165327E-2</v>
      </c>
    </row>
    <row r="40" spans="1:9" s="157" customFormat="1" ht="14.25" customHeight="1">
      <c r="A40" s="298">
        <v>5</v>
      </c>
      <c r="B40" s="242" t="s">
        <v>22</v>
      </c>
      <c r="C40" s="241">
        <v>15660193</v>
      </c>
      <c r="D40" s="572">
        <v>29734507</v>
      </c>
      <c r="E40" s="331">
        <f t="shared" si="5"/>
        <v>0.89873183555272917</v>
      </c>
      <c r="F40" s="241">
        <v>212775438</v>
      </c>
      <c r="G40" s="572">
        <v>186970458</v>
      </c>
      <c r="H40" s="331">
        <f t="shared" si="7"/>
        <v>-0.1212780020220191</v>
      </c>
      <c r="I40" s="339">
        <f t="shared" si="6"/>
        <v>4.5932265023620925E-2</v>
      </c>
    </row>
    <row r="41" spans="1:9" s="157" customFormat="1" ht="14.25" customHeight="1">
      <c r="A41" s="298">
        <v>6</v>
      </c>
      <c r="B41" s="242" t="s">
        <v>415</v>
      </c>
      <c r="C41" s="241">
        <v>28375113</v>
      </c>
      <c r="D41" s="572">
        <v>28836104</v>
      </c>
      <c r="E41" s="331">
        <f t="shared" si="5"/>
        <v>1.6246314155647701E-2</v>
      </c>
      <c r="F41" s="241">
        <v>158419718.63</v>
      </c>
      <c r="G41" s="572">
        <v>178707910</v>
      </c>
      <c r="H41" s="331">
        <f t="shared" si="7"/>
        <v>0.12806607375300572</v>
      </c>
      <c r="I41" s="339">
        <f t="shared" si="6"/>
        <v>4.3902438768895762E-2</v>
      </c>
    </row>
    <row r="42" spans="1:9" s="157" customFormat="1" ht="14.25" customHeight="1">
      <c r="A42" s="298">
        <v>7</v>
      </c>
      <c r="B42" s="242" t="s">
        <v>160</v>
      </c>
      <c r="C42" s="241">
        <v>30964644</v>
      </c>
      <c r="D42" s="572">
        <v>17347133</v>
      </c>
      <c r="E42" s="331">
        <f t="shared" si="5"/>
        <v>-0.43977612014528566</v>
      </c>
      <c r="F42" s="241">
        <v>118105383</v>
      </c>
      <c r="G42" s="572">
        <v>171539179</v>
      </c>
      <c r="H42" s="331">
        <f t="shared" si="7"/>
        <v>0.45242472987027194</v>
      </c>
      <c r="I42" s="339">
        <f t="shared" si="6"/>
        <v>4.214132604714671E-2</v>
      </c>
    </row>
    <row r="43" spans="1:9" s="157" customFormat="1" ht="14.25" customHeight="1">
      <c r="A43" s="298">
        <v>8</v>
      </c>
      <c r="B43" s="242" t="s">
        <v>422</v>
      </c>
      <c r="C43" s="241">
        <v>39456322</v>
      </c>
      <c r="D43" s="572">
        <v>13588850</v>
      </c>
      <c r="E43" s="331">
        <f t="shared" si="5"/>
        <v>-0.65559765048551655</v>
      </c>
      <c r="F43" s="241">
        <v>417266977.97000003</v>
      </c>
      <c r="G43" s="572">
        <v>140788343</v>
      </c>
      <c r="H43" s="331">
        <f t="shared" si="7"/>
        <v>-0.66259409339091735</v>
      </c>
      <c r="I43" s="339">
        <f t="shared" si="6"/>
        <v>3.4586894379391456E-2</v>
      </c>
    </row>
    <row r="44" spans="1:9" s="157" customFormat="1" ht="14.25" customHeight="1">
      <c r="A44" s="298">
        <v>9</v>
      </c>
      <c r="B44" s="242" t="s">
        <v>24</v>
      </c>
      <c r="C44" s="241">
        <v>20112292</v>
      </c>
      <c r="D44" s="572">
        <v>16066228</v>
      </c>
      <c r="E44" s="331">
        <f t="shared" si="5"/>
        <v>-0.20117369019900866</v>
      </c>
      <c r="F44" s="241">
        <v>81429251.469999999</v>
      </c>
      <c r="G44" s="572">
        <v>131652244</v>
      </c>
      <c r="H44" s="331">
        <f t="shared" si="7"/>
        <v>0.61676844160237754</v>
      </c>
      <c r="I44" s="339">
        <f t="shared" si="6"/>
        <v>3.2342466435860195E-2</v>
      </c>
    </row>
    <row r="45" spans="1:9" s="157" customFormat="1" ht="14.25" customHeight="1">
      <c r="A45" s="298">
        <v>10</v>
      </c>
      <c r="B45" s="242" t="s">
        <v>161</v>
      </c>
      <c r="C45" s="241">
        <v>4952793</v>
      </c>
      <c r="D45" s="572">
        <v>18615480</v>
      </c>
      <c r="E45" s="331">
        <f t="shared" si="5"/>
        <v>2.758582278726367</v>
      </c>
      <c r="F45" s="241">
        <v>58265221.899999999</v>
      </c>
      <c r="G45" s="572">
        <v>108743139</v>
      </c>
      <c r="H45" s="331">
        <f t="shared" si="7"/>
        <v>0.86634729009759437</v>
      </c>
      <c r="I45" s="339">
        <f t="shared" si="6"/>
        <v>2.6714480637622703E-2</v>
      </c>
    </row>
    <row r="46" spans="1:9" s="157" customFormat="1" ht="14.25" customHeight="1">
      <c r="A46" s="298">
        <v>11</v>
      </c>
      <c r="B46" s="242" t="s">
        <v>434</v>
      </c>
      <c r="C46" s="241">
        <v>3456658</v>
      </c>
      <c r="D46" s="572">
        <v>14841516</v>
      </c>
      <c r="E46" s="331">
        <f t="shared" si="5"/>
        <v>3.2936026647704226</v>
      </c>
      <c r="F46" s="241">
        <v>17558532.129999999</v>
      </c>
      <c r="G46" s="572">
        <v>99352946.800180838</v>
      </c>
      <c r="H46" s="331">
        <f t="shared" si="7"/>
        <v>4.6583856819346119</v>
      </c>
      <c r="I46" s="339">
        <f t="shared" si="6"/>
        <v>2.4407630660580704E-2</v>
      </c>
    </row>
    <row r="47" spans="1:9" s="157" customFormat="1" ht="14.25" customHeight="1">
      <c r="A47" s="298">
        <v>12</v>
      </c>
      <c r="B47" s="242" t="s">
        <v>417</v>
      </c>
      <c r="C47" s="241">
        <v>16824757</v>
      </c>
      <c r="D47" s="572">
        <v>7451507</v>
      </c>
      <c r="E47" s="331">
        <f t="shared" si="5"/>
        <v>-0.5571105722359021</v>
      </c>
      <c r="F47" s="241">
        <v>111046332.16</v>
      </c>
      <c r="G47" s="572">
        <v>88160269</v>
      </c>
      <c r="H47" s="331">
        <f t="shared" si="7"/>
        <v>-0.20609472384035921</v>
      </c>
      <c r="I47" s="339">
        <f t="shared" si="6"/>
        <v>2.1657971444139654E-2</v>
      </c>
    </row>
    <row r="48" spans="1:9" s="157" customFormat="1" ht="14.25" customHeight="1">
      <c r="A48" s="298">
        <v>13</v>
      </c>
      <c r="B48" s="242" t="s">
        <v>418</v>
      </c>
      <c r="C48" s="241">
        <v>6640624</v>
      </c>
      <c r="D48" s="572">
        <v>7254480</v>
      </c>
      <c r="E48" s="331">
        <f t="shared" si="5"/>
        <v>9.2439505685007806E-2</v>
      </c>
      <c r="F48" s="241">
        <v>61582299.210000001</v>
      </c>
      <c r="G48" s="572">
        <v>67336804</v>
      </c>
      <c r="H48" s="331">
        <f t="shared" si="7"/>
        <v>9.3444136770157504E-2</v>
      </c>
      <c r="I48" s="339">
        <f t="shared" si="6"/>
        <v>1.6542356264494028E-2</v>
      </c>
    </row>
    <row r="49" spans="1:9" s="157" customFormat="1" ht="14.25" customHeight="1">
      <c r="A49" s="298">
        <v>14</v>
      </c>
      <c r="B49" s="242" t="s">
        <v>414</v>
      </c>
      <c r="C49" s="241">
        <v>7782887</v>
      </c>
      <c r="D49" s="572">
        <v>6335896</v>
      </c>
      <c r="E49" s="331">
        <f t="shared" si="5"/>
        <v>-0.18591956943483823</v>
      </c>
      <c r="F49" s="241">
        <v>67188032.359999999</v>
      </c>
      <c r="G49" s="572">
        <v>67170005</v>
      </c>
      <c r="H49" s="331">
        <f t="shared" si="7"/>
        <v>-2.6831206937871777E-4</v>
      </c>
      <c r="I49" s="339">
        <f t="shared" si="6"/>
        <v>1.6501379438766433E-2</v>
      </c>
    </row>
    <row r="50" spans="1:9" s="157" customFormat="1" ht="14.25" customHeight="1">
      <c r="A50" s="298">
        <v>15</v>
      </c>
      <c r="B50" s="242" t="s">
        <v>31</v>
      </c>
      <c r="C50" s="241">
        <v>6798488</v>
      </c>
      <c r="D50" s="572">
        <v>7436274</v>
      </c>
      <c r="E50" s="331">
        <f t="shared" si="5"/>
        <v>9.3812918401856349E-2</v>
      </c>
      <c r="F50" s="241">
        <v>60042883.870000005</v>
      </c>
      <c r="G50" s="572">
        <v>66113680</v>
      </c>
      <c r="H50" s="331">
        <f t="shared" si="7"/>
        <v>0.1011076706965639</v>
      </c>
      <c r="I50" s="339">
        <f t="shared" si="6"/>
        <v>1.6241876411549821E-2</v>
      </c>
    </row>
    <row r="51" spans="1:9" s="157" customFormat="1" ht="14.25" customHeight="1">
      <c r="A51" s="298">
        <v>16</v>
      </c>
      <c r="B51" s="242" t="s">
        <v>419</v>
      </c>
      <c r="C51" s="241">
        <v>5826496</v>
      </c>
      <c r="D51" s="572">
        <v>6197440</v>
      </c>
      <c r="E51" s="331">
        <f t="shared" si="5"/>
        <v>6.3665022682586558E-2</v>
      </c>
      <c r="F51" s="241">
        <v>46451194.109999999</v>
      </c>
      <c r="G51" s="572">
        <v>57312984</v>
      </c>
      <c r="H51" s="331">
        <f t="shared" si="7"/>
        <v>0.23383230717984227</v>
      </c>
      <c r="I51" s="339">
        <f t="shared" si="6"/>
        <v>1.4079845546415391E-2</v>
      </c>
    </row>
    <row r="52" spans="1:9" s="157" customFormat="1" ht="14.25" customHeight="1">
      <c r="A52" s="298">
        <v>17</v>
      </c>
      <c r="B52" s="242" t="s">
        <v>413</v>
      </c>
      <c r="C52" s="241">
        <v>3146454</v>
      </c>
      <c r="D52" s="572">
        <v>5999695</v>
      </c>
      <c r="E52" s="331">
        <f t="shared" si="5"/>
        <v>0.90681160442835007</v>
      </c>
      <c r="F52" s="241">
        <v>27912947.640000001</v>
      </c>
      <c r="G52" s="572">
        <v>42154233</v>
      </c>
      <c r="H52" s="331">
        <f t="shared" si="7"/>
        <v>0.51020356372509568</v>
      </c>
      <c r="I52" s="339">
        <f t="shared" si="6"/>
        <v>1.0355857405149358E-2</v>
      </c>
    </row>
    <row r="53" spans="1:9" s="157" customFormat="1" ht="14.25" customHeight="1">
      <c r="A53" s="298">
        <v>18</v>
      </c>
      <c r="B53" s="242" t="s">
        <v>269</v>
      </c>
      <c r="C53" s="241">
        <v>7599911</v>
      </c>
      <c r="D53" s="572">
        <v>5162152</v>
      </c>
      <c r="E53" s="331">
        <f t="shared" si="5"/>
        <v>-0.32076151944410924</v>
      </c>
      <c r="F53" s="241">
        <v>84143549.079999998</v>
      </c>
      <c r="G53" s="572">
        <v>41767284</v>
      </c>
      <c r="H53" s="331">
        <f t="shared" si="7"/>
        <v>-0.50361870331509917</v>
      </c>
      <c r="I53" s="339">
        <f t="shared" si="6"/>
        <v>1.0260797232495638E-2</v>
      </c>
    </row>
    <row r="54" spans="1:9" s="157" customFormat="1" ht="14.25" customHeight="1">
      <c r="A54" s="298">
        <v>19</v>
      </c>
      <c r="B54" s="242" t="s">
        <v>125</v>
      </c>
      <c r="C54" s="241">
        <v>5993516</v>
      </c>
      <c r="D54" s="572">
        <v>4498673</v>
      </c>
      <c r="E54" s="331">
        <f t="shared" si="5"/>
        <v>-0.24941002910478594</v>
      </c>
      <c r="F54" s="241">
        <v>44761115.649999999</v>
      </c>
      <c r="G54" s="572">
        <v>40962322</v>
      </c>
      <c r="H54" s="331">
        <f t="shared" si="7"/>
        <v>-8.4868162797903768E-2</v>
      </c>
      <c r="I54" s="339">
        <f t="shared" si="6"/>
        <v>1.00630455218059E-2</v>
      </c>
    </row>
    <row r="55" spans="1:9" s="157" customFormat="1" ht="14.25" customHeight="1">
      <c r="A55" s="298">
        <v>20</v>
      </c>
      <c r="B55" s="242" t="s">
        <v>272</v>
      </c>
      <c r="C55" s="241">
        <v>4347499</v>
      </c>
      <c r="D55" s="572">
        <v>3336061</v>
      </c>
      <c r="E55" s="331">
        <f t="shared" si="5"/>
        <v>-0.23264824212725521</v>
      </c>
      <c r="F55" s="241">
        <v>21060837.289999999</v>
      </c>
      <c r="G55" s="572">
        <v>40423525</v>
      </c>
      <c r="H55" s="331">
        <f t="shared" si="7"/>
        <v>0.91936932247198433</v>
      </c>
      <c r="I55" s="339">
        <f t="shared" si="6"/>
        <v>9.9306814742303635E-3</v>
      </c>
    </row>
    <row r="56" spans="1:9" s="157" customFormat="1" ht="14.25" customHeight="1">
      <c r="A56" s="298">
        <v>21</v>
      </c>
      <c r="B56" s="242" t="s">
        <v>29</v>
      </c>
      <c r="C56" s="241">
        <v>6240759</v>
      </c>
      <c r="D56" s="572">
        <v>4738611</v>
      </c>
      <c r="E56" s="331">
        <f t="shared" si="5"/>
        <v>-0.24069956875437748</v>
      </c>
      <c r="F56" s="241">
        <v>42903830</v>
      </c>
      <c r="G56" s="572">
        <v>33622427</v>
      </c>
      <c r="H56" s="331">
        <f t="shared" si="7"/>
        <v>-0.21633040686577398</v>
      </c>
      <c r="I56" s="339">
        <f t="shared" si="6"/>
        <v>8.2598836426947611E-3</v>
      </c>
    </row>
    <row r="57" spans="1:9" s="157" customFormat="1" ht="14.25" customHeight="1">
      <c r="A57" s="298">
        <v>22</v>
      </c>
      <c r="B57" s="242" t="s">
        <v>420</v>
      </c>
      <c r="C57" s="241">
        <v>4479928</v>
      </c>
      <c r="D57" s="572">
        <v>4178802</v>
      </c>
      <c r="E57" s="331">
        <f t="shared" si="5"/>
        <v>-6.7216705268477561E-2</v>
      </c>
      <c r="F57" s="241">
        <v>25258448.870000001</v>
      </c>
      <c r="G57" s="572">
        <v>33022723</v>
      </c>
      <c r="H57" s="331">
        <f t="shared" si="7"/>
        <v>0.30739314872267531</v>
      </c>
      <c r="I57" s="339">
        <f t="shared" si="6"/>
        <v>8.1125568224132086E-3</v>
      </c>
    </row>
    <row r="58" spans="1:9" s="157" customFormat="1" ht="14.25" customHeight="1">
      <c r="A58" s="298">
        <v>23</v>
      </c>
      <c r="B58" s="242" t="s">
        <v>25</v>
      </c>
      <c r="C58" s="241">
        <v>3002723</v>
      </c>
      <c r="D58" s="572">
        <v>5260151</v>
      </c>
      <c r="E58" s="331">
        <f t="shared" si="5"/>
        <v>0.75179362198910793</v>
      </c>
      <c r="F58" s="241">
        <v>22156503</v>
      </c>
      <c r="G58" s="572">
        <v>32413622</v>
      </c>
      <c r="H58" s="331">
        <f t="shared" si="7"/>
        <v>0.46293943588480557</v>
      </c>
      <c r="I58" s="339">
        <f t="shared" si="6"/>
        <v>7.9629214797102849E-3</v>
      </c>
    </row>
    <row r="59" spans="1:9" s="157" customFormat="1" ht="14.25" customHeight="1">
      <c r="A59" s="298">
        <v>24</v>
      </c>
      <c r="B59" s="242" t="s">
        <v>359</v>
      </c>
      <c r="C59" s="241">
        <v>5145898</v>
      </c>
      <c r="D59" s="572">
        <v>2698688</v>
      </c>
      <c r="E59" s="331">
        <f t="shared" si="5"/>
        <v>-0.47556519775557149</v>
      </c>
      <c r="F59" s="241">
        <v>26711835</v>
      </c>
      <c r="G59" s="572">
        <v>27113107</v>
      </c>
      <c r="H59" s="331">
        <f t="shared" si="7"/>
        <v>1.5022255116505567E-2</v>
      </c>
      <c r="I59" s="339">
        <f t="shared" si="6"/>
        <v>6.660765714858503E-3</v>
      </c>
    </row>
    <row r="60" spans="1:9" s="157" customFormat="1" ht="14.25" customHeight="1">
      <c r="A60" s="298">
        <v>25</v>
      </c>
      <c r="B60" s="242" t="s">
        <v>423</v>
      </c>
      <c r="C60" s="241">
        <v>2852638</v>
      </c>
      <c r="D60" s="572">
        <v>2247385</v>
      </c>
      <c r="E60" s="331">
        <f t="shared" si="5"/>
        <v>-0.21217308330043982</v>
      </c>
      <c r="F60" s="241">
        <v>41382730.840000004</v>
      </c>
      <c r="G60" s="572">
        <v>24817915</v>
      </c>
      <c r="H60" s="331">
        <f t="shared" si="7"/>
        <v>-0.40028329459564493</v>
      </c>
      <c r="I60" s="339">
        <f t="shared" si="6"/>
        <v>6.0969153165025521E-3</v>
      </c>
    </row>
    <row r="61" spans="1:9" s="157" customFormat="1" ht="14.25" customHeight="1">
      <c r="A61" s="298">
        <v>26</v>
      </c>
      <c r="B61" s="242" t="s">
        <v>444</v>
      </c>
      <c r="C61" s="241">
        <v>368000</v>
      </c>
      <c r="D61" s="572">
        <v>2597000</v>
      </c>
      <c r="E61" s="331">
        <f t="shared" si="5"/>
        <v>6.0570652173913047</v>
      </c>
      <c r="F61" s="241">
        <v>2944000</v>
      </c>
      <c r="G61" s="572">
        <v>23373000</v>
      </c>
      <c r="H61" s="331">
        <f t="shared" si="7"/>
        <v>6.9391983695652177</v>
      </c>
      <c r="I61" s="339">
        <f t="shared" si="6"/>
        <v>5.7419489788974685E-3</v>
      </c>
    </row>
    <row r="62" spans="1:9" s="157" customFormat="1" ht="14.25" customHeight="1">
      <c r="A62" s="298">
        <v>27</v>
      </c>
      <c r="B62" s="242" t="s">
        <v>421</v>
      </c>
      <c r="C62" s="241">
        <v>1349562</v>
      </c>
      <c r="D62" s="572">
        <v>2297901</v>
      </c>
      <c r="E62" s="331">
        <f t="shared" si="5"/>
        <v>0.70270132087299442</v>
      </c>
      <c r="F62" s="241">
        <v>13351411</v>
      </c>
      <c r="G62" s="572">
        <v>22849064</v>
      </c>
      <c r="H62" s="331">
        <f t="shared" si="7"/>
        <v>0.71135949601132054</v>
      </c>
      <c r="I62" s="339">
        <f t="shared" si="6"/>
        <v>5.6132357721971034E-3</v>
      </c>
    </row>
    <row r="63" spans="1:9" s="157" customFormat="1" ht="14.25" customHeight="1">
      <c r="A63" s="298">
        <v>28</v>
      </c>
      <c r="B63" s="242" t="s">
        <v>32</v>
      </c>
      <c r="C63" s="241">
        <v>2223224</v>
      </c>
      <c r="D63" s="572">
        <v>3267086</v>
      </c>
      <c r="E63" s="331">
        <f t="shared" si="5"/>
        <v>0.46952623757210254</v>
      </c>
      <c r="F63" s="241">
        <v>19381686</v>
      </c>
      <c r="G63" s="572">
        <v>21926275</v>
      </c>
      <c r="H63" s="331">
        <f t="shared" si="7"/>
        <v>0.13128832032466109</v>
      </c>
      <c r="I63" s="339">
        <f t="shared" si="6"/>
        <v>5.3865379860212675E-3</v>
      </c>
    </row>
    <row r="64" spans="1:9" s="157" customFormat="1" ht="14.25" customHeight="1">
      <c r="A64" s="298">
        <v>29</v>
      </c>
      <c r="B64" s="242" t="s">
        <v>425</v>
      </c>
      <c r="C64" s="241">
        <v>1029898</v>
      </c>
      <c r="D64" s="572">
        <v>2228749</v>
      </c>
      <c r="E64" s="331">
        <f t="shared" si="5"/>
        <v>1.1640482843932118</v>
      </c>
      <c r="F64" s="241">
        <v>12197612.699999999</v>
      </c>
      <c r="G64" s="572">
        <v>21138103</v>
      </c>
      <c r="H64" s="331">
        <f t="shared" si="7"/>
        <v>0.73297050167857858</v>
      </c>
      <c r="I64" s="339">
        <f t="shared" si="6"/>
        <v>5.1929110057193986E-3</v>
      </c>
    </row>
    <row r="65" spans="1:9" s="157" customFormat="1" ht="14.25" customHeight="1">
      <c r="A65" s="298">
        <v>30</v>
      </c>
      <c r="B65" s="242" t="s">
        <v>436</v>
      </c>
      <c r="C65" s="241">
        <v>1522874</v>
      </c>
      <c r="D65" s="572">
        <v>777977</v>
      </c>
      <c r="E65" s="331">
        <f t="shared" si="5"/>
        <v>-0.48913895699841226</v>
      </c>
      <c r="F65" s="241">
        <v>13048676.039999999</v>
      </c>
      <c r="G65" s="572">
        <v>19959005</v>
      </c>
      <c r="H65" s="331">
        <f t="shared" si="7"/>
        <v>0.52958085087075246</v>
      </c>
      <c r="I65" s="339">
        <f t="shared" si="6"/>
        <v>4.9032468394968323E-3</v>
      </c>
    </row>
    <row r="66" spans="1:9" s="157" customFormat="1" ht="14.25" customHeight="1">
      <c r="A66" s="298">
        <v>31</v>
      </c>
      <c r="B66" s="242" t="s">
        <v>431</v>
      </c>
      <c r="C66" s="241">
        <v>5172837</v>
      </c>
      <c r="D66" s="572">
        <v>3858695</v>
      </c>
      <c r="E66" s="331">
        <f t="shared" si="5"/>
        <v>-0.25404666723502012</v>
      </c>
      <c r="F66" s="241">
        <v>41788118.039999999</v>
      </c>
      <c r="G66" s="572">
        <v>19795892</v>
      </c>
      <c r="H66" s="331">
        <f t="shared" si="7"/>
        <v>-0.52627940839424314</v>
      </c>
      <c r="I66" s="339">
        <f t="shared" si="6"/>
        <v>4.863175538260581E-3</v>
      </c>
    </row>
    <row r="67" spans="1:9" s="157" customFormat="1" ht="14.25" customHeight="1">
      <c r="A67" s="298">
        <v>32</v>
      </c>
      <c r="B67" s="242" t="s">
        <v>426</v>
      </c>
      <c r="C67" s="241">
        <v>2092712</v>
      </c>
      <c r="D67" s="572">
        <v>1892631</v>
      </c>
      <c r="E67" s="331">
        <f t="shared" si="5"/>
        <v>-9.5608473597895927E-2</v>
      </c>
      <c r="F67" s="241">
        <v>17866819.039999999</v>
      </c>
      <c r="G67" s="572">
        <v>19352319</v>
      </c>
      <c r="H67" s="331">
        <f t="shared" si="7"/>
        <v>8.3142945404790947E-2</v>
      </c>
      <c r="I67" s="339">
        <f t="shared" si="6"/>
        <v>4.7542047799318905E-3</v>
      </c>
    </row>
    <row r="68" spans="1:9" s="157" customFormat="1" ht="14.25" customHeight="1">
      <c r="A68" s="298">
        <v>33</v>
      </c>
      <c r="B68" s="242" t="s">
        <v>273</v>
      </c>
      <c r="C68" s="241">
        <v>3440191</v>
      </c>
      <c r="D68" s="572">
        <v>1801740</v>
      </c>
      <c r="E68" s="331">
        <f t="shared" si="5"/>
        <v>-0.47626745142929561</v>
      </c>
      <c r="F68" s="241">
        <v>28734003</v>
      </c>
      <c r="G68" s="572">
        <v>18697195</v>
      </c>
      <c r="H68" s="331">
        <f t="shared" si="7"/>
        <v>-0.3493007222140263</v>
      </c>
      <c r="I68" s="339">
        <f t="shared" si="6"/>
        <v>4.5932631557137225E-3</v>
      </c>
    </row>
    <row r="69" spans="1:9" s="157" customFormat="1" ht="14.25" customHeight="1">
      <c r="A69" s="298">
        <v>34</v>
      </c>
      <c r="B69" s="242" t="s">
        <v>376</v>
      </c>
      <c r="C69" s="241">
        <v>1830907</v>
      </c>
      <c r="D69" s="572">
        <v>2268052</v>
      </c>
      <c r="E69" s="331">
        <f t="shared" si="5"/>
        <v>0.23875871357747824</v>
      </c>
      <c r="F69" s="241">
        <v>9208796.9800000004</v>
      </c>
      <c r="G69" s="572">
        <v>17527134</v>
      </c>
      <c r="H69" s="331">
        <f t="shared" si="7"/>
        <v>0.90330333463383616</v>
      </c>
      <c r="I69" s="339">
        <f t="shared" si="6"/>
        <v>4.3058190721900948E-3</v>
      </c>
    </row>
    <row r="70" spans="1:9" s="157" customFormat="1" ht="14.25" customHeight="1">
      <c r="A70" s="298">
        <v>35</v>
      </c>
      <c r="B70" s="242" t="s">
        <v>30</v>
      </c>
      <c r="C70" s="241">
        <v>1740541</v>
      </c>
      <c r="D70" s="572">
        <v>2045329</v>
      </c>
      <c r="E70" s="331">
        <f t="shared" si="5"/>
        <v>0.17511107178745</v>
      </c>
      <c r="F70" s="241">
        <v>30146211.460000001</v>
      </c>
      <c r="G70" s="572">
        <v>14865090</v>
      </c>
      <c r="H70" s="331">
        <f t="shared" si="7"/>
        <v>-0.50690022792004918</v>
      </c>
      <c r="I70" s="339">
        <f t="shared" si="6"/>
        <v>3.651845648685191E-3</v>
      </c>
    </row>
    <row r="71" spans="1:9" s="157" customFormat="1" ht="14.25" customHeight="1">
      <c r="A71" s="298">
        <v>36</v>
      </c>
      <c r="B71" s="242" t="s">
        <v>33</v>
      </c>
      <c r="C71" s="241">
        <v>3435692</v>
      </c>
      <c r="D71" s="572">
        <v>2812723</v>
      </c>
      <c r="E71" s="331">
        <f t="shared" si="5"/>
        <v>-0.1813227146088765</v>
      </c>
      <c r="F71" s="241">
        <v>15547298.34</v>
      </c>
      <c r="G71" s="572">
        <v>13580159</v>
      </c>
      <c r="H71" s="331">
        <f t="shared" si="7"/>
        <v>-0.12652612029312871</v>
      </c>
      <c r="I71" s="339">
        <f t="shared" si="6"/>
        <v>3.3361819237288865E-3</v>
      </c>
    </row>
    <row r="72" spans="1:9" s="157" customFormat="1" ht="14.25" customHeight="1">
      <c r="A72" s="298">
        <v>37</v>
      </c>
      <c r="B72" s="242" t="s">
        <v>427</v>
      </c>
      <c r="C72" s="241">
        <v>1733611</v>
      </c>
      <c r="D72" s="572">
        <v>1485173</v>
      </c>
      <c r="E72" s="331">
        <f t="shared" si="5"/>
        <v>-0.14330665876024096</v>
      </c>
      <c r="F72" s="241">
        <v>8113681.9500000002</v>
      </c>
      <c r="G72" s="572">
        <v>12820972</v>
      </c>
      <c r="H72" s="331">
        <f t="shared" si="7"/>
        <v>0.58016694258024248</v>
      </c>
      <c r="I72" s="339">
        <f t="shared" si="6"/>
        <v>3.1496755694122719E-3</v>
      </c>
    </row>
    <row r="73" spans="1:9" s="157" customFormat="1" ht="14.25" customHeight="1">
      <c r="A73" s="298">
        <v>38</v>
      </c>
      <c r="B73" s="243" t="s">
        <v>424</v>
      </c>
      <c r="C73" s="241">
        <v>1891360</v>
      </c>
      <c r="D73" s="573">
        <v>1553129</v>
      </c>
      <c r="E73" s="331">
        <f t="shared" si="5"/>
        <v>-0.17882951949919634</v>
      </c>
      <c r="F73" s="241">
        <v>22233343.079999998</v>
      </c>
      <c r="G73" s="572">
        <v>12067623</v>
      </c>
      <c r="H73" s="331">
        <f t="shared" si="7"/>
        <v>-0.45722858876515837</v>
      </c>
      <c r="I73" s="339">
        <f t="shared" si="6"/>
        <v>2.9646034125944297E-3</v>
      </c>
    </row>
    <row r="74" spans="1:9" s="157" customFormat="1" ht="14.25" customHeight="1">
      <c r="A74" s="298">
        <v>39</v>
      </c>
      <c r="B74" s="242" t="s">
        <v>446</v>
      </c>
      <c r="C74" s="241">
        <v>404135</v>
      </c>
      <c r="D74" s="572">
        <v>1215536</v>
      </c>
      <c r="E74" s="331">
        <f t="shared" si="5"/>
        <v>2.0077474111373674</v>
      </c>
      <c r="F74" s="241">
        <v>404135</v>
      </c>
      <c r="G74" s="572">
        <v>11694577</v>
      </c>
      <c r="H74" s="331" t="s">
        <v>64</v>
      </c>
      <c r="I74" s="339">
        <f t="shared" si="6"/>
        <v>2.8729587328878542E-3</v>
      </c>
    </row>
    <row r="75" spans="1:9" s="157" customFormat="1" ht="14.25" customHeight="1">
      <c r="A75" s="298">
        <v>40</v>
      </c>
      <c r="B75" s="242" t="s">
        <v>485</v>
      </c>
      <c r="C75" s="241">
        <v>593504</v>
      </c>
      <c r="D75" s="572">
        <v>452827</v>
      </c>
      <c r="E75" s="331">
        <f t="shared" si="5"/>
        <v>-0.23702788860732193</v>
      </c>
      <c r="F75" s="241">
        <v>6809377.0700000003</v>
      </c>
      <c r="G75" s="572">
        <v>10154968</v>
      </c>
      <c r="H75" s="331">
        <f t="shared" si="7"/>
        <v>0.4913211437121956</v>
      </c>
      <c r="I75" s="339">
        <f t="shared" si="6"/>
        <v>2.4947293089606156E-3</v>
      </c>
    </row>
    <row r="76" spans="1:9" s="157" customFormat="1" ht="14.25" customHeight="1">
      <c r="A76" s="298">
        <v>41</v>
      </c>
      <c r="B76" s="242" t="s">
        <v>437</v>
      </c>
      <c r="C76" s="241">
        <v>1128000</v>
      </c>
      <c r="D76" s="572">
        <v>499000</v>
      </c>
      <c r="E76" s="331">
        <f t="shared" si="5"/>
        <v>-0.55762411347517737</v>
      </c>
      <c r="F76" s="241">
        <v>8825007</v>
      </c>
      <c r="G76" s="572">
        <v>9485000</v>
      </c>
      <c r="H76" s="331">
        <f t="shared" si="7"/>
        <v>7.4786682888750011E-2</v>
      </c>
      <c r="I76" s="339">
        <f t="shared" si="6"/>
        <v>2.3301410201875018E-3</v>
      </c>
    </row>
    <row r="77" spans="1:9" s="157" customFormat="1" ht="14.25" customHeight="1">
      <c r="A77" s="298">
        <v>42</v>
      </c>
      <c r="B77" s="242" t="s">
        <v>445</v>
      </c>
      <c r="C77" s="241">
        <v>552598</v>
      </c>
      <c r="D77" s="572">
        <v>1761114</v>
      </c>
      <c r="E77" s="331">
        <f t="shared" si="5"/>
        <v>2.1869713607360142</v>
      </c>
      <c r="F77" s="241">
        <v>2647686.0699999998</v>
      </c>
      <c r="G77" s="572">
        <v>9115986</v>
      </c>
      <c r="H77" s="331">
        <f t="shared" si="7"/>
        <v>2.4430010805623947</v>
      </c>
      <c r="I77" s="339">
        <f t="shared" si="6"/>
        <v>2.2394868653721652E-3</v>
      </c>
    </row>
    <row r="78" spans="1:9" s="157" customFormat="1" ht="14.25" customHeight="1">
      <c r="A78" s="298">
        <v>43</v>
      </c>
      <c r="B78" s="242" t="s">
        <v>478</v>
      </c>
      <c r="C78" s="241">
        <v>741764</v>
      </c>
      <c r="D78" s="572">
        <v>1093188</v>
      </c>
      <c r="E78" s="331">
        <f t="shared" si="5"/>
        <v>0.47376793697186703</v>
      </c>
      <c r="F78" s="241">
        <v>6070977.6400000006</v>
      </c>
      <c r="G78" s="572">
        <v>8831737</v>
      </c>
      <c r="H78" s="331">
        <f t="shared" si="7"/>
        <v>0.45474708090013638</v>
      </c>
      <c r="I78" s="339">
        <f t="shared" si="6"/>
        <v>2.1696565802011292E-3</v>
      </c>
    </row>
    <row r="79" spans="1:9" s="157" customFormat="1" ht="14.25" customHeight="1">
      <c r="A79" s="298">
        <v>44</v>
      </c>
      <c r="B79" s="242" t="s">
        <v>460</v>
      </c>
      <c r="C79" s="241">
        <v>1602339</v>
      </c>
      <c r="D79" s="572">
        <v>691001</v>
      </c>
      <c r="E79" s="331">
        <f t="shared" si="5"/>
        <v>-0.56875480157444835</v>
      </c>
      <c r="F79" s="241">
        <v>11750493.029999999</v>
      </c>
      <c r="G79" s="572">
        <v>8523184</v>
      </c>
      <c r="H79" s="331">
        <f t="shared" si="7"/>
        <v>-0.27465307385489335</v>
      </c>
      <c r="I79" s="339">
        <f t="shared" si="6"/>
        <v>2.0938556311023504E-3</v>
      </c>
    </row>
    <row r="80" spans="1:9" s="157" customFormat="1" ht="14.25" customHeight="1">
      <c r="A80" s="298">
        <v>45</v>
      </c>
      <c r="B80" s="242" t="s">
        <v>23</v>
      </c>
      <c r="C80" s="241">
        <v>2746012</v>
      </c>
      <c r="D80" s="572">
        <v>3103214</v>
      </c>
      <c r="E80" s="331">
        <f t="shared" si="5"/>
        <v>0.1300802764153981</v>
      </c>
      <c r="F80" s="241">
        <v>13395491.030000001</v>
      </c>
      <c r="G80" s="572">
        <v>8496722</v>
      </c>
      <c r="H80" s="331">
        <f t="shared" si="7"/>
        <v>-0.3657028338139241</v>
      </c>
      <c r="I80" s="339">
        <f t="shared" si="6"/>
        <v>2.0873548201718072E-3</v>
      </c>
    </row>
    <row r="81" spans="1:9" s="157" customFormat="1" ht="14.25" customHeight="1">
      <c r="A81" s="298">
        <v>46</v>
      </c>
      <c r="B81" s="242" t="s">
        <v>274</v>
      </c>
      <c r="C81" s="241">
        <v>1933408</v>
      </c>
      <c r="D81" s="572">
        <v>1137915</v>
      </c>
      <c r="E81" s="331">
        <f t="shared" si="5"/>
        <v>-0.41144600622320793</v>
      </c>
      <c r="F81" s="241">
        <v>12131524.91</v>
      </c>
      <c r="G81" s="572">
        <v>7262677</v>
      </c>
      <c r="H81" s="331">
        <f t="shared" si="7"/>
        <v>-0.40133849174942671</v>
      </c>
      <c r="I81" s="339">
        <f t="shared" si="6"/>
        <v>1.7841920499812659E-3</v>
      </c>
    </row>
    <row r="82" spans="1:9" s="157" customFormat="1" ht="14.25" customHeight="1">
      <c r="A82" s="298">
        <v>47</v>
      </c>
      <c r="B82" s="242" t="s">
        <v>479</v>
      </c>
      <c r="C82" s="241">
        <v>385206</v>
      </c>
      <c r="D82" s="572">
        <v>474460</v>
      </c>
      <c r="E82" s="331" t="s">
        <v>64</v>
      </c>
      <c r="F82" s="241">
        <v>3939203.63</v>
      </c>
      <c r="G82" s="572">
        <v>6605283</v>
      </c>
      <c r="H82" s="331" t="s">
        <v>64</v>
      </c>
      <c r="I82" s="339">
        <f t="shared" si="6"/>
        <v>1.6226927641799856E-3</v>
      </c>
    </row>
    <row r="83" spans="1:9" s="157" customFormat="1" ht="14.25" customHeight="1">
      <c r="A83" s="298">
        <v>48</v>
      </c>
      <c r="B83" s="242" t="s">
        <v>435</v>
      </c>
      <c r="C83" s="241">
        <v>1391799</v>
      </c>
      <c r="D83" s="572">
        <v>732708</v>
      </c>
      <c r="E83" s="331">
        <f t="shared" si="5"/>
        <v>-0.47355329325570716</v>
      </c>
      <c r="F83" s="241">
        <v>11293242.789999999</v>
      </c>
      <c r="G83" s="572">
        <v>6323012</v>
      </c>
      <c r="H83" s="331">
        <f t="shared" si="7"/>
        <v>-0.4401066090955793</v>
      </c>
      <c r="I83" s="339">
        <f t="shared" si="6"/>
        <v>1.5533484061505342E-3</v>
      </c>
    </row>
    <row r="84" spans="1:9" s="157" customFormat="1" ht="14.25" customHeight="1">
      <c r="A84" s="298">
        <v>49</v>
      </c>
      <c r="B84" s="242" t="s">
        <v>471</v>
      </c>
      <c r="C84" s="241">
        <v>271479</v>
      </c>
      <c r="D84" s="572">
        <v>288976</v>
      </c>
      <c r="E84" s="331">
        <f t="shared" si="5"/>
        <v>6.4450657325244354E-2</v>
      </c>
      <c r="F84" s="241">
        <v>876924.6</v>
      </c>
      <c r="G84" s="572">
        <v>5873663</v>
      </c>
      <c r="H84" s="331">
        <f t="shared" si="7"/>
        <v>5.698025120973913</v>
      </c>
      <c r="I84" s="339">
        <f t="shared" si="6"/>
        <v>1.4429586816086014E-3</v>
      </c>
    </row>
    <row r="85" spans="1:9" s="157" customFormat="1" ht="14.25" customHeight="1">
      <c r="A85" s="298">
        <v>50</v>
      </c>
      <c r="B85" s="242" t="s">
        <v>525</v>
      </c>
      <c r="C85" s="241">
        <v>0</v>
      </c>
      <c r="D85" s="572">
        <v>0</v>
      </c>
      <c r="E85" s="331" t="s">
        <v>54</v>
      </c>
      <c r="F85" s="241">
        <v>11444</v>
      </c>
      <c r="G85" s="572">
        <v>5756888</v>
      </c>
      <c r="H85" s="331" t="s">
        <v>64</v>
      </c>
      <c r="I85" s="339">
        <f t="shared" si="6"/>
        <v>1.4142710466447221E-3</v>
      </c>
    </row>
    <row r="86" spans="1:9" s="489" customFormat="1" ht="24.75" customHeight="1">
      <c r="A86" s="299"/>
      <c r="B86" s="244" t="s">
        <v>526</v>
      </c>
      <c r="C86" s="241">
        <v>21796247</v>
      </c>
      <c r="D86" s="572">
        <v>15422203</v>
      </c>
      <c r="E86" s="331">
        <f t="shared" si="5"/>
        <v>-0.29243768434079498</v>
      </c>
      <c r="F86" s="241">
        <v>238041105.13999987</v>
      </c>
      <c r="G86" s="572">
        <v>152836369</v>
      </c>
      <c r="H86" s="331">
        <f t="shared" si="7"/>
        <v>-0.35794127274736076</v>
      </c>
      <c r="I86" s="339">
        <f t="shared" si="6"/>
        <v>3.7546683477428941E-2</v>
      </c>
    </row>
    <row r="87" spans="1:9" s="154" customFormat="1" ht="13.5" thickBot="1">
      <c r="A87" s="300"/>
      <c r="B87" s="405" t="s">
        <v>259</v>
      </c>
      <c r="C87" s="292">
        <f>+SUM(C36:C86)</f>
        <v>487200289</v>
      </c>
      <c r="D87" s="292">
        <f>+SUM(D36:D86)</f>
        <v>514208031</v>
      </c>
      <c r="E87" s="406">
        <f t="shared" si="5"/>
        <v>5.5434577133430141E-2</v>
      </c>
      <c r="F87" s="292">
        <f>+SUM(F36:F86)</f>
        <v>3304117980.25</v>
      </c>
      <c r="G87" s="292">
        <f>+SUM(G36:G86)</f>
        <v>4070569084.8001809</v>
      </c>
      <c r="H87" s="406">
        <f t="shared" si="7"/>
        <v>0.23196844335812394</v>
      </c>
      <c r="I87" s="406">
        <f t="shared" si="6"/>
        <v>1</v>
      </c>
    </row>
    <row r="88" spans="1:9" s="154" customFormat="1">
      <c r="C88" s="291"/>
      <c r="D88" s="291"/>
      <c r="E88" s="350"/>
      <c r="F88" s="291"/>
      <c r="G88" s="291"/>
      <c r="H88" s="350"/>
      <c r="I88" s="350"/>
    </row>
    <row r="89" spans="1:9" s="154" customFormat="1" ht="49.5" customHeight="1">
      <c r="A89" s="809" t="s">
        <v>558</v>
      </c>
      <c r="B89" s="809"/>
      <c r="C89" s="809"/>
      <c r="D89" s="809"/>
      <c r="E89" s="809"/>
      <c r="F89" s="165"/>
      <c r="G89" s="165"/>
      <c r="H89" s="407"/>
      <c r="I89" s="407"/>
    </row>
    <row r="90" spans="1:9" s="154" customFormat="1">
      <c r="C90" s="162"/>
      <c r="E90" s="350"/>
      <c r="F90" s="162"/>
      <c r="G90" s="162"/>
      <c r="H90" s="350"/>
      <c r="I90" s="350"/>
    </row>
    <row r="91" spans="1:9" s="154" customFormat="1">
      <c r="C91" s="634"/>
      <c r="D91" s="634"/>
      <c r="E91" s="350"/>
      <c r="F91" s="162"/>
      <c r="G91" s="162"/>
      <c r="H91" s="350"/>
      <c r="I91" s="350"/>
    </row>
    <row r="92" spans="1:9" s="154" customFormat="1">
      <c r="E92" s="350"/>
      <c r="H92" s="350"/>
      <c r="I92" s="350"/>
    </row>
    <row r="93" spans="1:9" s="154" customFormat="1">
      <c r="E93" s="350"/>
      <c r="H93" s="350"/>
      <c r="I93" s="350"/>
    </row>
    <row r="94" spans="1:9" s="154" customFormat="1" ht="15">
      <c r="A94" s="389"/>
      <c r="B94" s="389"/>
      <c r="C94" s="389"/>
      <c r="D94" s="389"/>
      <c r="E94" s="389"/>
      <c r="F94" s="389"/>
      <c r="G94" s="389"/>
      <c r="H94" s="389"/>
      <c r="I94" s="389"/>
    </row>
    <row r="95" spans="1:9" s="154" customFormat="1" ht="15">
      <c r="A95" s="389"/>
      <c r="B95" s="389"/>
      <c r="C95" s="389"/>
      <c r="D95" s="389"/>
      <c r="E95" s="389"/>
      <c r="F95" s="389"/>
      <c r="G95" s="389"/>
      <c r="H95" s="389"/>
      <c r="I95" s="389"/>
    </row>
    <row r="96" spans="1:9" s="154" customFormat="1" ht="15">
      <c r="A96" s="389"/>
      <c r="B96" s="389"/>
      <c r="C96" s="389"/>
      <c r="D96" s="389"/>
      <c r="E96" s="389"/>
      <c r="F96" s="389"/>
      <c r="G96" s="389"/>
      <c r="H96" s="389"/>
      <c r="I96" s="389"/>
    </row>
    <row r="97" spans="1:9" s="154" customFormat="1" ht="15">
      <c r="A97" s="389"/>
      <c r="B97" s="389"/>
      <c r="C97" s="389"/>
      <c r="D97" s="389"/>
      <c r="E97" s="389"/>
      <c r="F97" s="389"/>
      <c r="G97" s="389"/>
      <c r="H97" s="389"/>
      <c r="I97" s="389"/>
    </row>
    <row r="98" spans="1:9" s="154" customFormat="1" ht="15">
      <c r="A98" s="389"/>
      <c r="B98" s="389"/>
      <c r="C98" s="389"/>
      <c r="D98" s="389"/>
      <c r="E98" s="389"/>
      <c r="F98" s="389"/>
      <c r="G98" s="389"/>
      <c r="H98" s="389"/>
      <c r="I98" s="389"/>
    </row>
    <row r="99" spans="1:9" s="154" customFormat="1" ht="15">
      <c r="A99" s="389"/>
      <c r="B99" s="389"/>
      <c r="C99" s="389"/>
      <c r="D99" s="389"/>
      <c r="E99" s="389"/>
      <c r="F99" s="389"/>
      <c r="G99" s="389"/>
      <c r="H99" s="389"/>
      <c r="I99" s="389"/>
    </row>
    <row r="100" spans="1:9" s="154" customFormat="1" ht="15">
      <c r="A100" s="389"/>
      <c r="B100" s="389"/>
      <c r="C100" s="389"/>
      <c r="D100" s="389"/>
      <c r="E100" s="389"/>
      <c r="F100" s="389"/>
      <c r="G100" s="389"/>
      <c r="H100" s="389"/>
      <c r="I100" s="389"/>
    </row>
    <row r="101" spans="1:9" s="154" customFormat="1" ht="15">
      <c r="A101" s="389"/>
      <c r="B101" s="389"/>
      <c r="C101" s="389"/>
      <c r="D101" s="389"/>
      <c r="E101" s="389"/>
      <c r="F101" s="389"/>
      <c r="G101" s="389"/>
      <c r="H101" s="389"/>
      <c r="I101" s="389"/>
    </row>
    <row r="102" spans="1:9" s="154" customFormat="1" ht="15">
      <c r="A102" s="389"/>
      <c r="B102" s="389"/>
      <c r="C102" s="389"/>
      <c r="D102" s="389"/>
      <c r="E102" s="389"/>
      <c r="F102" s="389"/>
      <c r="G102" s="389"/>
      <c r="H102" s="389"/>
      <c r="I102" s="389"/>
    </row>
    <row r="103" spans="1:9" s="154" customFormat="1" ht="15">
      <c r="A103" s="389"/>
      <c r="B103" s="389"/>
      <c r="C103" s="389"/>
      <c r="D103" s="389"/>
      <c r="E103" s="389"/>
      <c r="F103" s="389"/>
      <c r="G103" s="389"/>
      <c r="H103" s="389"/>
      <c r="I103" s="389"/>
    </row>
    <row r="104" spans="1:9" s="154" customFormat="1" ht="15">
      <c r="A104" s="389"/>
      <c r="B104" s="389"/>
      <c r="C104" s="389"/>
      <c r="D104" s="389"/>
      <c r="E104" s="389"/>
      <c r="F104" s="389"/>
      <c r="G104" s="389"/>
      <c r="H104" s="389"/>
      <c r="I104" s="389"/>
    </row>
    <row r="105" spans="1:9" s="154" customFormat="1" ht="15">
      <c r="A105" s="389"/>
      <c r="B105" s="389"/>
      <c r="C105" s="389"/>
      <c r="D105" s="389"/>
      <c r="E105" s="389"/>
      <c r="F105" s="389"/>
      <c r="G105" s="389"/>
      <c r="H105" s="389"/>
      <c r="I105" s="389"/>
    </row>
    <row r="106" spans="1:9" s="154" customFormat="1" ht="15">
      <c r="A106" s="389"/>
      <c r="B106" s="389"/>
      <c r="C106" s="389"/>
      <c r="D106" s="389"/>
      <c r="E106" s="389"/>
      <c r="F106" s="389"/>
      <c r="G106" s="389"/>
      <c r="H106" s="389"/>
      <c r="I106" s="389"/>
    </row>
    <row r="107" spans="1:9" s="154" customFormat="1" ht="15">
      <c r="A107" s="389"/>
      <c r="B107" s="389"/>
      <c r="C107" s="389"/>
      <c r="D107" s="389"/>
      <c r="E107" s="389"/>
      <c r="F107" s="389"/>
      <c r="G107" s="389"/>
      <c r="H107" s="389"/>
      <c r="I107" s="389"/>
    </row>
    <row r="108" spans="1:9" s="154" customFormat="1" ht="15">
      <c r="A108" s="389"/>
      <c r="B108" s="389"/>
      <c r="C108" s="389"/>
      <c r="D108" s="389"/>
      <c r="E108" s="389"/>
      <c r="F108" s="389"/>
      <c r="G108" s="389"/>
      <c r="H108" s="389"/>
      <c r="I108" s="389"/>
    </row>
    <row r="109" spans="1:9" s="154" customFormat="1" ht="15">
      <c r="A109" s="389"/>
      <c r="B109" s="389"/>
      <c r="C109" s="389"/>
      <c r="D109" s="389"/>
      <c r="E109" s="389"/>
      <c r="F109" s="389"/>
      <c r="G109" s="389"/>
      <c r="H109" s="389"/>
      <c r="I109" s="389"/>
    </row>
    <row r="110" spans="1:9" s="154" customFormat="1" ht="15">
      <c r="A110" s="389"/>
      <c r="B110" s="389"/>
      <c r="C110" s="389"/>
      <c r="D110" s="389"/>
      <c r="E110" s="389"/>
      <c r="F110" s="389"/>
      <c r="G110" s="389"/>
      <c r="H110" s="389"/>
      <c r="I110" s="389"/>
    </row>
    <row r="111" spans="1:9" s="154" customFormat="1" ht="15">
      <c r="A111" s="389"/>
      <c r="B111" s="389"/>
      <c r="C111" s="389"/>
      <c r="D111" s="389"/>
      <c r="E111" s="389"/>
      <c r="F111" s="389"/>
      <c r="G111" s="389"/>
      <c r="H111" s="389"/>
      <c r="I111" s="389"/>
    </row>
    <row r="112" spans="1:9" s="154" customFormat="1" ht="15">
      <c r="A112" s="389"/>
      <c r="B112" s="389"/>
      <c r="C112" s="389"/>
      <c r="D112" s="389"/>
      <c r="E112" s="389"/>
      <c r="F112" s="389"/>
      <c r="G112" s="389"/>
      <c r="H112" s="389"/>
      <c r="I112" s="389"/>
    </row>
    <row r="113" spans="1:9" s="154" customFormat="1" ht="15">
      <c r="A113" s="389"/>
      <c r="B113" s="389"/>
      <c r="C113" s="389"/>
      <c r="D113" s="389"/>
      <c r="E113" s="389"/>
      <c r="F113" s="389"/>
      <c r="G113" s="389"/>
      <c r="H113" s="389"/>
      <c r="I113" s="389"/>
    </row>
    <row r="114" spans="1:9" s="154" customFormat="1" ht="15">
      <c r="A114" s="389"/>
      <c r="B114" s="389"/>
      <c r="C114" s="389"/>
      <c r="D114" s="389"/>
      <c r="E114" s="389"/>
      <c r="F114" s="389"/>
      <c r="G114" s="389"/>
      <c r="H114" s="389"/>
      <c r="I114" s="389"/>
    </row>
    <row r="115" spans="1:9" s="154" customFormat="1" ht="15">
      <c r="A115" s="389"/>
      <c r="B115" s="389"/>
      <c r="C115" s="389"/>
      <c r="D115" s="389"/>
      <c r="E115" s="389"/>
      <c r="F115" s="389"/>
      <c r="G115" s="389"/>
      <c r="H115" s="389"/>
      <c r="I115" s="389"/>
    </row>
    <row r="116" spans="1:9" s="154" customFormat="1" ht="15">
      <c r="A116" s="389"/>
      <c r="B116" s="389"/>
      <c r="C116" s="389"/>
      <c r="D116" s="389"/>
      <c r="E116" s="389"/>
      <c r="F116" s="389"/>
      <c r="G116" s="389"/>
      <c r="H116" s="389"/>
      <c r="I116" s="389"/>
    </row>
    <row r="117" spans="1:9" s="154" customFormat="1" ht="15">
      <c r="A117" s="389"/>
      <c r="B117" s="389"/>
      <c r="C117" s="389"/>
      <c r="D117" s="389"/>
      <c r="E117" s="389"/>
      <c r="F117" s="389"/>
      <c r="G117" s="389"/>
      <c r="H117" s="389"/>
      <c r="I117" s="389"/>
    </row>
    <row r="118" spans="1:9" s="154" customFormat="1" ht="15">
      <c r="A118" s="389"/>
      <c r="B118" s="389"/>
      <c r="C118" s="389"/>
      <c r="D118" s="389"/>
      <c r="E118" s="389"/>
      <c r="F118" s="389"/>
      <c r="G118" s="389"/>
      <c r="H118" s="389"/>
      <c r="I118" s="389"/>
    </row>
    <row r="119" spans="1:9" s="154" customFormat="1" ht="15">
      <c r="A119" s="389"/>
      <c r="B119" s="389"/>
      <c r="C119" s="389"/>
      <c r="D119" s="389"/>
      <c r="E119" s="389"/>
      <c r="F119" s="389"/>
      <c r="G119" s="389"/>
      <c r="H119" s="389"/>
      <c r="I119" s="389"/>
    </row>
    <row r="120" spans="1:9" s="154" customFormat="1" ht="15">
      <c r="A120" s="389"/>
      <c r="B120" s="389"/>
      <c r="C120" s="389"/>
      <c r="D120" s="389"/>
      <c r="E120" s="389"/>
      <c r="F120" s="389"/>
      <c r="G120" s="389"/>
      <c r="H120" s="389"/>
      <c r="I120" s="389"/>
    </row>
    <row r="121" spans="1:9" s="154" customFormat="1" ht="15">
      <c r="A121" s="389"/>
      <c r="B121" s="389"/>
      <c r="C121" s="389"/>
      <c r="D121" s="389"/>
      <c r="E121" s="389"/>
      <c r="F121" s="389"/>
      <c r="G121" s="389"/>
      <c r="H121" s="389"/>
      <c r="I121" s="389"/>
    </row>
    <row r="122" spans="1:9" s="154" customFormat="1" ht="15">
      <c r="E122" s="350"/>
      <c r="F122" s="350"/>
      <c r="H122" s="389"/>
      <c r="I122" s="389"/>
    </row>
    <row r="123" spans="1:9" s="154" customFormat="1" ht="15">
      <c r="E123" s="350"/>
      <c r="F123" s="350"/>
      <c r="H123" s="389"/>
      <c r="I123" s="389"/>
    </row>
    <row r="124" spans="1:9" s="154" customFormat="1" ht="15">
      <c r="E124" s="350"/>
      <c r="F124" s="350"/>
      <c r="H124" s="389"/>
      <c r="I124" s="389"/>
    </row>
    <row r="125" spans="1:9" s="154" customFormat="1" ht="15">
      <c r="E125" s="350"/>
      <c r="F125" s="350"/>
      <c r="H125" s="389"/>
      <c r="I125" s="389"/>
    </row>
    <row r="126" spans="1:9" s="154" customFormat="1" ht="15">
      <c r="E126" s="350"/>
      <c r="F126" s="350"/>
      <c r="H126" s="389"/>
      <c r="I126" s="389"/>
    </row>
    <row r="127" spans="1:9" s="154" customFormat="1" ht="15">
      <c r="E127" s="350"/>
      <c r="F127" s="350"/>
      <c r="H127" s="389"/>
      <c r="I127" s="389"/>
    </row>
    <row r="128" spans="1:9" s="154" customFormat="1" ht="15">
      <c r="E128" s="350"/>
      <c r="F128" s="350"/>
      <c r="H128" s="389"/>
      <c r="I128" s="389"/>
    </row>
    <row r="129" spans="5:9" s="154" customFormat="1" ht="15">
      <c r="E129" s="350"/>
      <c r="F129" s="350"/>
      <c r="H129" s="389"/>
      <c r="I129" s="389"/>
    </row>
    <row r="130" spans="5:9" s="154" customFormat="1" ht="15">
      <c r="E130" s="350"/>
      <c r="F130" s="350"/>
      <c r="H130" s="389"/>
      <c r="I130" s="389"/>
    </row>
    <row r="131" spans="5:9" s="154" customFormat="1" ht="15">
      <c r="E131" s="350"/>
      <c r="F131" s="350"/>
      <c r="H131" s="389"/>
      <c r="I131" s="389"/>
    </row>
    <row r="132" spans="5:9" s="154" customFormat="1" ht="15">
      <c r="E132" s="350"/>
      <c r="F132" s="350"/>
      <c r="H132" s="389"/>
      <c r="I132" s="389"/>
    </row>
    <row r="133" spans="5:9" s="154" customFormat="1" ht="15">
      <c r="E133" s="350"/>
      <c r="F133" s="350"/>
      <c r="H133" s="389"/>
      <c r="I133" s="389"/>
    </row>
    <row r="134" spans="5:9" s="154" customFormat="1" ht="15">
      <c r="E134" s="350"/>
      <c r="F134" s="350"/>
      <c r="H134" s="389"/>
      <c r="I134" s="389"/>
    </row>
    <row r="135" spans="5:9" s="154" customFormat="1" ht="15">
      <c r="E135" s="350"/>
      <c r="F135" s="350"/>
      <c r="H135" s="389"/>
      <c r="I135" s="389"/>
    </row>
    <row r="136" spans="5:9" s="154" customFormat="1" ht="15">
      <c r="E136" s="350"/>
      <c r="F136" s="350"/>
      <c r="H136" s="389"/>
      <c r="I136" s="389"/>
    </row>
    <row r="137" spans="5:9" s="154" customFormat="1" ht="15">
      <c r="E137" s="350"/>
      <c r="F137" s="350"/>
      <c r="H137" s="389"/>
      <c r="I137" s="389"/>
    </row>
    <row r="138" spans="5:9" s="154" customFormat="1" ht="15">
      <c r="E138" s="350"/>
      <c r="F138" s="350"/>
      <c r="H138" s="389"/>
      <c r="I138" s="389"/>
    </row>
    <row r="139" spans="5:9" s="154" customFormat="1" ht="15">
      <c r="E139" s="350"/>
      <c r="F139" s="350"/>
      <c r="H139" s="389"/>
      <c r="I139" s="389"/>
    </row>
    <row r="140" spans="5:9" s="154" customFormat="1" ht="15">
      <c r="E140" s="350"/>
      <c r="F140" s="350"/>
      <c r="H140" s="389"/>
      <c r="I140" s="389"/>
    </row>
    <row r="141" spans="5:9" s="154" customFormat="1" ht="15">
      <c r="E141" s="350"/>
      <c r="F141" s="350"/>
      <c r="H141" s="389"/>
      <c r="I141" s="389"/>
    </row>
    <row r="142" spans="5:9" s="154" customFormat="1" ht="15">
      <c r="E142" s="350"/>
      <c r="F142" s="350"/>
      <c r="H142" s="389"/>
      <c r="I142" s="389"/>
    </row>
    <row r="143" spans="5:9" s="154" customFormat="1" ht="15">
      <c r="E143" s="350"/>
      <c r="F143" s="350"/>
      <c r="H143" s="389"/>
      <c r="I143" s="389"/>
    </row>
    <row r="144" spans="5:9" s="154" customFormat="1" ht="15">
      <c r="E144" s="350"/>
      <c r="F144" s="350"/>
      <c r="H144" s="389"/>
      <c r="I144" s="389"/>
    </row>
    <row r="145" spans="5:9" s="154" customFormat="1" ht="15">
      <c r="E145" s="350"/>
      <c r="F145" s="350"/>
      <c r="H145" s="389"/>
      <c r="I145" s="389"/>
    </row>
    <row r="146" spans="5:9" s="154" customFormat="1" ht="15">
      <c r="E146" s="350"/>
      <c r="F146" s="350"/>
      <c r="H146" s="389"/>
      <c r="I146" s="389"/>
    </row>
    <row r="147" spans="5:9" s="154" customFormat="1" ht="15">
      <c r="E147" s="350"/>
      <c r="F147" s="350"/>
      <c r="H147" s="389"/>
      <c r="I147" s="389"/>
    </row>
    <row r="148" spans="5:9" s="154" customFormat="1" ht="15">
      <c r="E148" s="350"/>
      <c r="F148" s="350"/>
      <c r="H148" s="389"/>
      <c r="I148" s="389"/>
    </row>
    <row r="149" spans="5:9" s="154" customFormat="1" ht="15">
      <c r="E149" s="350"/>
      <c r="F149" s="350"/>
      <c r="H149" s="389"/>
      <c r="I149" s="389"/>
    </row>
    <row r="150" spans="5:9" s="154" customFormat="1" ht="15">
      <c r="E150" s="350"/>
      <c r="F150" s="350"/>
      <c r="H150" s="389"/>
      <c r="I150" s="389"/>
    </row>
    <row r="151" spans="5:9" s="154" customFormat="1" ht="15">
      <c r="E151" s="350"/>
      <c r="F151" s="350"/>
      <c r="H151" s="389"/>
      <c r="I151" s="389"/>
    </row>
    <row r="152" spans="5:9" s="154" customFormat="1" ht="15">
      <c r="E152" s="350"/>
      <c r="F152" s="350"/>
      <c r="H152" s="389"/>
      <c r="I152" s="389"/>
    </row>
    <row r="153" spans="5:9" s="154" customFormat="1" ht="15">
      <c r="E153" s="350"/>
      <c r="F153" s="350"/>
      <c r="H153" s="389"/>
      <c r="I153" s="389"/>
    </row>
    <row r="154" spans="5:9" s="154" customFormat="1" ht="15">
      <c r="E154" s="350"/>
      <c r="F154" s="350"/>
      <c r="H154" s="389"/>
      <c r="I154" s="389"/>
    </row>
    <row r="155" spans="5:9" s="154" customFormat="1" ht="15">
      <c r="E155" s="350"/>
      <c r="F155" s="350"/>
      <c r="H155" s="389"/>
      <c r="I155" s="389"/>
    </row>
    <row r="156" spans="5:9" s="154" customFormat="1" ht="15">
      <c r="E156" s="350"/>
      <c r="F156" s="350"/>
      <c r="H156" s="389"/>
      <c r="I156" s="389"/>
    </row>
    <row r="157" spans="5:9" s="154" customFormat="1" ht="15">
      <c r="E157" s="350"/>
      <c r="F157" s="350"/>
      <c r="H157" s="389"/>
      <c r="I157" s="389"/>
    </row>
    <row r="158" spans="5:9" s="154" customFormat="1" ht="15">
      <c r="E158" s="350"/>
      <c r="F158" s="350"/>
      <c r="H158" s="389"/>
      <c r="I158" s="389"/>
    </row>
    <row r="159" spans="5:9" s="154" customFormat="1" ht="15">
      <c r="E159" s="350"/>
      <c r="F159" s="350"/>
      <c r="H159" s="389"/>
      <c r="I159" s="389"/>
    </row>
    <row r="160" spans="5:9" s="154" customFormat="1" ht="15">
      <c r="E160" s="350"/>
      <c r="F160" s="350"/>
      <c r="H160" s="389"/>
      <c r="I160" s="389"/>
    </row>
    <row r="161" spans="5:9" s="154" customFormat="1" ht="15">
      <c r="E161" s="350"/>
      <c r="F161" s="350"/>
      <c r="H161" s="389"/>
      <c r="I161" s="389"/>
    </row>
    <row r="162" spans="5:9" s="154" customFormat="1" ht="15">
      <c r="E162" s="350"/>
      <c r="F162" s="350"/>
      <c r="H162" s="389"/>
      <c r="I162" s="389"/>
    </row>
    <row r="163" spans="5:9" s="154" customFormat="1" ht="15">
      <c r="E163" s="350"/>
      <c r="F163" s="350"/>
      <c r="H163" s="389"/>
      <c r="I163" s="389"/>
    </row>
    <row r="164" spans="5:9" s="154" customFormat="1" ht="15">
      <c r="E164" s="350"/>
      <c r="F164" s="350"/>
      <c r="H164" s="389"/>
      <c r="I164" s="389"/>
    </row>
    <row r="165" spans="5:9" s="154" customFormat="1" ht="15">
      <c r="E165" s="350"/>
      <c r="F165" s="350"/>
      <c r="H165" s="389"/>
      <c r="I165" s="389"/>
    </row>
    <row r="166" spans="5:9" s="154" customFormat="1" ht="15">
      <c r="E166" s="350"/>
      <c r="F166" s="350"/>
      <c r="H166" s="389"/>
      <c r="I166" s="389"/>
    </row>
    <row r="167" spans="5:9" s="154" customFormat="1" ht="15">
      <c r="E167" s="350"/>
      <c r="F167" s="350"/>
      <c r="H167" s="389"/>
      <c r="I167" s="389"/>
    </row>
    <row r="168" spans="5:9" s="154" customFormat="1" ht="15">
      <c r="E168" s="350"/>
      <c r="F168" s="350"/>
      <c r="H168" s="389"/>
      <c r="I168" s="389"/>
    </row>
    <row r="169" spans="5:9" s="154" customFormat="1" ht="15">
      <c r="E169" s="350"/>
      <c r="F169" s="350"/>
      <c r="H169" s="389"/>
      <c r="I169" s="389"/>
    </row>
    <row r="170" spans="5:9" s="154" customFormat="1" ht="15">
      <c r="E170" s="350"/>
      <c r="F170" s="350"/>
      <c r="H170" s="389"/>
      <c r="I170" s="389"/>
    </row>
    <row r="171" spans="5:9" s="154" customFormat="1" ht="15">
      <c r="E171" s="350"/>
      <c r="F171" s="350"/>
      <c r="H171" s="389"/>
      <c r="I171" s="389"/>
    </row>
    <row r="172" spans="5:9" s="154" customFormat="1" ht="15">
      <c r="E172" s="350"/>
      <c r="F172" s="350"/>
      <c r="H172" s="389"/>
      <c r="I172" s="389"/>
    </row>
    <row r="173" spans="5:9" s="154" customFormat="1" ht="15">
      <c r="E173" s="350"/>
      <c r="F173" s="350"/>
      <c r="H173" s="389"/>
      <c r="I173" s="389"/>
    </row>
    <row r="174" spans="5:9" s="154" customFormat="1" ht="15">
      <c r="E174" s="350"/>
      <c r="F174" s="350"/>
      <c r="H174" s="389"/>
      <c r="I174" s="389"/>
    </row>
    <row r="175" spans="5:9" s="154" customFormat="1" ht="15">
      <c r="E175" s="350"/>
      <c r="F175" s="350"/>
      <c r="H175" s="389"/>
      <c r="I175" s="389"/>
    </row>
    <row r="176" spans="5:9" s="154" customFormat="1" ht="15">
      <c r="E176" s="350"/>
      <c r="F176" s="350"/>
      <c r="H176" s="389"/>
      <c r="I176" s="389"/>
    </row>
    <row r="177" spans="5:9" s="154" customFormat="1" ht="15">
      <c r="E177" s="350"/>
      <c r="F177" s="350"/>
      <c r="H177" s="389"/>
      <c r="I177" s="389"/>
    </row>
    <row r="178" spans="5:9" s="154" customFormat="1" ht="15">
      <c r="E178" s="350"/>
      <c r="F178" s="350"/>
      <c r="H178" s="389"/>
      <c r="I178" s="389"/>
    </row>
    <row r="179" spans="5:9" s="154" customFormat="1" ht="15">
      <c r="E179" s="350"/>
      <c r="F179" s="350"/>
      <c r="H179" s="389"/>
      <c r="I179" s="389"/>
    </row>
    <row r="180" spans="5:9" s="154" customFormat="1" ht="15">
      <c r="E180" s="350"/>
      <c r="F180" s="350"/>
      <c r="H180" s="389"/>
      <c r="I180" s="389"/>
    </row>
    <row r="181" spans="5:9" s="154" customFormat="1" ht="15">
      <c r="E181" s="350"/>
      <c r="F181" s="350"/>
      <c r="H181" s="389"/>
      <c r="I181" s="389"/>
    </row>
    <row r="182" spans="5:9" s="154" customFormat="1" ht="15">
      <c r="E182" s="350"/>
      <c r="F182" s="350"/>
      <c r="H182" s="389"/>
      <c r="I182" s="389"/>
    </row>
    <row r="183" spans="5:9" s="154" customFormat="1" ht="15">
      <c r="E183" s="350"/>
      <c r="F183" s="350"/>
      <c r="H183" s="389"/>
      <c r="I183" s="389"/>
    </row>
    <row r="184" spans="5:9" s="154" customFormat="1" ht="15">
      <c r="E184" s="350"/>
      <c r="F184" s="350"/>
      <c r="H184" s="389"/>
      <c r="I184" s="389"/>
    </row>
    <row r="185" spans="5:9" s="154" customFormat="1" ht="15">
      <c r="E185" s="350"/>
      <c r="F185" s="350"/>
      <c r="H185" s="389"/>
      <c r="I185" s="389"/>
    </row>
    <row r="186" spans="5:9" s="154" customFormat="1" ht="15">
      <c r="E186" s="350"/>
      <c r="F186" s="350"/>
      <c r="H186" s="389"/>
      <c r="I186" s="389"/>
    </row>
    <row r="187" spans="5:9" s="154" customFormat="1" ht="15">
      <c r="E187" s="350"/>
      <c r="F187" s="350"/>
      <c r="H187" s="389"/>
      <c r="I187" s="389"/>
    </row>
    <row r="188" spans="5:9" s="154" customFormat="1" ht="15">
      <c r="E188" s="350"/>
      <c r="F188" s="350"/>
      <c r="H188" s="389"/>
      <c r="I188" s="389"/>
    </row>
    <row r="189" spans="5:9" s="154" customFormat="1" ht="15">
      <c r="E189" s="350"/>
      <c r="F189" s="350"/>
      <c r="H189" s="389"/>
      <c r="I189" s="389"/>
    </row>
    <row r="190" spans="5:9" s="154" customFormat="1" ht="15">
      <c r="E190" s="350"/>
      <c r="F190" s="350"/>
      <c r="H190" s="389"/>
      <c r="I190" s="389"/>
    </row>
    <row r="191" spans="5:9" s="154" customFormat="1" ht="15">
      <c r="E191" s="350"/>
      <c r="F191" s="350"/>
      <c r="H191" s="389"/>
      <c r="I191" s="389"/>
    </row>
    <row r="192" spans="5:9" s="154" customFormat="1" ht="15">
      <c r="E192" s="350"/>
      <c r="F192" s="350"/>
      <c r="H192" s="389"/>
      <c r="I192" s="389"/>
    </row>
    <row r="193" spans="5:9" s="154" customFormat="1" ht="15">
      <c r="E193" s="350"/>
      <c r="F193" s="350"/>
      <c r="H193" s="389"/>
      <c r="I193" s="389"/>
    </row>
    <row r="194" spans="5:9" s="154" customFormat="1" ht="15">
      <c r="E194" s="350"/>
      <c r="F194" s="350"/>
      <c r="H194" s="389"/>
      <c r="I194" s="389"/>
    </row>
    <row r="195" spans="5:9" s="154" customFormat="1" ht="15">
      <c r="E195" s="350"/>
      <c r="F195" s="350"/>
      <c r="H195" s="389"/>
      <c r="I195" s="389"/>
    </row>
    <row r="196" spans="5:9" s="154" customFormat="1" ht="15">
      <c r="E196" s="350"/>
      <c r="F196" s="350"/>
      <c r="H196" s="389"/>
      <c r="I196" s="389"/>
    </row>
    <row r="197" spans="5:9" s="154" customFormat="1" ht="15">
      <c r="E197" s="350"/>
      <c r="F197" s="350"/>
      <c r="H197" s="389"/>
      <c r="I197" s="389"/>
    </row>
    <row r="198" spans="5:9" s="154" customFormat="1" ht="15">
      <c r="E198" s="350"/>
      <c r="F198" s="350"/>
      <c r="H198" s="389"/>
      <c r="I198" s="389"/>
    </row>
    <row r="199" spans="5:9" s="154" customFormat="1" ht="15">
      <c r="E199" s="350"/>
      <c r="F199" s="350"/>
      <c r="H199" s="389"/>
      <c r="I199" s="389"/>
    </row>
    <row r="200" spans="5:9" s="154" customFormat="1" ht="15">
      <c r="E200" s="350"/>
      <c r="F200" s="350"/>
      <c r="H200" s="389"/>
      <c r="I200" s="389"/>
    </row>
    <row r="201" spans="5:9" s="154" customFormat="1" ht="15">
      <c r="E201" s="350"/>
      <c r="F201" s="350"/>
      <c r="H201" s="389"/>
      <c r="I201" s="389"/>
    </row>
    <row r="202" spans="5:9" s="154" customFormat="1" ht="15">
      <c r="E202" s="350"/>
      <c r="F202" s="350"/>
      <c r="H202" s="389"/>
      <c r="I202" s="389"/>
    </row>
    <row r="203" spans="5:9" s="154" customFormat="1" ht="15">
      <c r="E203" s="350"/>
      <c r="F203" s="350"/>
      <c r="H203" s="389"/>
      <c r="I203" s="389"/>
    </row>
    <row r="204" spans="5:9" s="154" customFormat="1" ht="15">
      <c r="E204" s="350"/>
      <c r="F204" s="350"/>
      <c r="H204" s="389"/>
      <c r="I204" s="389"/>
    </row>
    <row r="205" spans="5:9" s="154" customFormat="1" ht="15">
      <c r="E205" s="350"/>
      <c r="F205" s="350"/>
      <c r="H205" s="389"/>
      <c r="I205" s="389"/>
    </row>
    <row r="206" spans="5:9" s="154" customFormat="1" ht="15">
      <c r="E206" s="350"/>
      <c r="F206" s="350"/>
      <c r="H206" s="389"/>
      <c r="I206" s="389"/>
    </row>
    <row r="207" spans="5:9" s="154" customFormat="1" ht="15">
      <c r="E207" s="350"/>
      <c r="F207" s="350"/>
      <c r="H207" s="389"/>
      <c r="I207" s="389"/>
    </row>
    <row r="208" spans="5:9" s="154" customFormat="1" ht="15">
      <c r="E208" s="350"/>
      <c r="F208" s="350"/>
      <c r="H208" s="389"/>
      <c r="I208" s="389"/>
    </row>
    <row r="209" spans="5:9" s="154" customFormat="1" ht="15">
      <c r="E209" s="350"/>
      <c r="F209" s="350"/>
      <c r="H209" s="389"/>
      <c r="I209" s="389"/>
    </row>
    <row r="210" spans="5:9" s="154" customFormat="1" ht="15">
      <c r="E210" s="350"/>
      <c r="F210" s="350"/>
      <c r="H210" s="389"/>
      <c r="I210" s="389"/>
    </row>
    <row r="211" spans="5:9" s="154" customFormat="1" ht="15">
      <c r="E211" s="350"/>
      <c r="F211" s="350"/>
      <c r="H211" s="389"/>
      <c r="I211" s="389"/>
    </row>
    <row r="212" spans="5:9" s="154" customFormat="1" ht="15">
      <c r="E212" s="350"/>
      <c r="F212" s="350"/>
      <c r="H212" s="389"/>
      <c r="I212" s="389"/>
    </row>
    <row r="213" spans="5:9" s="154" customFormat="1" ht="15">
      <c r="E213" s="350"/>
      <c r="F213" s="350"/>
      <c r="H213" s="389"/>
      <c r="I213" s="389"/>
    </row>
    <row r="214" spans="5:9" s="154" customFormat="1" ht="15">
      <c r="E214" s="350"/>
      <c r="F214" s="350"/>
      <c r="H214" s="389"/>
      <c r="I214" s="389"/>
    </row>
    <row r="215" spans="5:9" s="154" customFormat="1" ht="15">
      <c r="E215" s="350"/>
      <c r="F215" s="350"/>
      <c r="H215" s="389"/>
      <c r="I215" s="389"/>
    </row>
    <row r="216" spans="5:9" s="154" customFormat="1" ht="15">
      <c r="E216" s="350"/>
      <c r="F216" s="350"/>
      <c r="H216" s="389"/>
      <c r="I216" s="389"/>
    </row>
    <row r="217" spans="5:9" s="154" customFormat="1" ht="15">
      <c r="E217" s="350"/>
      <c r="F217" s="350"/>
      <c r="H217" s="389"/>
      <c r="I217" s="389"/>
    </row>
    <row r="218" spans="5:9" s="154" customFormat="1" ht="15">
      <c r="E218" s="350"/>
      <c r="F218" s="350"/>
      <c r="H218" s="389"/>
      <c r="I218" s="389"/>
    </row>
    <row r="219" spans="5:9" s="154" customFormat="1" ht="15">
      <c r="E219" s="350"/>
      <c r="F219" s="350"/>
      <c r="H219" s="389"/>
      <c r="I219" s="389"/>
    </row>
    <row r="220" spans="5:9" s="154" customFormat="1" ht="15">
      <c r="E220" s="350"/>
      <c r="F220" s="350"/>
      <c r="H220" s="389"/>
      <c r="I220" s="389"/>
    </row>
    <row r="221" spans="5:9" s="154" customFormat="1" ht="15">
      <c r="E221" s="350"/>
      <c r="F221" s="350"/>
      <c r="H221" s="389"/>
      <c r="I221" s="389"/>
    </row>
    <row r="222" spans="5:9" s="154" customFormat="1" ht="15">
      <c r="E222" s="350"/>
      <c r="F222" s="350"/>
      <c r="H222" s="389"/>
      <c r="I222" s="389"/>
    </row>
    <row r="223" spans="5:9" s="154" customFormat="1" ht="15">
      <c r="E223" s="350"/>
      <c r="F223" s="350"/>
      <c r="H223" s="389"/>
      <c r="I223" s="389"/>
    </row>
    <row r="224" spans="5:9" s="154" customFormat="1" ht="15">
      <c r="E224" s="350"/>
      <c r="F224" s="350"/>
      <c r="H224" s="389"/>
      <c r="I224" s="389"/>
    </row>
    <row r="225" spans="5:9" s="154" customFormat="1" ht="15">
      <c r="E225" s="350"/>
      <c r="F225" s="350"/>
      <c r="H225" s="389"/>
      <c r="I225" s="389"/>
    </row>
    <row r="226" spans="5:9" s="154" customFormat="1" ht="15">
      <c r="E226" s="350"/>
      <c r="F226" s="350"/>
      <c r="H226" s="389"/>
      <c r="I226" s="389"/>
    </row>
    <row r="227" spans="5:9" s="154" customFormat="1" ht="15">
      <c r="E227" s="350"/>
      <c r="F227" s="350"/>
      <c r="H227" s="389"/>
      <c r="I227" s="389"/>
    </row>
    <row r="228" spans="5:9" s="154" customFormat="1" ht="15">
      <c r="E228" s="350"/>
      <c r="F228" s="350"/>
      <c r="H228" s="389"/>
      <c r="I228" s="389"/>
    </row>
    <row r="229" spans="5:9" s="154" customFormat="1" ht="15">
      <c r="E229" s="350"/>
      <c r="F229" s="350"/>
      <c r="H229" s="389"/>
      <c r="I229" s="389"/>
    </row>
    <row r="230" spans="5:9" s="154" customFormat="1" ht="15">
      <c r="E230" s="350"/>
      <c r="F230" s="350"/>
      <c r="H230" s="389"/>
      <c r="I230" s="389"/>
    </row>
    <row r="231" spans="5:9" s="154" customFormat="1" ht="15">
      <c r="E231" s="350"/>
      <c r="F231" s="350"/>
      <c r="H231" s="389"/>
      <c r="I231" s="389"/>
    </row>
    <row r="232" spans="5:9" s="154" customFormat="1" ht="15">
      <c r="E232" s="350"/>
      <c r="F232" s="350"/>
      <c r="H232" s="389"/>
      <c r="I232" s="389"/>
    </row>
    <row r="233" spans="5:9" s="154" customFormat="1" ht="15">
      <c r="E233" s="350"/>
      <c r="F233" s="350"/>
      <c r="H233" s="389"/>
      <c r="I233" s="389"/>
    </row>
    <row r="234" spans="5:9" s="154" customFormat="1" ht="15">
      <c r="E234" s="350"/>
      <c r="F234" s="350"/>
      <c r="H234" s="389"/>
      <c r="I234" s="389"/>
    </row>
    <row r="235" spans="5:9" s="154" customFormat="1" ht="15">
      <c r="E235" s="350"/>
      <c r="F235" s="350"/>
      <c r="H235" s="389"/>
      <c r="I235" s="389"/>
    </row>
    <row r="236" spans="5:9" s="154" customFormat="1" ht="15">
      <c r="E236" s="350"/>
      <c r="F236" s="350"/>
      <c r="H236" s="389"/>
      <c r="I236" s="389"/>
    </row>
    <row r="237" spans="5:9" s="154" customFormat="1" ht="15">
      <c r="E237" s="350"/>
      <c r="F237" s="350"/>
      <c r="H237" s="389"/>
      <c r="I237" s="389"/>
    </row>
    <row r="238" spans="5:9" s="154" customFormat="1" ht="15">
      <c r="E238" s="350"/>
      <c r="F238" s="350"/>
      <c r="H238" s="389"/>
      <c r="I238" s="389"/>
    </row>
    <row r="239" spans="5:9" s="154" customFormat="1" ht="15">
      <c r="E239" s="350"/>
      <c r="F239" s="350"/>
      <c r="H239" s="389"/>
      <c r="I239" s="389"/>
    </row>
    <row r="240" spans="5:9" s="154" customFormat="1" ht="15">
      <c r="E240" s="350"/>
      <c r="F240" s="350"/>
      <c r="H240" s="389"/>
      <c r="I240" s="389"/>
    </row>
    <row r="241" spans="5:9" s="154" customFormat="1" ht="15">
      <c r="E241" s="350"/>
      <c r="F241" s="350"/>
      <c r="H241" s="389"/>
      <c r="I241" s="389"/>
    </row>
    <row r="242" spans="5:9" s="154" customFormat="1" ht="15">
      <c r="E242" s="350"/>
      <c r="F242" s="350"/>
      <c r="H242" s="389"/>
      <c r="I242" s="389"/>
    </row>
    <row r="243" spans="5:9" s="154" customFormat="1" ht="15">
      <c r="E243" s="350"/>
      <c r="F243" s="350"/>
      <c r="H243" s="389"/>
      <c r="I243" s="389"/>
    </row>
    <row r="244" spans="5:9" s="154" customFormat="1" ht="15">
      <c r="E244" s="350"/>
      <c r="F244" s="350"/>
      <c r="H244" s="389"/>
      <c r="I244" s="389"/>
    </row>
    <row r="245" spans="5:9" s="154" customFormat="1" ht="15">
      <c r="E245" s="350"/>
      <c r="F245" s="350"/>
      <c r="H245" s="389"/>
      <c r="I245" s="389"/>
    </row>
    <row r="246" spans="5:9" s="154" customFormat="1" ht="15">
      <c r="E246" s="350"/>
      <c r="F246" s="350"/>
      <c r="H246" s="389"/>
      <c r="I246" s="389"/>
    </row>
    <row r="247" spans="5:9" s="154" customFormat="1" ht="15">
      <c r="E247" s="350"/>
      <c r="F247" s="350"/>
      <c r="H247" s="389"/>
      <c r="I247" s="389"/>
    </row>
    <row r="248" spans="5:9" s="154" customFormat="1" ht="15">
      <c r="E248" s="350"/>
      <c r="F248" s="350"/>
      <c r="H248" s="389"/>
      <c r="I248" s="389"/>
    </row>
    <row r="249" spans="5:9" s="154" customFormat="1" ht="15">
      <c r="E249" s="350"/>
      <c r="F249" s="350"/>
      <c r="H249" s="389"/>
      <c r="I249" s="389"/>
    </row>
    <row r="250" spans="5:9" s="154" customFormat="1" ht="15">
      <c r="E250" s="350"/>
      <c r="F250" s="350"/>
      <c r="H250" s="389"/>
      <c r="I250" s="389"/>
    </row>
    <row r="251" spans="5:9" s="154" customFormat="1" ht="15">
      <c r="E251" s="350"/>
      <c r="F251" s="350"/>
      <c r="H251" s="389"/>
      <c r="I251" s="389"/>
    </row>
    <row r="252" spans="5:9" s="154" customFormat="1" ht="15">
      <c r="E252" s="350"/>
      <c r="F252" s="350"/>
      <c r="H252" s="389"/>
      <c r="I252" s="389"/>
    </row>
    <row r="253" spans="5:9" s="154" customFormat="1" ht="15">
      <c r="E253" s="350"/>
      <c r="F253" s="350"/>
      <c r="H253" s="389"/>
      <c r="I253" s="389"/>
    </row>
    <row r="254" spans="5:9" s="154" customFormat="1" ht="15">
      <c r="E254" s="350"/>
      <c r="F254" s="350"/>
      <c r="H254" s="389"/>
      <c r="I254" s="389"/>
    </row>
    <row r="255" spans="5:9" s="154" customFormat="1" ht="15">
      <c r="E255" s="350"/>
      <c r="F255" s="350"/>
      <c r="H255" s="389"/>
      <c r="I255" s="389"/>
    </row>
    <row r="256" spans="5:9" s="154" customFormat="1" ht="15">
      <c r="E256" s="350"/>
      <c r="F256" s="350"/>
      <c r="H256" s="389"/>
      <c r="I256" s="389"/>
    </row>
    <row r="257" spans="5:9" s="154" customFormat="1" ht="15">
      <c r="E257" s="350"/>
      <c r="F257" s="350"/>
      <c r="H257" s="389"/>
      <c r="I257" s="389"/>
    </row>
    <row r="258" spans="5:9" s="154" customFormat="1" ht="15">
      <c r="E258" s="350"/>
      <c r="F258" s="350"/>
      <c r="H258" s="389"/>
      <c r="I258" s="389"/>
    </row>
    <row r="259" spans="5:9" s="154" customFormat="1" ht="15">
      <c r="E259" s="350"/>
      <c r="F259" s="350"/>
      <c r="H259" s="389"/>
      <c r="I259" s="389"/>
    </row>
    <row r="260" spans="5:9" s="154" customFormat="1" ht="15">
      <c r="E260" s="350"/>
      <c r="F260" s="350"/>
      <c r="H260" s="389"/>
      <c r="I260" s="389"/>
    </row>
    <row r="261" spans="5:9" s="154" customFormat="1" ht="15">
      <c r="E261" s="350"/>
      <c r="F261" s="350"/>
      <c r="H261" s="389"/>
      <c r="I261" s="389"/>
    </row>
    <row r="262" spans="5:9" s="154" customFormat="1" ht="15">
      <c r="E262" s="350"/>
      <c r="F262" s="350"/>
      <c r="H262" s="389"/>
      <c r="I262" s="389"/>
    </row>
    <row r="263" spans="5:9" s="154" customFormat="1" ht="15">
      <c r="E263" s="350"/>
      <c r="F263" s="350"/>
      <c r="H263" s="389"/>
      <c r="I263" s="389"/>
    </row>
    <row r="264" spans="5:9" s="154" customFormat="1" ht="15">
      <c r="E264" s="350"/>
      <c r="F264" s="350"/>
      <c r="H264" s="389"/>
      <c r="I264" s="389"/>
    </row>
    <row r="265" spans="5:9" s="154" customFormat="1" ht="15">
      <c r="E265" s="350"/>
      <c r="F265" s="350"/>
      <c r="H265" s="389"/>
      <c r="I265" s="389"/>
    </row>
    <row r="266" spans="5:9" s="154" customFormat="1" ht="15">
      <c r="E266" s="350"/>
      <c r="F266" s="350"/>
      <c r="H266" s="389"/>
      <c r="I266" s="389"/>
    </row>
    <row r="267" spans="5:9" s="154" customFormat="1" ht="15">
      <c r="E267" s="350"/>
      <c r="F267" s="350"/>
      <c r="H267" s="389"/>
      <c r="I267" s="389"/>
    </row>
    <row r="268" spans="5:9" s="154" customFormat="1" ht="15">
      <c r="E268" s="350"/>
      <c r="F268" s="350"/>
      <c r="H268" s="389"/>
      <c r="I268" s="389"/>
    </row>
    <row r="269" spans="5:9" s="154" customFormat="1" ht="15">
      <c r="E269" s="350"/>
      <c r="F269" s="350"/>
      <c r="H269" s="389"/>
      <c r="I269" s="389"/>
    </row>
    <row r="270" spans="5:9" s="154" customFormat="1" ht="15">
      <c r="E270" s="350"/>
      <c r="F270" s="350"/>
      <c r="H270" s="389"/>
      <c r="I270" s="389"/>
    </row>
    <row r="271" spans="5:9" s="154" customFormat="1" ht="15">
      <c r="E271" s="350"/>
      <c r="F271" s="350"/>
      <c r="H271" s="389"/>
      <c r="I271" s="389"/>
    </row>
    <row r="272" spans="5:9" s="154" customFormat="1" ht="15">
      <c r="E272" s="350"/>
      <c r="F272" s="350"/>
      <c r="H272" s="389"/>
      <c r="I272" s="389"/>
    </row>
    <row r="273" spans="5:9" s="154" customFormat="1" ht="15">
      <c r="E273" s="350"/>
      <c r="F273" s="350"/>
      <c r="H273" s="389"/>
      <c r="I273" s="389"/>
    </row>
    <row r="274" spans="5:9" s="154" customFormat="1" ht="15">
      <c r="E274" s="350"/>
      <c r="F274" s="350"/>
      <c r="H274" s="389"/>
      <c r="I274" s="389"/>
    </row>
    <row r="275" spans="5:9" s="154" customFormat="1" ht="15">
      <c r="E275" s="350"/>
      <c r="F275" s="350"/>
      <c r="H275" s="389"/>
      <c r="I275" s="389"/>
    </row>
    <row r="276" spans="5:9" s="154" customFormat="1" ht="15">
      <c r="E276" s="350"/>
      <c r="F276" s="350"/>
      <c r="H276" s="389"/>
      <c r="I276" s="389"/>
    </row>
    <row r="277" spans="5:9" s="154" customFormat="1" ht="15">
      <c r="E277" s="350"/>
      <c r="F277" s="350"/>
      <c r="H277" s="389"/>
      <c r="I277" s="389"/>
    </row>
    <row r="278" spans="5:9" s="154" customFormat="1" ht="15">
      <c r="E278" s="350"/>
      <c r="F278" s="350"/>
      <c r="H278" s="389"/>
      <c r="I278" s="389"/>
    </row>
    <row r="279" spans="5:9" s="154" customFormat="1" ht="15">
      <c r="E279" s="350"/>
      <c r="F279" s="350"/>
      <c r="H279" s="389"/>
      <c r="I279" s="389"/>
    </row>
    <row r="280" spans="5:9" s="154" customFormat="1" ht="15">
      <c r="E280" s="350"/>
      <c r="F280" s="350"/>
      <c r="H280" s="389"/>
      <c r="I280" s="389"/>
    </row>
    <row r="281" spans="5:9" s="154" customFormat="1" ht="15">
      <c r="E281" s="350"/>
      <c r="F281" s="350"/>
      <c r="H281" s="389"/>
      <c r="I281" s="389"/>
    </row>
    <row r="282" spans="5:9" s="154" customFormat="1" ht="15">
      <c r="E282" s="350"/>
      <c r="F282" s="350"/>
      <c r="H282" s="389"/>
      <c r="I282" s="389"/>
    </row>
    <row r="283" spans="5:9" s="154" customFormat="1" ht="15">
      <c r="E283" s="350"/>
      <c r="F283" s="350"/>
      <c r="H283" s="389"/>
      <c r="I283" s="389"/>
    </row>
    <row r="284" spans="5:9" s="154" customFormat="1" ht="15">
      <c r="E284" s="350"/>
      <c r="F284" s="350"/>
      <c r="H284" s="389"/>
      <c r="I284" s="389"/>
    </row>
    <row r="285" spans="5:9" s="154" customFormat="1" ht="15">
      <c r="E285" s="350"/>
      <c r="F285" s="350"/>
      <c r="H285" s="389"/>
      <c r="I285" s="389"/>
    </row>
    <row r="286" spans="5:9" s="154" customFormat="1" ht="15">
      <c r="E286" s="350"/>
      <c r="F286" s="350"/>
      <c r="H286" s="389"/>
      <c r="I286" s="389"/>
    </row>
    <row r="287" spans="5:9" s="485" customFormat="1" ht="15">
      <c r="E287" s="350"/>
      <c r="F287" s="350"/>
      <c r="G287" s="154"/>
      <c r="H287" s="389"/>
      <c r="I287" s="389"/>
    </row>
    <row r="288" spans="5:9" s="485" customFormat="1" ht="15">
      <c r="E288" s="350"/>
      <c r="F288" s="350"/>
      <c r="G288" s="154"/>
      <c r="H288" s="389"/>
      <c r="I288" s="389"/>
    </row>
    <row r="289" spans="8:9" s="485" customFormat="1" ht="15">
      <c r="H289" s="389"/>
      <c r="I289" s="389"/>
    </row>
    <row r="290" spans="8:9" s="485" customFormat="1" ht="15">
      <c r="H290" s="389"/>
      <c r="I290" s="389"/>
    </row>
    <row r="291" spans="8:9" s="485" customFormat="1" ht="15">
      <c r="H291" s="389"/>
      <c r="I291" s="389"/>
    </row>
    <row r="292" spans="8:9" s="485" customFormat="1" ht="15">
      <c r="H292" s="389"/>
      <c r="I292" s="389"/>
    </row>
    <row r="293" spans="8:9" s="485" customFormat="1" ht="15">
      <c r="H293" s="389"/>
      <c r="I293" s="389"/>
    </row>
    <row r="294" spans="8:9" s="485" customFormat="1" ht="15">
      <c r="H294" s="389"/>
      <c r="I294" s="389"/>
    </row>
    <row r="295" spans="8:9" s="485" customFormat="1" ht="15">
      <c r="H295" s="389"/>
      <c r="I295" s="389"/>
    </row>
    <row r="296" spans="8:9" s="485" customFormat="1" ht="15">
      <c r="H296" s="389"/>
      <c r="I296" s="389"/>
    </row>
    <row r="297" spans="8:9" s="485" customFormat="1" ht="15">
      <c r="H297" s="389"/>
      <c r="I297" s="389"/>
    </row>
    <row r="298" spans="8:9" s="485" customFormat="1" ht="15">
      <c r="H298" s="389"/>
      <c r="I298" s="389"/>
    </row>
    <row r="299" spans="8:9" s="485" customFormat="1" ht="15">
      <c r="H299" s="389"/>
      <c r="I299" s="389"/>
    </row>
    <row r="300" spans="8:9" s="485" customFormat="1" ht="15">
      <c r="H300" s="389"/>
      <c r="I300" s="389"/>
    </row>
    <row r="301" spans="8:9" s="485" customFormat="1" ht="15">
      <c r="H301" s="389"/>
      <c r="I301" s="389"/>
    </row>
    <row r="302" spans="8:9" s="485" customFormat="1" ht="15">
      <c r="H302" s="389"/>
      <c r="I302" s="389"/>
    </row>
    <row r="303" spans="8:9" s="485" customFormat="1" ht="15">
      <c r="H303" s="389"/>
      <c r="I303" s="389"/>
    </row>
    <row r="304" spans="8:9" s="485" customFormat="1" ht="15">
      <c r="H304" s="389"/>
      <c r="I304" s="389"/>
    </row>
    <row r="305" spans="8:9" s="485" customFormat="1" ht="15">
      <c r="H305" s="389"/>
      <c r="I305" s="389"/>
    </row>
    <row r="306" spans="8:9" s="485" customFormat="1" ht="15">
      <c r="H306" s="389"/>
      <c r="I306" s="389"/>
    </row>
    <row r="307" spans="8:9" s="485" customFormat="1" ht="15">
      <c r="H307" s="389"/>
      <c r="I307" s="389"/>
    </row>
    <row r="308" spans="8:9" s="485" customFormat="1" ht="15">
      <c r="H308" s="389"/>
      <c r="I308" s="389"/>
    </row>
    <row r="309" spans="8:9" s="485" customFormat="1" ht="15">
      <c r="H309" s="389"/>
      <c r="I309" s="389"/>
    </row>
    <row r="310" spans="8:9" s="485" customFormat="1" ht="15">
      <c r="H310" s="389"/>
      <c r="I310" s="389"/>
    </row>
    <row r="311" spans="8:9" s="485" customFormat="1" ht="15">
      <c r="H311" s="389"/>
      <c r="I311" s="389"/>
    </row>
    <row r="312" spans="8:9" s="485" customFormat="1" ht="15">
      <c r="H312" s="389"/>
      <c r="I312" s="389"/>
    </row>
    <row r="313" spans="8:9" s="485" customFormat="1" ht="15">
      <c r="H313" s="389"/>
      <c r="I313" s="389"/>
    </row>
    <row r="314" spans="8:9" s="485" customFormat="1" ht="15">
      <c r="H314" s="389"/>
      <c r="I314" s="389"/>
    </row>
    <row r="315" spans="8:9" s="485" customFormat="1" ht="15">
      <c r="H315" s="389"/>
      <c r="I315" s="389"/>
    </row>
    <row r="316" spans="8:9" s="485" customFormat="1" ht="15">
      <c r="H316" s="389"/>
      <c r="I316" s="389"/>
    </row>
    <row r="317" spans="8:9" s="485" customFormat="1" ht="15">
      <c r="H317" s="389"/>
      <c r="I317" s="389"/>
    </row>
    <row r="318" spans="8:9" s="485" customFormat="1" ht="15">
      <c r="H318" s="389"/>
      <c r="I318" s="389"/>
    </row>
    <row r="319" spans="8:9" s="485" customFormat="1" ht="15">
      <c r="H319" s="389"/>
      <c r="I319" s="389"/>
    </row>
    <row r="320" spans="8:9" s="485" customFormat="1" ht="15">
      <c r="H320" s="389"/>
      <c r="I320" s="389"/>
    </row>
    <row r="321" spans="8:9" s="485" customFormat="1" ht="15">
      <c r="H321" s="389"/>
      <c r="I321" s="389"/>
    </row>
    <row r="322" spans="8:9" s="485" customFormat="1" ht="15">
      <c r="H322" s="389"/>
      <c r="I322" s="389"/>
    </row>
    <row r="323" spans="8:9" s="485" customFormat="1" ht="15">
      <c r="H323" s="389"/>
      <c r="I323" s="389"/>
    </row>
    <row r="324" spans="8:9" s="485" customFormat="1" ht="15">
      <c r="H324" s="389"/>
      <c r="I324" s="389"/>
    </row>
    <row r="325" spans="8:9" s="485" customFormat="1" ht="15">
      <c r="H325" s="389"/>
      <c r="I325" s="389"/>
    </row>
    <row r="326" spans="8:9" s="485" customFormat="1" ht="15">
      <c r="H326" s="389"/>
      <c r="I326" s="389"/>
    </row>
    <row r="327" spans="8:9" s="485" customFormat="1" ht="15">
      <c r="H327" s="389"/>
      <c r="I327" s="389"/>
    </row>
    <row r="328" spans="8:9" s="485" customFormat="1" ht="15">
      <c r="H328" s="389"/>
      <c r="I328" s="389"/>
    </row>
    <row r="329" spans="8:9" s="485" customFormat="1" ht="15">
      <c r="H329" s="389"/>
      <c r="I329" s="389"/>
    </row>
    <row r="330" spans="8:9" s="485" customFormat="1" ht="15">
      <c r="H330" s="389"/>
      <c r="I330" s="389"/>
    </row>
    <row r="331" spans="8:9" s="485" customFormat="1" ht="15">
      <c r="H331" s="389"/>
      <c r="I331" s="389"/>
    </row>
    <row r="332" spans="8:9" s="485" customFormat="1" ht="15">
      <c r="H332" s="389"/>
      <c r="I332" s="389"/>
    </row>
    <row r="333" spans="8:9" s="485" customFormat="1" ht="15">
      <c r="H333" s="389"/>
      <c r="I333" s="389"/>
    </row>
    <row r="334" spans="8:9" s="485" customFormat="1" ht="15">
      <c r="H334" s="389"/>
      <c r="I334" s="389"/>
    </row>
    <row r="335" spans="8:9" s="485" customFormat="1" ht="15">
      <c r="H335" s="389"/>
      <c r="I335" s="389"/>
    </row>
    <row r="336" spans="8:9" s="485" customFormat="1" ht="15">
      <c r="H336" s="389"/>
      <c r="I336" s="389"/>
    </row>
    <row r="337" spans="8:9" s="485" customFormat="1" ht="15">
      <c r="H337" s="389"/>
      <c r="I337" s="389"/>
    </row>
    <row r="338" spans="8:9" s="485" customFormat="1" ht="15">
      <c r="H338" s="389"/>
      <c r="I338" s="389"/>
    </row>
    <row r="339" spans="8:9" s="485" customFormat="1" ht="15">
      <c r="H339" s="389"/>
      <c r="I339" s="389"/>
    </row>
    <row r="340" spans="8:9" s="485" customFormat="1" ht="15">
      <c r="H340" s="389"/>
      <c r="I340" s="389"/>
    </row>
    <row r="341" spans="8:9" s="485" customFormat="1" ht="15">
      <c r="H341" s="389"/>
      <c r="I341" s="389"/>
    </row>
    <row r="342" spans="8:9" s="485" customFormat="1" ht="15">
      <c r="H342" s="389"/>
      <c r="I342" s="389"/>
    </row>
    <row r="343" spans="8:9" s="485" customFormat="1" ht="15">
      <c r="H343" s="389"/>
      <c r="I343" s="389"/>
    </row>
    <row r="344" spans="8:9" s="485" customFormat="1" ht="15">
      <c r="H344" s="389"/>
      <c r="I344" s="389"/>
    </row>
    <row r="345" spans="8:9" s="485" customFormat="1" ht="15">
      <c r="H345" s="389"/>
      <c r="I345" s="389"/>
    </row>
    <row r="346" spans="8:9" s="485" customFormat="1" ht="15">
      <c r="H346" s="389"/>
      <c r="I346" s="389"/>
    </row>
    <row r="347" spans="8:9" s="485" customFormat="1" ht="15">
      <c r="H347" s="389"/>
      <c r="I347" s="389"/>
    </row>
    <row r="348" spans="8:9" s="485" customFormat="1" ht="15">
      <c r="H348" s="389"/>
      <c r="I348" s="389"/>
    </row>
    <row r="349" spans="8:9" s="485" customFormat="1" ht="15">
      <c r="H349" s="389"/>
      <c r="I349" s="389"/>
    </row>
    <row r="350" spans="8:9" s="485" customFormat="1" ht="15">
      <c r="H350" s="389"/>
      <c r="I350" s="389"/>
    </row>
    <row r="351" spans="8:9" s="485" customFormat="1" ht="15">
      <c r="H351" s="389"/>
      <c r="I351" s="389"/>
    </row>
    <row r="352" spans="8:9" s="485" customFormat="1" ht="15">
      <c r="H352" s="389"/>
      <c r="I352" s="389"/>
    </row>
    <row r="353" spans="8:9" s="485" customFormat="1" ht="15">
      <c r="H353" s="389"/>
      <c r="I353" s="389"/>
    </row>
    <row r="354" spans="8:9" s="485" customFormat="1" ht="15">
      <c r="H354" s="389"/>
      <c r="I354" s="389"/>
    </row>
    <row r="355" spans="8:9" s="485" customFormat="1" ht="15">
      <c r="H355" s="389"/>
      <c r="I355" s="389"/>
    </row>
    <row r="356" spans="8:9" s="485" customFormat="1" ht="15">
      <c r="H356" s="389"/>
      <c r="I356" s="389"/>
    </row>
    <row r="357" spans="8:9" s="485" customFormat="1" ht="15">
      <c r="H357" s="389"/>
      <c r="I357" s="389"/>
    </row>
    <row r="358" spans="8:9" s="485" customFormat="1" ht="15">
      <c r="H358" s="389"/>
      <c r="I358" s="389"/>
    </row>
    <row r="359" spans="8:9" s="485" customFormat="1" ht="15">
      <c r="H359" s="389"/>
      <c r="I359" s="389"/>
    </row>
    <row r="360" spans="8:9" s="485" customFormat="1" ht="15">
      <c r="H360" s="389"/>
      <c r="I360" s="389"/>
    </row>
    <row r="361" spans="8:9" s="485" customFormat="1" ht="15">
      <c r="H361" s="389"/>
      <c r="I361" s="389"/>
    </row>
    <row r="362" spans="8:9" s="485" customFormat="1" ht="15">
      <c r="H362" s="389"/>
      <c r="I362" s="389"/>
    </row>
    <row r="363" spans="8:9" s="485" customFormat="1" ht="15">
      <c r="H363" s="389"/>
      <c r="I363" s="389"/>
    </row>
    <row r="364" spans="8:9" s="485" customFormat="1" ht="15">
      <c r="H364" s="389"/>
      <c r="I364" s="389"/>
    </row>
    <row r="365" spans="8:9" s="485" customFormat="1" ht="15">
      <c r="H365" s="389"/>
      <c r="I365" s="389"/>
    </row>
    <row r="366" spans="8:9" s="485" customFormat="1" ht="15">
      <c r="H366" s="389"/>
      <c r="I366" s="389"/>
    </row>
    <row r="367" spans="8:9" s="485" customFormat="1" ht="15">
      <c r="H367" s="389"/>
      <c r="I367" s="389"/>
    </row>
    <row r="368" spans="8:9" s="485" customFormat="1" ht="15">
      <c r="H368" s="389"/>
      <c r="I368" s="389"/>
    </row>
    <row r="369" spans="8:9" s="485" customFormat="1" ht="15">
      <c r="H369" s="389"/>
      <c r="I369" s="389"/>
    </row>
    <row r="370" spans="8:9" s="485" customFormat="1" ht="15">
      <c r="H370" s="389"/>
      <c r="I370" s="389"/>
    </row>
    <row r="371" spans="8:9" s="485" customFormat="1" ht="15">
      <c r="H371" s="389"/>
      <c r="I371" s="389"/>
    </row>
    <row r="372" spans="8:9" s="485" customFormat="1" ht="15">
      <c r="H372" s="389"/>
      <c r="I372" s="389"/>
    </row>
    <row r="373" spans="8:9" s="485" customFormat="1" ht="15">
      <c r="H373" s="389"/>
      <c r="I373" s="389"/>
    </row>
    <row r="374" spans="8:9" s="485" customFormat="1" ht="15">
      <c r="H374" s="389"/>
      <c r="I374" s="389"/>
    </row>
    <row r="375" spans="8:9" s="485" customFormat="1" ht="15">
      <c r="H375" s="389"/>
      <c r="I375" s="389"/>
    </row>
    <row r="376" spans="8:9" s="485" customFormat="1" ht="15">
      <c r="H376" s="389"/>
      <c r="I376" s="389"/>
    </row>
    <row r="377" spans="8:9" s="485" customFormat="1" ht="15">
      <c r="H377" s="389"/>
      <c r="I377" s="389"/>
    </row>
    <row r="378" spans="8:9" s="485" customFormat="1" ht="15">
      <c r="H378" s="389"/>
      <c r="I378" s="389"/>
    </row>
    <row r="379" spans="8:9" s="485" customFormat="1" ht="15">
      <c r="H379" s="389"/>
      <c r="I379" s="389"/>
    </row>
    <row r="380" spans="8:9" s="485" customFormat="1" ht="15">
      <c r="H380" s="389"/>
      <c r="I380" s="389"/>
    </row>
    <row r="381" spans="8:9" s="485" customFormat="1" ht="15">
      <c r="H381" s="389"/>
      <c r="I381" s="389"/>
    </row>
    <row r="382" spans="8:9" s="485" customFormat="1" ht="15">
      <c r="H382" s="389"/>
      <c r="I382" s="389"/>
    </row>
    <row r="383" spans="8:9" s="485" customFormat="1" ht="15">
      <c r="H383" s="389"/>
      <c r="I383" s="389"/>
    </row>
    <row r="384" spans="8:9" s="485" customFormat="1" ht="15">
      <c r="H384" s="389"/>
      <c r="I384" s="389"/>
    </row>
    <row r="385" spans="8:9" s="485" customFormat="1" ht="15">
      <c r="H385" s="389"/>
      <c r="I385" s="389"/>
    </row>
    <row r="386" spans="8:9" s="485" customFormat="1" ht="15">
      <c r="H386" s="389"/>
      <c r="I386" s="389"/>
    </row>
    <row r="387" spans="8:9" s="485" customFormat="1" ht="15">
      <c r="H387" s="389"/>
      <c r="I387" s="389"/>
    </row>
    <row r="388" spans="8:9" s="485" customFormat="1" ht="15">
      <c r="H388" s="389"/>
      <c r="I388" s="389"/>
    </row>
    <row r="389" spans="8:9" s="485" customFormat="1" ht="15">
      <c r="H389" s="389"/>
      <c r="I389" s="389"/>
    </row>
    <row r="390" spans="8:9" s="485" customFormat="1" ht="15">
      <c r="H390" s="389"/>
      <c r="I390" s="389"/>
    </row>
    <row r="391" spans="8:9" s="485" customFormat="1" ht="15">
      <c r="H391" s="389"/>
      <c r="I391" s="389"/>
    </row>
    <row r="392" spans="8:9" s="485" customFormat="1" ht="15">
      <c r="H392" s="389"/>
      <c r="I392" s="389"/>
    </row>
    <row r="393" spans="8:9" s="485" customFormat="1" ht="15">
      <c r="H393" s="389"/>
      <c r="I393" s="389"/>
    </row>
    <row r="394" spans="8:9" s="485" customFormat="1" ht="15">
      <c r="H394" s="389"/>
      <c r="I394" s="389"/>
    </row>
    <row r="395" spans="8:9" s="485" customFormat="1" ht="15">
      <c r="H395" s="389"/>
      <c r="I395" s="389"/>
    </row>
    <row r="396" spans="8:9" s="485" customFormat="1" ht="15">
      <c r="H396" s="389"/>
      <c r="I396" s="389"/>
    </row>
    <row r="397" spans="8:9" s="485" customFormat="1" ht="15">
      <c r="H397" s="389"/>
      <c r="I397" s="389"/>
    </row>
    <row r="398" spans="8:9" s="485" customFormat="1" ht="15">
      <c r="H398" s="389"/>
      <c r="I398" s="389"/>
    </row>
    <row r="399" spans="8:9" s="485" customFormat="1" ht="15">
      <c r="H399" s="389"/>
      <c r="I399" s="389"/>
    </row>
    <row r="400" spans="8:9" s="485" customFormat="1" ht="15">
      <c r="H400" s="389"/>
      <c r="I400" s="389"/>
    </row>
    <row r="401" spans="8:9" s="485" customFormat="1" ht="15">
      <c r="H401" s="389"/>
      <c r="I401" s="389"/>
    </row>
    <row r="402" spans="8:9" s="485" customFormat="1" ht="15">
      <c r="H402" s="389"/>
      <c r="I402" s="389"/>
    </row>
    <row r="403" spans="8:9" s="485" customFormat="1" ht="15">
      <c r="H403" s="389"/>
      <c r="I403" s="389"/>
    </row>
    <row r="404" spans="8:9" s="485" customFormat="1" ht="15">
      <c r="H404" s="389"/>
      <c r="I404" s="389"/>
    </row>
    <row r="405" spans="8:9" s="485" customFormat="1" ht="15">
      <c r="H405" s="389"/>
      <c r="I405" s="389"/>
    </row>
    <row r="406" spans="8:9" s="485" customFormat="1" ht="15">
      <c r="H406" s="389"/>
      <c r="I406" s="389"/>
    </row>
    <row r="407" spans="8:9" s="485" customFormat="1" ht="15">
      <c r="H407" s="389"/>
      <c r="I407" s="389"/>
    </row>
    <row r="408" spans="8:9" s="485" customFormat="1" ht="15">
      <c r="H408" s="389"/>
      <c r="I408" s="389"/>
    </row>
    <row r="409" spans="8:9" s="485" customFormat="1" ht="15">
      <c r="H409" s="389"/>
      <c r="I409" s="389"/>
    </row>
    <row r="410" spans="8:9" s="485" customFormat="1" ht="15">
      <c r="H410" s="389"/>
      <c r="I410" s="389"/>
    </row>
    <row r="411" spans="8:9" s="485" customFormat="1" ht="15">
      <c r="H411" s="389"/>
      <c r="I411" s="389"/>
    </row>
    <row r="412" spans="8:9" s="485" customFormat="1" ht="15">
      <c r="H412" s="389"/>
      <c r="I412" s="389"/>
    </row>
    <row r="413" spans="8:9" s="485" customFormat="1" ht="15">
      <c r="H413" s="389"/>
      <c r="I413" s="389"/>
    </row>
    <row r="414" spans="8:9" s="485" customFormat="1" ht="15">
      <c r="H414" s="389"/>
      <c r="I414" s="389"/>
    </row>
    <row r="415" spans="8:9" s="485" customFormat="1" ht="15">
      <c r="H415" s="389"/>
      <c r="I415" s="389"/>
    </row>
    <row r="416" spans="8:9" s="485" customFormat="1" ht="15">
      <c r="H416" s="389"/>
      <c r="I416" s="389"/>
    </row>
    <row r="417" spans="8:9" s="485" customFormat="1" ht="15">
      <c r="H417" s="389"/>
      <c r="I417" s="389"/>
    </row>
    <row r="418" spans="8:9" s="485" customFormat="1" ht="15">
      <c r="H418" s="389"/>
      <c r="I418" s="389"/>
    </row>
    <row r="419" spans="8:9" s="485" customFormat="1" ht="15">
      <c r="H419" s="389"/>
      <c r="I419" s="389"/>
    </row>
    <row r="420" spans="8:9" s="485" customFormat="1" ht="15">
      <c r="H420" s="389"/>
      <c r="I420" s="389"/>
    </row>
    <row r="421" spans="8:9" s="485" customFormat="1" ht="15">
      <c r="H421" s="389"/>
      <c r="I421" s="389"/>
    </row>
    <row r="422" spans="8:9" s="485" customFormat="1" ht="15">
      <c r="H422" s="389"/>
      <c r="I422" s="389"/>
    </row>
    <row r="423" spans="8:9" s="485" customFormat="1" ht="15">
      <c r="H423" s="389"/>
      <c r="I423" s="389"/>
    </row>
    <row r="424" spans="8:9" s="485" customFormat="1" ht="15">
      <c r="H424" s="389"/>
      <c r="I424" s="389"/>
    </row>
    <row r="425" spans="8:9" s="485" customFormat="1" ht="15">
      <c r="H425" s="389"/>
      <c r="I425" s="389"/>
    </row>
    <row r="426" spans="8:9" s="485" customFormat="1" ht="15">
      <c r="H426" s="389"/>
      <c r="I426" s="389"/>
    </row>
    <row r="427" spans="8:9" s="485" customFormat="1" ht="15">
      <c r="H427" s="389"/>
      <c r="I427" s="389"/>
    </row>
    <row r="428" spans="8:9" s="485" customFormat="1" ht="15">
      <c r="H428" s="389"/>
      <c r="I428" s="389"/>
    </row>
    <row r="429" spans="8:9" s="485" customFormat="1" ht="15">
      <c r="H429" s="389"/>
      <c r="I429" s="389"/>
    </row>
    <row r="430" spans="8:9" s="485" customFormat="1" ht="15">
      <c r="H430" s="389"/>
      <c r="I430" s="389"/>
    </row>
    <row r="431" spans="8:9" s="485" customFormat="1" ht="15">
      <c r="H431" s="389"/>
      <c r="I431" s="389"/>
    </row>
    <row r="432" spans="8:9" s="485" customFormat="1" ht="15">
      <c r="H432" s="389"/>
      <c r="I432" s="389"/>
    </row>
    <row r="433" spans="8:9" s="485" customFormat="1" ht="15">
      <c r="H433" s="389"/>
      <c r="I433" s="389"/>
    </row>
    <row r="434" spans="8:9" s="485" customFormat="1" ht="15">
      <c r="H434" s="389"/>
      <c r="I434" s="389"/>
    </row>
    <row r="435" spans="8:9" s="485" customFormat="1" ht="15">
      <c r="H435" s="389"/>
      <c r="I435" s="389"/>
    </row>
    <row r="436" spans="8:9" s="485" customFormat="1" ht="15">
      <c r="H436" s="389"/>
      <c r="I436" s="389"/>
    </row>
    <row r="437" spans="8:9" s="485" customFormat="1" ht="15">
      <c r="H437" s="389"/>
      <c r="I437" s="389"/>
    </row>
    <row r="438" spans="8:9" s="485" customFormat="1" ht="15">
      <c r="H438" s="389"/>
      <c r="I438" s="389"/>
    </row>
    <row r="439" spans="8:9" s="485" customFormat="1" ht="15">
      <c r="H439" s="389"/>
      <c r="I439" s="389"/>
    </row>
    <row r="440" spans="8:9" s="485" customFormat="1" ht="15">
      <c r="H440" s="389"/>
      <c r="I440" s="389"/>
    </row>
    <row r="441" spans="8:9" s="485" customFormat="1" ht="15">
      <c r="H441" s="389"/>
      <c r="I441" s="389"/>
    </row>
    <row r="442" spans="8:9" s="485" customFormat="1" ht="15">
      <c r="H442" s="389"/>
      <c r="I442" s="389"/>
    </row>
    <row r="443" spans="8:9" s="485" customFormat="1" ht="15">
      <c r="H443" s="389"/>
      <c r="I443" s="389"/>
    </row>
    <row r="444" spans="8:9" s="485" customFormat="1" ht="15">
      <c r="H444" s="389"/>
      <c r="I444" s="389"/>
    </row>
    <row r="445" spans="8:9" s="485" customFormat="1" ht="15">
      <c r="H445" s="389"/>
      <c r="I445" s="389"/>
    </row>
    <row r="446" spans="8:9" s="485" customFormat="1" ht="15">
      <c r="H446" s="389"/>
      <c r="I446" s="389"/>
    </row>
    <row r="447" spans="8:9" s="485" customFormat="1" ht="15">
      <c r="H447" s="389"/>
      <c r="I447" s="389"/>
    </row>
    <row r="448" spans="8:9" s="485" customFormat="1" ht="15">
      <c r="H448" s="389"/>
      <c r="I448" s="389"/>
    </row>
    <row r="449" spans="8:9" s="485" customFormat="1" ht="15">
      <c r="H449" s="389"/>
      <c r="I449" s="389"/>
    </row>
    <row r="450" spans="8:9" s="485" customFormat="1" ht="15">
      <c r="H450" s="389"/>
      <c r="I450" s="389"/>
    </row>
    <row r="451" spans="8:9" s="485" customFormat="1" ht="15">
      <c r="H451" s="389"/>
      <c r="I451" s="389"/>
    </row>
    <row r="452" spans="8:9" s="485" customFormat="1" ht="15">
      <c r="H452" s="389"/>
      <c r="I452" s="389"/>
    </row>
    <row r="453" spans="8:9" s="485" customFormat="1" ht="15">
      <c r="H453" s="389"/>
      <c r="I453" s="389"/>
    </row>
    <row r="454" spans="8:9" s="485" customFormat="1" ht="15">
      <c r="H454" s="389"/>
      <c r="I454" s="389"/>
    </row>
    <row r="455" spans="8:9" s="485" customFormat="1" ht="15">
      <c r="H455" s="389"/>
      <c r="I455" s="389"/>
    </row>
    <row r="456" spans="8:9" s="485" customFormat="1" ht="15">
      <c r="H456" s="389"/>
      <c r="I456" s="389"/>
    </row>
    <row r="457" spans="8:9" s="485" customFormat="1" ht="15">
      <c r="H457" s="389"/>
      <c r="I457" s="389"/>
    </row>
    <row r="458" spans="8:9" s="485" customFormat="1" ht="15">
      <c r="H458" s="389"/>
      <c r="I458" s="389"/>
    </row>
    <row r="459" spans="8:9" s="485" customFormat="1" ht="15">
      <c r="H459" s="389"/>
      <c r="I459" s="389"/>
    </row>
    <row r="460" spans="8:9" s="485" customFormat="1" ht="15">
      <c r="H460" s="389"/>
      <c r="I460" s="389"/>
    </row>
    <row r="461" spans="8:9" s="485" customFormat="1" ht="15">
      <c r="H461" s="389"/>
      <c r="I461" s="389"/>
    </row>
    <row r="462" spans="8:9" s="485" customFormat="1" ht="15">
      <c r="H462" s="389"/>
      <c r="I462" s="389"/>
    </row>
    <row r="463" spans="8:9" s="485" customFormat="1" ht="15">
      <c r="H463" s="389"/>
      <c r="I463" s="389"/>
    </row>
    <row r="464" spans="8:9" s="485" customFormat="1" ht="15">
      <c r="H464" s="389"/>
      <c r="I464" s="389"/>
    </row>
    <row r="465" spans="8:9" s="485" customFormat="1" ht="15">
      <c r="H465" s="389"/>
      <c r="I465" s="389"/>
    </row>
    <row r="466" spans="8:9" s="485" customFormat="1" ht="15">
      <c r="H466" s="389"/>
      <c r="I466" s="389"/>
    </row>
    <row r="467" spans="8:9" s="485" customFormat="1" ht="15">
      <c r="H467" s="389"/>
      <c r="I467" s="389"/>
    </row>
    <row r="468" spans="8:9" s="485" customFormat="1" ht="15">
      <c r="H468" s="389"/>
      <c r="I468" s="389"/>
    </row>
    <row r="469" spans="8:9" s="485" customFormat="1" ht="15">
      <c r="H469" s="389"/>
      <c r="I469" s="389"/>
    </row>
    <row r="470" spans="8:9" s="485" customFormat="1" ht="15">
      <c r="H470" s="389"/>
      <c r="I470" s="389"/>
    </row>
    <row r="471" spans="8:9" s="485" customFormat="1" ht="15">
      <c r="H471" s="389"/>
      <c r="I471" s="389"/>
    </row>
    <row r="472" spans="8:9" s="485" customFormat="1" ht="15">
      <c r="H472" s="389"/>
      <c r="I472" s="389"/>
    </row>
    <row r="473" spans="8:9" s="485" customFormat="1" ht="15">
      <c r="H473" s="389"/>
      <c r="I473" s="389"/>
    </row>
    <row r="474" spans="8:9" s="485" customFormat="1" ht="15">
      <c r="H474" s="389"/>
      <c r="I474" s="389"/>
    </row>
    <row r="475" spans="8:9" s="485" customFormat="1" ht="15">
      <c r="H475" s="389"/>
      <c r="I475" s="389"/>
    </row>
    <row r="476" spans="8:9" s="485" customFormat="1" ht="15">
      <c r="H476" s="389"/>
      <c r="I476" s="389"/>
    </row>
    <row r="477" spans="8:9" s="485" customFormat="1" ht="15">
      <c r="H477" s="389"/>
      <c r="I477" s="389"/>
    </row>
    <row r="478" spans="8:9" s="485" customFormat="1" ht="15">
      <c r="H478" s="389"/>
      <c r="I478" s="389"/>
    </row>
    <row r="479" spans="8:9" s="485" customFormat="1" ht="15">
      <c r="H479" s="389"/>
      <c r="I479" s="389"/>
    </row>
    <row r="480" spans="8:9" s="485" customFormat="1" ht="15">
      <c r="H480" s="389"/>
      <c r="I480" s="389"/>
    </row>
    <row r="481" spans="8:9" s="485" customFormat="1" ht="15">
      <c r="H481" s="389"/>
      <c r="I481" s="389"/>
    </row>
    <row r="482" spans="8:9" s="485" customFormat="1" ht="15">
      <c r="H482" s="389"/>
      <c r="I482" s="389"/>
    </row>
    <row r="483" spans="8:9" s="485" customFormat="1" ht="15">
      <c r="H483" s="389"/>
      <c r="I483" s="389"/>
    </row>
    <row r="484" spans="8:9" s="485" customFormat="1" ht="15">
      <c r="H484" s="389"/>
      <c r="I484" s="389"/>
    </row>
    <row r="485" spans="8:9" s="485" customFormat="1" ht="15">
      <c r="H485" s="389"/>
      <c r="I485" s="389"/>
    </row>
    <row r="486" spans="8:9" s="485" customFormat="1" ht="15">
      <c r="H486" s="389"/>
      <c r="I486" s="389"/>
    </row>
    <row r="487" spans="8:9" s="485" customFormat="1" ht="15">
      <c r="H487" s="389"/>
      <c r="I487" s="389"/>
    </row>
    <row r="488" spans="8:9" s="485" customFormat="1" ht="15">
      <c r="H488" s="389"/>
      <c r="I488" s="389"/>
    </row>
    <row r="489" spans="8:9" s="485" customFormat="1" ht="15">
      <c r="H489" s="389"/>
      <c r="I489" s="389"/>
    </row>
    <row r="490" spans="8:9" s="485" customFormat="1" ht="15">
      <c r="H490" s="389"/>
      <c r="I490" s="389"/>
    </row>
    <row r="491" spans="8:9" s="485" customFormat="1" ht="15">
      <c r="H491" s="389"/>
      <c r="I491" s="389"/>
    </row>
    <row r="492" spans="8:9" s="485" customFormat="1" ht="15">
      <c r="H492" s="389"/>
      <c r="I492" s="389"/>
    </row>
    <row r="493" spans="8:9" s="485" customFormat="1" ht="15">
      <c r="H493" s="389"/>
      <c r="I493" s="389"/>
    </row>
    <row r="494" spans="8:9" s="485" customFormat="1" ht="15">
      <c r="H494" s="389"/>
      <c r="I494" s="389"/>
    </row>
    <row r="495" spans="8:9" s="485" customFormat="1" ht="15">
      <c r="H495" s="389"/>
      <c r="I495" s="389"/>
    </row>
    <row r="496" spans="8:9" s="485" customFormat="1" ht="15">
      <c r="H496" s="389"/>
      <c r="I496" s="389"/>
    </row>
    <row r="497" spans="8:9" s="485" customFormat="1" ht="15">
      <c r="H497" s="389"/>
      <c r="I497" s="389"/>
    </row>
    <row r="498" spans="8:9" s="485" customFormat="1" ht="15">
      <c r="H498" s="389"/>
      <c r="I498" s="389"/>
    </row>
    <row r="499" spans="8:9" s="485" customFormat="1" ht="15">
      <c r="H499" s="389"/>
      <c r="I499" s="389"/>
    </row>
    <row r="500" spans="8:9" s="485" customFormat="1" ht="15">
      <c r="H500" s="389"/>
      <c r="I500" s="389"/>
    </row>
    <row r="501" spans="8:9" s="485" customFormat="1" ht="15">
      <c r="H501" s="389"/>
      <c r="I501" s="389"/>
    </row>
    <row r="502" spans="8:9" s="485" customFormat="1" ht="15">
      <c r="H502" s="389"/>
      <c r="I502" s="389"/>
    </row>
    <row r="503" spans="8:9" s="485" customFormat="1" ht="15">
      <c r="H503" s="389"/>
      <c r="I503" s="389"/>
    </row>
    <row r="504" spans="8:9" s="485" customFormat="1" ht="15">
      <c r="H504" s="389"/>
      <c r="I504" s="389"/>
    </row>
    <row r="505" spans="8:9" s="485" customFormat="1" ht="15">
      <c r="H505" s="389"/>
      <c r="I505" s="389"/>
    </row>
    <row r="506" spans="8:9" s="485" customFormat="1" ht="15">
      <c r="H506" s="389"/>
      <c r="I506" s="389"/>
    </row>
    <row r="507" spans="8:9" s="485" customFormat="1" ht="15">
      <c r="H507" s="389"/>
      <c r="I507" s="389"/>
    </row>
    <row r="508" spans="8:9" s="485" customFormat="1" ht="15">
      <c r="H508" s="389"/>
      <c r="I508" s="389"/>
    </row>
    <row r="509" spans="8:9" s="485" customFormat="1" ht="15">
      <c r="H509" s="389"/>
      <c r="I509" s="389"/>
    </row>
    <row r="510" spans="8:9" s="485" customFormat="1" ht="15">
      <c r="H510" s="389"/>
      <c r="I510" s="389"/>
    </row>
    <row r="511" spans="8:9" s="485" customFormat="1" ht="15">
      <c r="H511" s="389"/>
      <c r="I511" s="389"/>
    </row>
    <row r="512" spans="8:9" s="485" customFormat="1" ht="15">
      <c r="H512" s="389"/>
      <c r="I512" s="389"/>
    </row>
    <row r="513" spans="8:9" s="485" customFormat="1" ht="15">
      <c r="H513" s="389"/>
      <c r="I513" s="389"/>
    </row>
    <row r="514" spans="8:9" s="485" customFormat="1" ht="15">
      <c r="H514" s="389"/>
      <c r="I514" s="389"/>
    </row>
    <row r="515" spans="8:9" s="485" customFormat="1" ht="15">
      <c r="H515" s="389"/>
      <c r="I515" s="389"/>
    </row>
    <row r="516" spans="8:9" s="485" customFormat="1" ht="15">
      <c r="H516" s="389"/>
      <c r="I516" s="389"/>
    </row>
    <row r="517" spans="8:9" s="485" customFormat="1" ht="15">
      <c r="H517" s="389"/>
      <c r="I517" s="389"/>
    </row>
    <row r="518" spans="8:9" s="485" customFormat="1" ht="15">
      <c r="H518" s="389"/>
      <c r="I518" s="389"/>
    </row>
    <row r="519" spans="8:9" s="485" customFormat="1" ht="15">
      <c r="H519" s="389"/>
      <c r="I519" s="389"/>
    </row>
    <row r="520" spans="8:9" s="485" customFormat="1" ht="15">
      <c r="H520" s="389"/>
      <c r="I520" s="389"/>
    </row>
    <row r="521" spans="8:9" s="485" customFormat="1" ht="15">
      <c r="H521" s="389"/>
      <c r="I521" s="389"/>
    </row>
    <row r="522" spans="8:9" s="485" customFormat="1" ht="15">
      <c r="H522" s="389"/>
      <c r="I522" s="389"/>
    </row>
    <row r="523" spans="8:9" s="485" customFormat="1" ht="15">
      <c r="H523" s="389"/>
      <c r="I523" s="389"/>
    </row>
    <row r="524" spans="8:9" s="485" customFormat="1" ht="15">
      <c r="H524" s="389"/>
      <c r="I524" s="389"/>
    </row>
    <row r="525" spans="8:9" s="485" customFormat="1" ht="15">
      <c r="H525" s="389"/>
      <c r="I525" s="389"/>
    </row>
    <row r="526" spans="8:9" s="485" customFormat="1" ht="15">
      <c r="H526" s="389"/>
      <c r="I526" s="389"/>
    </row>
    <row r="527" spans="8:9" s="485" customFormat="1" ht="15">
      <c r="H527" s="389"/>
      <c r="I527" s="389"/>
    </row>
    <row r="528" spans="8:9" s="485" customFormat="1" ht="15">
      <c r="H528" s="389"/>
      <c r="I528" s="389"/>
    </row>
    <row r="529" spans="8:9" s="485" customFormat="1" ht="15">
      <c r="H529" s="389"/>
      <c r="I529" s="389"/>
    </row>
    <row r="530" spans="8:9" s="485" customFormat="1" ht="15">
      <c r="H530" s="389"/>
      <c r="I530" s="389"/>
    </row>
    <row r="531" spans="8:9" s="485" customFormat="1" ht="15">
      <c r="H531" s="389"/>
      <c r="I531" s="389"/>
    </row>
    <row r="532" spans="8:9" s="485" customFormat="1" ht="15">
      <c r="H532" s="389"/>
      <c r="I532" s="389"/>
    </row>
    <row r="533" spans="8:9" s="485" customFormat="1" ht="15">
      <c r="H533" s="389"/>
      <c r="I533" s="389"/>
    </row>
    <row r="534" spans="8:9" s="485" customFormat="1" ht="15">
      <c r="H534" s="389"/>
      <c r="I534" s="389"/>
    </row>
    <row r="535" spans="8:9" s="485" customFormat="1" ht="15">
      <c r="H535" s="389"/>
      <c r="I535" s="389"/>
    </row>
    <row r="536" spans="8:9" s="485" customFormat="1" ht="15">
      <c r="H536" s="389"/>
      <c r="I536" s="389"/>
    </row>
    <row r="537" spans="8:9" s="485" customFormat="1" ht="15">
      <c r="H537" s="389"/>
      <c r="I537" s="389"/>
    </row>
    <row r="538" spans="8:9" s="485" customFormat="1" ht="15">
      <c r="H538" s="389"/>
      <c r="I538" s="389"/>
    </row>
    <row r="539" spans="8:9" s="485" customFormat="1" ht="15">
      <c r="H539" s="389"/>
      <c r="I539" s="389"/>
    </row>
    <row r="540" spans="8:9" s="485" customFormat="1" ht="15">
      <c r="H540" s="389"/>
      <c r="I540" s="389"/>
    </row>
    <row r="541" spans="8:9" s="485" customFormat="1" ht="15">
      <c r="H541" s="389"/>
      <c r="I541" s="389"/>
    </row>
    <row r="542" spans="8:9" s="485" customFormat="1" ht="15">
      <c r="H542" s="389"/>
      <c r="I542" s="389"/>
    </row>
    <row r="543" spans="8:9" s="485" customFormat="1" ht="15">
      <c r="H543" s="389"/>
      <c r="I543" s="389"/>
    </row>
    <row r="544" spans="8:9" s="485" customFormat="1" ht="15">
      <c r="H544" s="389"/>
      <c r="I544" s="389"/>
    </row>
    <row r="545" spans="8:9" s="485" customFormat="1" ht="15">
      <c r="H545" s="389"/>
      <c r="I545" s="389"/>
    </row>
    <row r="546" spans="8:9" s="485" customFormat="1" ht="15">
      <c r="H546" s="389"/>
      <c r="I546" s="389"/>
    </row>
    <row r="547" spans="8:9" s="485" customFormat="1" ht="15">
      <c r="H547" s="389"/>
      <c r="I547" s="389"/>
    </row>
    <row r="548" spans="8:9" s="485" customFormat="1" ht="15">
      <c r="H548" s="389"/>
      <c r="I548" s="389"/>
    </row>
    <row r="549" spans="8:9" s="485" customFormat="1" ht="15">
      <c r="H549" s="389"/>
      <c r="I549" s="389"/>
    </row>
    <row r="550" spans="8:9" s="485" customFormat="1" ht="15">
      <c r="H550" s="389"/>
      <c r="I550" s="389"/>
    </row>
    <row r="551" spans="8:9" s="485" customFormat="1" ht="15">
      <c r="H551" s="389"/>
      <c r="I551" s="389"/>
    </row>
    <row r="552" spans="8:9" s="485" customFormat="1" ht="15">
      <c r="H552" s="389"/>
      <c r="I552" s="389"/>
    </row>
    <row r="553" spans="8:9" s="485" customFormat="1" ht="15">
      <c r="H553" s="389"/>
      <c r="I553" s="389"/>
    </row>
    <row r="554" spans="8:9" s="485" customFormat="1" ht="15">
      <c r="H554" s="389"/>
      <c r="I554" s="389"/>
    </row>
    <row r="555" spans="8:9" s="485" customFormat="1" ht="15">
      <c r="H555" s="389"/>
      <c r="I555" s="389"/>
    </row>
    <row r="556" spans="8:9" s="485" customFormat="1" ht="15">
      <c r="H556" s="389"/>
      <c r="I556" s="389"/>
    </row>
    <row r="557" spans="8:9" s="485" customFormat="1" ht="15">
      <c r="H557" s="389"/>
      <c r="I557" s="389"/>
    </row>
    <row r="558" spans="8:9" s="485" customFormat="1" ht="15">
      <c r="H558" s="389"/>
      <c r="I558" s="389"/>
    </row>
    <row r="559" spans="8:9" s="485" customFormat="1" ht="15">
      <c r="H559" s="389"/>
      <c r="I559" s="389"/>
    </row>
    <row r="560" spans="8:9" s="485" customFormat="1" ht="15">
      <c r="H560" s="389"/>
      <c r="I560" s="389"/>
    </row>
    <row r="561" spans="8:9" s="485" customFormat="1" ht="15">
      <c r="H561" s="389"/>
      <c r="I561" s="389"/>
    </row>
    <row r="562" spans="8:9" s="485" customFormat="1" ht="15">
      <c r="H562" s="389"/>
      <c r="I562" s="389"/>
    </row>
    <row r="563" spans="8:9" s="485" customFormat="1" ht="15">
      <c r="H563" s="389"/>
      <c r="I563" s="389"/>
    </row>
    <row r="564" spans="8:9" s="485" customFormat="1" ht="15">
      <c r="H564" s="389"/>
      <c r="I564" s="389"/>
    </row>
    <row r="565" spans="8:9" s="485" customFormat="1" ht="15">
      <c r="H565" s="389"/>
      <c r="I565" s="389"/>
    </row>
    <row r="566" spans="8:9" s="485" customFormat="1" ht="15">
      <c r="H566" s="389"/>
      <c r="I566" s="389"/>
    </row>
    <row r="567" spans="8:9" s="485" customFormat="1" ht="15">
      <c r="H567" s="389"/>
      <c r="I567" s="389"/>
    </row>
    <row r="568" spans="8:9" s="485" customFormat="1" ht="15">
      <c r="H568" s="389"/>
      <c r="I568" s="389"/>
    </row>
    <row r="569" spans="8:9" s="485" customFormat="1" ht="15">
      <c r="H569" s="389"/>
      <c r="I569" s="389"/>
    </row>
    <row r="570" spans="8:9" s="485" customFormat="1" ht="15">
      <c r="H570" s="389"/>
      <c r="I570" s="389"/>
    </row>
    <row r="571" spans="8:9" s="485" customFormat="1" ht="15">
      <c r="H571" s="389"/>
      <c r="I571" s="389"/>
    </row>
    <row r="572" spans="8:9" s="485" customFormat="1" ht="15">
      <c r="H572" s="389"/>
      <c r="I572" s="389"/>
    </row>
    <row r="573" spans="8:9" s="485" customFormat="1" ht="15">
      <c r="H573" s="389"/>
      <c r="I573" s="389"/>
    </row>
    <row r="574" spans="8:9" s="485" customFormat="1" ht="15">
      <c r="H574" s="389"/>
      <c r="I574" s="389"/>
    </row>
    <row r="575" spans="8:9" s="485" customFormat="1" ht="15">
      <c r="H575" s="389"/>
      <c r="I575" s="389"/>
    </row>
    <row r="576" spans="8:9" s="485" customFormat="1" ht="15">
      <c r="H576" s="389"/>
      <c r="I576" s="389"/>
    </row>
    <row r="577" spans="8:9" s="485" customFormat="1" ht="15">
      <c r="H577" s="389"/>
      <c r="I577" s="389"/>
    </row>
    <row r="578" spans="8:9" s="485" customFormat="1" ht="15">
      <c r="H578" s="389"/>
      <c r="I578" s="389"/>
    </row>
    <row r="579" spans="8:9" s="485" customFormat="1" ht="15">
      <c r="H579" s="389"/>
      <c r="I579" s="389"/>
    </row>
    <row r="580" spans="8:9" s="485" customFormat="1" ht="15">
      <c r="H580" s="389"/>
      <c r="I580" s="389"/>
    </row>
    <row r="581" spans="8:9" s="485" customFormat="1" ht="15">
      <c r="H581" s="389"/>
      <c r="I581" s="389"/>
    </row>
    <row r="582" spans="8:9" s="485" customFormat="1" ht="15">
      <c r="H582" s="389"/>
      <c r="I582" s="389"/>
    </row>
    <row r="583" spans="8:9" s="485" customFormat="1" ht="15">
      <c r="H583" s="389"/>
      <c r="I583" s="389"/>
    </row>
    <row r="584" spans="8:9" s="485" customFormat="1" ht="15">
      <c r="H584" s="389"/>
      <c r="I584" s="389"/>
    </row>
    <row r="585" spans="8:9" s="485" customFormat="1" ht="15">
      <c r="H585" s="389"/>
      <c r="I585" s="389"/>
    </row>
    <row r="586" spans="8:9" s="485" customFormat="1" ht="15">
      <c r="H586" s="389"/>
      <c r="I586" s="389"/>
    </row>
    <row r="587" spans="8:9" s="485" customFormat="1" ht="15">
      <c r="H587" s="389"/>
      <c r="I587" s="389"/>
    </row>
    <row r="588" spans="8:9" s="485" customFormat="1" ht="15">
      <c r="H588" s="389"/>
      <c r="I588" s="389"/>
    </row>
    <row r="589" spans="8:9" s="485" customFormat="1" ht="15">
      <c r="H589" s="389"/>
      <c r="I589" s="389"/>
    </row>
    <row r="590" spans="8:9" s="485" customFormat="1" ht="15">
      <c r="H590" s="389"/>
      <c r="I590" s="389"/>
    </row>
    <row r="591" spans="8:9" s="485" customFormat="1" ht="15">
      <c r="H591" s="389"/>
      <c r="I591" s="389"/>
    </row>
    <row r="592" spans="8:9" s="485" customFormat="1" ht="15">
      <c r="H592" s="389"/>
      <c r="I592" s="389"/>
    </row>
    <row r="593" spans="8:9" s="485" customFormat="1" ht="15">
      <c r="H593" s="389"/>
      <c r="I593" s="389"/>
    </row>
    <row r="594" spans="8:9" s="485" customFormat="1" ht="15">
      <c r="H594" s="389"/>
      <c r="I594" s="389"/>
    </row>
    <row r="595" spans="8:9" s="485" customFormat="1" ht="15">
      <c r="H595" s="389"/>
      <c r="I595" s="389"/>
    </row>
    <row r="596" spans="8:9" s="485" customFormat="1" ht="15">
      <c r="H596" s="389"/>
      <c r="I596" s="389"/>
    </row>
    <row r="597" spans="8:9" s="485" customFormat="1" ht="15">
      <c r="H597" s="389"/>
      <c r="I597" s="389"/>
    </row>
    <row r="598" spans="8:9" s="485" customFormat="1" ht="15">
      <c r="H598" s="389"/>
      <c r="I598" s="389"/>
    </row>
    <row r="599" spans="8:9" s="485" customFormat="1" ht="15">
      <c r="H599" s="389"/>
      <c r="I599" s="389"/>
    </row>
    <row r="600" spans="8:9" s="485" customFormat="1" ht="15">
      <c r="H600" s="389"/>
      <c r="I600" s="389"/>
    </row>
    <row r="601" spans="8:9" s="485" customFormat="1" ht="15">
      <c r="H601" s="389"/>
      <c r="I601" s="389"/>
    </row>
    <row r="602" spans="8:9" s="485" customFormat="1" ht="15">
      <c r="H602" s="389"/>
      <c r="I602" s="389"/>
    </row>
    <row r="603" spans="8:9" s="485" customFormat="1" ht="15">
      <c r="H603" s="389"/>
      <c r="I603" s="389"/>
    </row>
    <row r="604" spans="8:9" s="485" customFormat="1" ht="15">
      <c r="H604" s="389"/>
      <c r="I604" s="389"/>
    </row>
    <row r="605" spans="8:9" s="485" customFormat="1" ht="15">
      <c r="H605" s="389"/>
      <c r="I605" s="389"/>
    </row>
    <row r="606" spans="8:9" s="485" customFormat="1" ht="15">
      <c r="H606" s="389"/>
      <c r="I606" s="389"/>
    </row>
    <row r="607" spans="8:9" s="485" customFormat="1" ht="15">
      <c r="H607" s="389"/>
      <c r="I607" s="389"/>
    </row>
    <row r="608" spans="8:9" s="485" customFormat="1" ht="15">
      <c r="H608" s="389"/>
      <c r="I608" s="389"/>
    </row>
    <row r="609" spans="8:9" s="485" customFormat="1" ht="15">
      <c r="H609" s="389"/>
      <c r="I609" s="389"/>
    </row>
    <row r="610" spans="8:9" s="485" customFormat="1" ht="15">
      <c r="H610" s="389"/>
      <c r="I610" s="389"/>
    </row>
    <row r="611" spans="8:9" s="485" customFormat="1" ht="15">
      <c r="H611" s="389"/>
      <c r="I611" s="389"/>
    </row>
    <row r="612" spans="8:9" s="485" customFormat="1">
      <c r="H612" s="291"/>
    </row>
    <row r="613" spans="8:9" s="485" customFormat="1">
      <c r="H613" s="291"/>
    </row>
    <row r="614" spans="8:9" s="485" customFormat="1">
      <c r="H614" s="291"/>
    </row>
    <row r="615" spans="8:9" s="485" customFormat="1">
      <c r="H615" s="291"/>
    </row>
    <row r="616" spans="8:9" s="485" customFormat="1">
      <c r="H616" s="291"/>
    </row>
    <row r="617" spans="8:9" s="485" customFormat="1">
      <c r="H617" s="291"/>
    </row>
    <row r="618" spans="8:9" s="485" customFormat="1">
      <c r="H618" s="291"/>
    </row>
    <row r="619" spans="8:9" s="485" customFormat="1">
      <c r="H619" s="291"/>
    </row>
    <row r="620" spans="8:9" s="485" customFormat="1">
      <c r="H620" s="291"/>
    </row>
    <row r="621" spans="8:9" s="485" customFormat="1">
      <c r="H621" s="291"/>
    </row>
    <row r="622" spans="8:9" s="485" customFormat="1">
      <c r="H622" s="291"/>
    </row>
    <row r="623" spans="8:9" s="485" customFormat="1">
      <c r="H623" s="291"/>
    </row>
    <row r="624" spans="8:9" s="485" customFormat="1">
      <c r="H624" s="291"/>
    </row>
    <row r="625" s="485" customFormat="1"/>
    <row r="626" s="485" customFormat="1"/>
    <row r="627" s="485" customFormat="1"/>
    <row r="628" s="485" customFormat="1"/>
    <row r="629" s="485" customFormat="1"/>
    <row r="630" s="485" customFormat="1"/>
    <row r="631" s="485" customFormat="1"/>
    <row r="632" s="485" customFormat="1"/>
    <row r="633" s="485" customFormat="1"/>
    <row r="634" s="485" customFormat="1"/>
    <row r="635" s="485" customFormat="1"/>
    <row r="636" s="485" customFormat="1"/>
    <row r="637" s="485" customFormat="1"/>
    <row r="638" s="485" customFormat="1"/>
    <row r="639" s="485" customFormat="1"/>
    <row r="640" s="485" customFormat="1"/>
    <row r="641" s="485" customFormat="1"/>
    <row r="642" s="485" customFormat="1"/>
    <row r="643" s="485" customFormat="1"/>
    <row r="644" s="485" customFormat="1"/>
    <row r="645" s="485" customFormat="1"/>
    <row r="646" s="485" customFormat="1"/>
    <row r="647" s="485" customFormat="1"/>
    <row r="648" s="485" customFormat="1"/>
    <row r="649" s="485" customFormat="1"/>
    <row r="650" s="485" customFormat="1"/>
    <row r="651" s="485" customFormat="1"/>
    <row r="652" s="485" customFormat="1"/>
    <row r="653" s="485" customFormat="1"/>
    <row r="654" s="485" customFormat="1"/>
    <row r="655" s="485" customFormat="1"/>
    <row r="656" s="485" customFormat="1"/>
    <row r="657" s="485" customFormat="1"/>
    <row r="658" s="485" customFormat="1"/>
    <row r="659" s="485" customFormat="1"/>
    <row r="660" s="485" customFormat="1"/>
    <row r="661" s="485" customFormat="1"/>
    <row r="662" s="485" customFormat="1"/>
    <row r="663" s="485" customFormat="1"/>
    <row r="664" s="485" customFormat="1"/>
    <row r="665" s="485" customFormat="1"/>
    <row r="666" s="485" customFormat="1"/>
    <row r="667" s="485" customFormat="1"/>
    <row r="668" s="485" customFormat="1"/>
    <row r="669" s="485" customFormat="1"/>
    <row r="670" s="485" customFormat="1"/>
    <row r="671" s="485" customFormat="1"/>
    <row r="672" s="485" customFormat="1"/>
    <row r="673" s="485" customFormat="1"/>
    <row r="674" s="485" customFormat="1"/>
    <row r="675" s="485" customFormat="1"/>
    <row r="676" s="485" customFormat="1"/>
    <row r="677" s="485" customFormat="1"/>
    <row r="678" s="485" customFormat="1"/>
    <row r="679" s="485" customFormat="1"/>
    <row r="680" s="485" customFormat="1"/>
    <row r="681" s="485" customFormat="1"/>
    <row r="682" s="485" customFormat="1"/>
    <row r="683" s="485" customFormat="1"/>
    <row r="684" s="485" customFormat="1"/>
    <row r="685" s="485" customFormat="1"/>
    <row r="686" s="485" customFormat="1"/>
    <row r="687" s="485" customFormat="1"/>
    <row r="688" s="485" customFormat="1"/>
    <row r="689" s="485" customFormat="1"/>
    <row r="690" s="485" customFormat="1"/>
    <row r="691" s="485" customFormat="1"/>
    <row r="692" s="485" customFormat="1"/>
    <row r="693" s="485" customFormat="1"/>
    <row r="694" s="485" customFormat="1"/>
    <row r="695" s="485" customFormat="1"/>
    <row r="696" s="485" customFormat="1"/>
    <row r="697" s="485" customFormat="1"/>
    <row r="698" s="485" customFormat="1"/>
    <row r="699" s="485" customFormat="1"/>
    <row r="700" s="485" customFormat="1"/>
    <row r="701" s="485" customFormat="1"/>
    <row r="702" s="485" customFormat="1"/>
    <row r="703" s="485" customFormat="1"/>
    <row r="704" s="485" customFormat="1"/>
    <row r="705" s="485" customFormat="1"/>
    <row r="706" s="485" customFormat="1"/>
    <row r="707" s="485" customFormat="1"/>
    <row r="708" s="485" customFormat="1"/>
    <row r="709" s="485" customFormat="1"/>
    <row r="710" s="485" customFormat="1"/>
    <row r="711" s="485" customFormat="1"/>
    <row r="712" s="485" customFormat="1"/>
    <row r="713" s="485" customFormat="1"/>
  </sheetData>
  <mergeCells count="6">
    <mergeCell ref="C5:E5"/>
    <mergeCell ref="F5:I5"/>
    <mergeCell ref="A89:E89"/>
    <mergeCell ref="A35:B35"/>
    <mergeCell ref="C34:E34"/>
    <mergeCell ref="F34:I34"/>
  </mergeCells>
  <printOptions horizontalCentered="1" verticalCentered="1"/>
  <pageMargins left="0" right="0" top="0" bottom="0" header="0.31496062992125984" footer="0.31496062992125984"/>
  <pageSetup paperSize="9" scale="6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00B050"/>
  </sheetPr>
  <dimension ref="A1:H258"/>
  <sheetViews>
    <sheetView showGridLines="0" view="pageBreakPreview" zoomScale="85" zoomScaleNormal="60" zoomScaleSheetLayoutView="85" workbookViewId="0"/>
  </sheetViews>
  <sheetFormatPr baseColWidth="10" defaultColWidth="11.5703125" defaultRowHeight="15"/>
  <cols>
    <col min="1" max="1" width="58.28515625" style="153" bestFit="1" customWidth="1"/>
    <col min="2" max="2" width="16.85546875" style="153" customWidth="1"/>
    <col min="3" max="3" width="14" style="153" customWidth="1"/>
    <col min="4" max="4" width="7.7109375" style="153" bestFit="1" customWidth="1"/>
    <col min="5" max="5" width="13.7109375" style="153" customWidth="1"/>
    <col min="6" max="6" width="13.140625" style="389" bestFit="1" customWidth="1"/>
    <col min="7" max="8" width="7.7109375" style="389" bestFit="1" customWidth="1"/>
    <col min="9" max="16384" width="11.5703125" style="389"/>
  </cols>
  <sheetData>
    <row r="1" spans="1:8">
      <c r="A1" s="233" t="s">
        <v>285</v>
      </c>
      <c r="B1" s="231"/>
      <c r="C1" s="231"/>
      <c r="D1" s="231"/>
      <c r="E1" s="231"/>
      <c r="F1" s="231"/>
      <c r="G1" s="231"/>
      <c r="H1" s="231"/>
    </row>
    <row r="2" spans="1:8" ht="15.75">
      <c r="A2" s="234" t="s">
        <v>261</v>
      </c>
      <c r="B2" s="231"/>
      <c r="C2" s="231"/>
      <c r="D2" s="231"/>
      <c r="E2" s="231"/>
      <c r="F2" s="231"/>
      <c r="G2" s="231"/>
      <c r="H2" s="231"/>
    </row>
    <row r="3" spans="1:8">
      <c r="A3" s="158"/>
      <c r="B3" s="231"/>
      <c r="C3" s="231"/>
      <c r="D3" s="231"/>
      <c r="E3" s="231"/>
      <c r="F3" s="231"/>
      <c r="G3" s="231"/>
      <c r="H3" s="231"/>
    </row>
    <row r="4" spans="1:8" ht="15.75" thickBot="1">
      <c r="A4" s="1" t="s">
        <v>281</v>
      </c>
      <c r="B4" s="408"/>
      <c r="C4" s="231"/>
      <c r="D4" s="231"/>
      <c r="E4" s="231"/>
      <c r="F4" s="231"/>
      <c r="G4" s="231"/>
      <c r="H4" s="231"/>
    </row>
    <row r="5" spans="1:8" ht="15.75" thickBot="1">
      <c r="A5" s="574"/>
      <c r="B5" s="775" t="s">
        <v>579</v>
      </c>
      <c r="C5" s="776"/>
      <c r="D5" s="777"/>
      <c r="E5" s="808" t="s">
        <v>589</v>
      </c>
      <c r="F5" s="778"/>
      <c r="G5" s="778"/>
      <c r="H5" s="779"/>
    </row>
    <row r="6" spans="1:8">
      <c r="A6" s="575" t="s">
        <v>282</v>
      </c>
      <c r="B6" s="430">
        <v>2018</v>
      </c>
      <c r="C6" s="429">
        <v>2019</v>
      </c>
      <c r="D6" s="428" t="s">
        <v>211</v>
      </c>
      <c r="E6" s="429">
        <v>2018</v>
      </c>
      <c r="F6" s="429">
        <v>2019</v>
      </c>
      <c r="G6" s="428" t="s">
        <v>211</v>
      </c>
      <c r="H6" s="427" t="s">
        <v>212</v>
      </c>
    </row>
    <row r="7" spans="1:8">
      <c r="A7" s="426" t="s">
        <v>358</v>
      </c>
      <c r="B7" s="425">
        <f>+SUM(B8:B18)</f>
        <v>139184012</v>
      </c>
      <c r="C7" s="425">
        <f>+SUM(C8:C18)</f>
        <v>130460091</v>
      </c>
      <c r="D7" s="424">
        <f t="shared" ref="D7:D70" si="0">C7/B7-1</f>
        <v>-6.267904534897295E-2</v>
      </c>
      <c r="E7" s="425">
        <f>+SUM(E8:E18)</f>
        <v>963103911.37</v>
      </c>
      <c r="F7" s="425">
        <f>+SUM(F8:F18)</f>
        <v>889662141</v>
      </c>
      <c r="G7" s="424">
        <f>F7/E7-1</f>
        <v>-7.6255292396778085E-2</v>
      </c>
      <c r="H7" s="576">
        <f>F7/F7</f>
        <v>1</v>
      </c>
    </row>
    <row r="8" spans="1:8">
      <c r="A8" s="304" t="s">
        <v>412</v>
      </c>
      <c r="B8" s="305">
        <v>6673018</v>
      </c>
      <c r="C8" s="577">
        <v>23141990</v>
      </c>
      <c r="D8" s="331">
        <f t="shared" si="0"/>
        <v>2.4679945416002176</v>
      </c>
      <c r="E8" s="305">
        <v>112267005.48</v>
      </c>
      <c r="F8" s="577">
        <v>211317729</v>
      </c>
      <c r="G8" s="331">
        <f t="shared" ref="G8:G71" si="1">F8/E8-1</f>
        <v>0.88227812879221723</v>
      </c>
      <c r="H8" s="331">
        <f>+F8/$F$7</f>
        <v>0.23752581936607325</v>
      </c>
    </row>
    <row r="9" spans="1:8">
      <c r="A9" s="304" t="s">
        <v>416</v>
      </c>
      <c r="B9" s="305">
        <v>54938197</v>
      </c>
      <c r="C9" s="577">
        <v>31329131</v>
      </c>
      <c r="D9" s="331">
        <f t="shared" si="0"/>
        <v>-0.42973863885631336</v>
      </c>
      <c r="E9" s="305">
        <v>308302253.55000001</v>
      </c>
      <c r="F9" s="577">
        <v>156204745</v>
      </c>
      <c r="G9" s="331">
        <f t="shared" si="1"/>
        <v>-0.49333894513791821</v>
      </c>
      <c r="H9" s="331">
        <f t="shared" ref="H9:H18" si="2">+F9/$F$7</f>
        <v>0.17557760165496353</v>
      </c>
    </row>
    <row r="10" spans="1:8">
      <c r="A10" s="304" t="s">
        <v>415</v>
      </c>
      <c r="B10" s="305">
        <v>12535306</v>
      </c>
      <c r="C10" s="577">
        <v>15871639</v>
      </c>
      <c r="D10" s="331">
        <f t="shared" si="0"/>
        <v>0.26615489083393729</v>
      </c>
      <c r="E10" s="305">
        <v>72207816.200000003</v>
      </c>
      <c r="F10" s="577">
        <v>105026590</v>
      </c>
      <c r="G10" s="331">
        <f t="shared" si="1"/>
        <v>0.45450445017058971</v>
      </c>
      <c r="H10" s="331">
        <f t="shared" si="2"/>
        <v>0.11805221910639896</v>
      </c>
    </row>
    <row r="11" spans="1:8">
      <c r="A11" s="578" t="s">
        <v>160</v>
      </c>
      <c r="B11" s="305">
        <v>8780963</v>
      </c>
      <c r="C11" s="577">
        <v>10913763</v>
      </c>
      <c r="D11" s="331">
        <f t="shared" si="0"/>
        <v>0.24288907720030251</v>
      </c>
      <c r="E11" s="305">
        <v>54891976</v>
      </c>
      <c r="F11" s="577">
        <v>72046593</v>
      </c>
      <c r="G11" s="331">
        <f t="shared" si="1"/>
        <v>0.3125159312902126</v>
      </c>
      <c r="H11" s="331">
        <f t="shared" si="2"/>
        <v>8.0981970210644266E-2</v>
      </c>
    </row>
    <row r="12" spans="1:8">
      <c r="A12" s="578" t="s">
        <v>270</v>
      </c>
      <c r="B12" s="305">
        <v>0</v>
      </c>
      <c r="C12" s="577">
        <v>12407312</v>
      </c>
      <c r="D12" s="331" t="s">
        <v>64</v>
      </c>
      <c r="E12" s="305">
        <v>0</v>
      </c>
      <c r="F12" s="577">
        <v>60359605</v>
      </c>
      <c r="G12" s="331" t="s">
        <v>64</v>
      </c>
      <c r="H12" s="331">
        <f t="shared" si="2"/>
        <v>6.7845536207885013E-2</v>
      </c>
    </row>
    <row r="13" spans="1:8">
      <c r="A13" s="578" t="s">
        <v>22</v>
      </c>
      <c r="B13" s="305">
        <v>5314703</v>
      </c>
      <c r="C13" s="577">
        <v>8624980</v>
      </c>
      <c r="D13" s="331">
        <f t="shared" si="0"/>
        <v>0.62285267869154692</v>
      </c>
      <c r="E13" s="305">
        <v>36739629</v>
      </c>
      <c r="F13" s="577">
        <v>55739872</v>
      </c>
      <c r="G13" s="331">
        <f t="shared" si="1"/>
        <v>0.51715935944807723</v>
      </c>
      <c r="H13" s="331">
        <f t="shared" si="2"/>
        <v>6.2652853742148837E-2</v>
      </c>
    </row>
    <row r="14" spans="1:8">
      <c r="A14" s="578" t="s">
        <v>269</v>
      </c>
      <c r="B14" s="305">
        <v>1668573</v>
      </c>
      <c r="C14" s="577">
        <v>5128630</v>
      </c>
      <c r="D14" s="331">
        <f t="shared" si="0"/>
        <v>2.0736623450097778</v>
      </c>
      <c r="E14" s="305">
        <v>28768018.539999999</v>
      </c>
      <c r="F14" s="577">
        <v>33336016</v>
      </c>
      <c r="G14" s="331">
        <f t="shared" si="1"/>
        <v>0.15878735108740649</v>
      </c>
      <c r="H14" s="331">
        <f t="shared" si="2"/>
        <v>3.7470422156583597E-2</v>
      </c>
    </row>
    <row r="15" spans="1:8">
      <c r="A15" s="578" t="s">
        <v>413</v>
      </c>
      <c r="B15" s="305">
        <v>1371060</v>
      </c>
      <c r="C15" s="577">
        <v>4045510</v>
      </c>
      <c r="D15" s="331">
        <f t="shared" si="0"/>
        <v>1.9506440272489898</v>
      </c>
      <c r="E15" s="305">
        <v>11952023</v>
      </c>
      <c r="F15" s="577">
        <v>29728649</v>
      </c>
      <c r="G15" s="331">
        <f t="shared" si="1"/>
        <v>1.4873319771891338</v>
      </c>
      <c r="H15" s="331">
        <f t="shared" si="2"/>
        <v>3.3415661552805134E-2</v>
      </c>
    </row>
    <row r="16" spans="1:8">
      <c r="A16" s="578" t="s">
        <v>161</v>
      </c>
      <c r="B16" s="305">
        <v>2558332</v>
      </c>
      <c r="C16" s="577">
        <v>1732511</v>
      </c>
      <c r="D16" s="331">
        <f t="shared" si="0"/>
        <v>-0.32279665031747251</v>
      </c>
      <c r="E16" s="305">
        <v>13766390.399999999</v>
      </c>
      <c r="F16" s="577">
        <v>23767923</v>
      </c>
      <c r="G16" s="331">
        <f t="shared" si="1"/>
        <v>0.72651815831112865</v>
      </c>
      <c r="H16" s="331">
        <f t="shared" si="2"/>
        <v>2.6715673180477621E-2</v>
      </c>
    </row>
    <row r="17" spans="1:8">
      <c r="A17" s="578" t="s">
        <v>422</v>
      </c>
      <c r="B17" s="305">
        <v>23138444</v>
      </c>
      <c r="C17" s="577">
        <v>1348755</v>
      </c>
      <c r="D17" s="331">
        <f t="shared" si="0"/>
        <v>-0.94170934743926604</v>
      </c>
      <c r="E17" s="305">
        <v>192776056.72999999</v>
      </c>
      <c r="F17" s="577">
        <v>23537823</v>
      </c>
      <c r="G17" s="331">
        <f t="shared" si="1"/>
        <v>-0.87790069265206094</v>
      </c>
      <c r="H17" s="331">
        <f t="shared" si="2"/>
        <v>2.645703567147745E-2</v>
      </c>
    </row>
    <row r="18" spans="1:8">
      <c r="A18" s="578" t="s">
        <v>560</v>
      </c>
      <c r="B18" s="305">
        <v>22205416</v>
      </c>
      <c r="C18" s="577">
        <v>15915870</v>
      </c>
      <c r="D18" s="331">
        <f t="shared" si="0"/>
        <v>-0.28324378160715391</v>
      </c>
      <c r="E18" s="577">
        <v>131432742.47000003</v>
      </c>
      <c r="F18" s="577">
        <v>118596596</v>
      </c>
      <c r="G18" s="331">
        <f t="shared" si="1"/>
        <v>-9.7663232378567444E-2</v>
      </c>
      <c r="H18" s="331">
        <f t="shared" si="2"/>
        <v>0.13330520715054234</v>
      </c>
    </row>
    <row r="19" spans="1:8">
      <c r="A19" s="302" t="s">
        <v>277</v>
      </c>
      <c r="B19" s="303">
        <f>+SUM(B20:B30)</f>
        <v>52374602</v>
      </c>
      <c r="C19" s="303">
        <f>+SUM(C20:C30)</f>
        <v>88169130</v>
      </c>
      <c r="D19" s="335">
        <f t="shared" si="0"/>
        <v>0.68343293568130603</v>
      </c>
      <c r="E19" s="303">
        <f>+SUM(E20:E30)</f>
        <v>407832681.05000001</v>
      </c>
      <c r="F19" s="303">
        <f>+SUM(F20:F30)</f>
        <v>711844289</v>
      </c>
      <c r="G19" s="335">
        <f t="shared" si="1"/>
        <v>0.74543218843398273</v>
      </c>
      <c r="H19" s="579">
        <f>F19/F19</f>
        <v>1</v>
      </c>
    </row>
    <row r="20" spans="1:8">
      <c r="A20" s="304" t="s">
        <v>271</v>
      </c>
      <c r="B20" s="305">
        <v>1136133</v>
      </c>
      <c r="C20" s="577">
        <v>30712951</v>
      </c>
      <c r="D20" s="331" t="s">
        <v>64</v>
      </c>
      <c r="E20" s="305">
        <v>4178991.19</v>
      </c>
      <c r="F20" s="577">
        <v>174177641</v>
      </c>
      <c r="G20" s="331" t="s">
        <v>64</v>
      </c>
      <c r="H20" s="331">
        <f t="shared" ref="H20:H30" si="3">+F20/$F$19</f>
        <v>0.24468502970598391</v>
      </c>
    </row>
    <row r="21" spans="1:8">
      <c r="A21" s="304" t="s">
        <v>270</v>
      </c>
      <c r="B21" s="305">
        <v>0</v>
      </c>
      <c r="C21" s="577">
        <v>677406</v>
      </c>
      <c r="D21" s="331" t="s">
        <v>64</v>
      </c>
      <c r="E21" s="305">
        <v>0</v>
      </c>
      <c r="F21" s="577">
        <v>133429822</v>
      </c>
      <c r="G21" s="331" t="s">
        <v>64</v>
      </c>
      <c r="H21" s="331">
        <f t="shared" si="3"/>
        <v>0.18744242815720616</v>
      </c>
    </row>
    <row r="22" spans="1:8">
      <c r="A22" s="304" t="s">
        <v>416</v>
      </c>
      <c r="B22" s="305">
        <v>9163111</v>
      </c>
      <c r="C22" s="577">
        <v>19898508</v>
      </c>
      <c r="D22" s="331">
        <f t="shared" si="0"/>
        <v>1.1715886667748543</v>
      </c>
      <c r="E22" s="305">
        <v>67839658.140000001</v>
      </c>
      <c r="F22" s="577">
        <v>82507748</v>
      </c>
      <c r="G22" s="331">
        <f t="shared" si="1"/>
        <v>0.21621703679180704</v>
      </c>
      <c r="H22" s="331">
        <f t="shared" si="3"/>
        <v>0.11590701685042247</v>
      </c>
    </row>
    <row r="23" spans="1:8">
      <c r="A23" s="578" t="s">
        <v>22</v>
      </c>
      <c r="B23" s="305">
        <v>4310092</v>
      </c>
      <c r="C23" s="577">
        <v>8869965</v>
      </c>
      <c r="D23" s="331">
        <f t="shared" si="0"/>
        <v>1.0579525912671932</v>
      </c>
      <c r="E23" s="305">
        <v>112812067</v>
      </c>
      <c r="F23" s="577">
        <v>50008203</v>
      </c>
      <c r="G23" s="331">
        <f t="shared" si="1"/>
        <v>-0.55671228858877297</v>
      </c>
      <c r="H23" s="331">
        <f t="shared" si="3"/>
        <v>7.0251603858832112E-2</v>
      </c>
    </row>
    <row r="24" spans="1:8">
      <c r="A24" s="578" t="s">
        <v>160</v>
      </c>
      <c r="B24" s="305">
        <v>15075024</v>
      </c>
      <c r="C24" s="577">
        <v>866589</v>
      </c>
      <c r="D24" s="331">
        <f t="shared" si="0"/>
        <v>-0.94251491738918625</v>
      </c>
      <c r="E24" s="305">
        <v>29913451</v>
      </c>
      <c r="F24" s="577">
        <v>47856680</v>
      </c>
      <c r="G24" s="331">
        <f t="shared" si="1"/>
        <v>0.5998381463910667</v>
      </c>
      <c r="H24" s="331">
        <f t="shared" si="3"/>
        <v>6.7229140894322748E-2</v>
      </c>
    </row>
    <row r="25" spans="1:8">
      <c r="A25" s="578" t="s">
        <v>415</v>
      </c>
      <c r="B25" s="305">
        <v>3666217</v>
      </c>
      <c r="C25" s="577">
        <v>5045366</v>
      </c>
      <c r="D25" s="331">
        <f t="shared" si="0"/>
        <v>0.37617767851712003</v>
      </c>
      <c r="E25" s="305">
        <v>33203273.960000001</v>
      </c>
      <c r="F25" s="577">
        <v>33849893</v>
      </c>
      <c r="G25" s="331">
        <f t="shared" si="1"/>
        <v>1.9474556659050624E-2</v>
      </c>
      <c r="H25" s="331">
        <f t="shared" si="3"/>
        <v>4.7552384029873142E-2</v>
      </c>
    </row>
    <row r="26" spans="1:8">
      <c r="A26" s="578" t="s">
        <v>417</v>
      </c>
      <c r="B26" s="305">
        <v>3808186</v>
      </c>
      <c r="C26" s="577">
        <v>0</v>
      </c>
      <c r="D26" s="331" t="s">
        <v>54</v>
      </c>
      <c r="E26" s="305">
        <v>25895628.469999999</v>
      </c>
      <c r="F26" s="577">
        <v>21294322</v>
      </c>
      <c r="G26" s="331">
        <f t="shared" si="1"/>
        <v>-0.1776866112877159</v>
      </c>
      <c r="H26" s="331">
        <f t="shared" si="3"/>
        <v>2.991429773204235E-2</v>
      </c>
    </row>
    <row r="27" spans="1:8">
      <c r="A27" s="578" t="s">
        <v>434</v>
      </c>
      <c r="B27" s="305">
        <v>269924</v>
      </c>
      <c r="C27" s="577">
        <v>3673887</v>
      </c>
      <c r="D27" s="331" t="s">
        <v>64</v>
      </c>
      <c r="E27" s="305">
        <v>4568180.9800000004</v>
      </c>
      <c r="F27" s="577">
        <v>20039895</v>
      </c>
      <c r="G27" s="331">
        <f t="shared" si="1"/>
        <v>3.3868434914765571</v>
      </c>
      <c r="H27" s="331">
        <f t="shared" si="3"/>
        <v>2.8152076668553565E-2</v>
      </c>
    </row>
    <row r="28" spans="1:8">
      <c r="A28" s="578" t="s">
        <v>412</v>
      </c>
      <c r="B28" s="305">
        <v>371001</v>
      </c>
      <c r="C28" s="577">
        <v>1705429</v>
      </c>
      <c r="D28" s="331">
        <f t="shared" si="0"/>
        <v>3.5968312753873981</v>
      </c>
      <c r="E28" s="305">
        <v>15693312.58</v>
      </c>
      <c r="F28" s="577">
        <v>19058256</v>
      </c>
      <c r="G28" s="331">
        <f t="shared" si="1"/>
        <v>0.21441893818443258</v>
      </c>
      <c r="H28" s="331">
        <f t="shared" si="3"/>
        <v>2.677306862540552E-2</v>
      </c>
    </row>
    <row r="29" spans="1:8">
      <c r="A29" s="578" t="s">
        <v>161</v>
      </c>
      <c r="B29" s="305">
        <v>119795</v>
      </c>
      <c r="C29" s="577">
        <v>4257593</v>
      </c>
      <c r="D29" s="331" t="s">
        <v>64</v>
      </c>
      <c r="E29" s="305">
        <v>9803399.370000001</v>
      </c>
      <c r="F29" s="577">
        <v>11007390</v>
      </c>
      <c r="G29" s="331">
        <f t="shared" si="1"/>
        <v>0.12281358583476742</v>
      </c>
      <c r="H29" s="331">
        <f t="shared" si="3"/>
        <v>1.546319914354191E-2</v>
      </c>
    </row>
    <row r="30" spans="1:8">
      <c r="A30" s="578" t="s">
        <v>561</v>
      </c>
      <c r="B30" s="305">
        <v>14455119</v>
      </c>
      <c r="C30" s="577">
        <v>12461436</v>
      </c>
      <c r="D30" s="331">
        <f t="shared" si="0"/>
        <v>-0.13792228206492108</v>
      </c>
      <c r="E30" s="577">
        <v>103924718.36000001</v>
      </c>
      <c r="F30" s="577">
        <v>118614439</v>
      </c>
      <c r="G30" s="331">
        <f t="shared" si="1"/>
        <v>0.14134963146221025</v>
      </c>
      <c r="H30" s="331">
        <f t="shared" si="3"/>
        <v>0.1666297543338161</v>
      </c>
    </row>
    <row r="31" spans="1:8">
      <c r="A31" s="302" t="s">
        <v>278</v>
      </c>
      <c r="B31" s="303">
        <f>+SUM(B32:B42)</f>
        <v>33686779</v>
      </c>
      <c r="C31" s="303">
        <f>+SUM(C32:C42)</f>
        <v>28155788</v>
      </c>
      <c r="D31" s="335">
        <f t="shared" si="0"/>
        <v>-0.16418877566181078</v>
      </c>
      <c r="E31" s="303">
        <f>+SUM(E32:E42)</f>
        <v>295803911.77999997</v>
      </c>
      <c r="F31" s="303">
        <f>+SUM(F32:F42)</f>
        <v>255964557.80018085</v>
      </c>
      <c r="G31" s="335">
        <f t="shared" si="1"/>
        <v>-0.1346816333160904</v>
      </c>
      <c r="H31" s="579">
        <f>F31/F31</f>
        <v>1</v>
      </c>
    </row>
    <row r="32" spans="1:8">
      <c r="A32" s="304" t="s">
        <v>418</v>
      </c>
      <c r="B32" s="305">
        <v>3652651</v>
      </c>
      <c r="C32" s="577">
        <v>2910315</v>
      </c>
      <c r="D32" s="331">
        <f t="shared" si="0"/>
        <v>-0.20323211826150378</v>
      </c>
      <c r="E32" s="305">
        <v>33900816</v>
      </c>
      <c r="F32" s="577">
        <v>30855708</v>
      </c>
      <c r="G32" s="331">
        <f t="shared" si="1"/>
        <v>-8.9824032554260635E-2</v>
      </c>
      <c r="H32" s="331">
        <f t="shared" ref="H32:H42" si="4">+F32/$F$31</f>
        <v>0.12054679860829623</v>
      </c>
    </row>
    <row r="33" spans="1:8">
      <c r="A33" s="304" t="s">
        <v>419</v>
      </c>
      <c r="B33" s="305">
        <v>1466615</v>
      </c>
      <c r="C33" s="577">
        <v>2256957</v>
      </c>
      <c r="D33" s="331">
        <f t="shared" si="0"/>
        <v>0.53888852902772721</v>
      </c>
      <c r="E33" s="305">
        <v>9774433.8499999996</v>
      </c>
      <c r="F33" s="577">
        <v>19707253</v>
      </c>
      <c r="G33" s="331">
        <f t="shared" si="1"/>
        <v>1.0162040382523023</v>
      </c>
      <c r="H33" s="331">
        <f t="shared" si="4"/>
        <v>7.6992116288945353E-2</v>
      </c>
    </row>
    <row r="34" spans="1:8">
      <c r="A34" s="578" t="s">
        <v>426</v>
      </c>
      <c r="B34" s="305">
        <v>2092712</v>
      </c>
      <c r="C34" s="577">
        <v>1892631</v>
      </c>
      <c r="D34" s="331">
        <f t="shared" si="0"/>
        <v>-9.5608473597895927E-2</v>
      </c>
      <c r="E34" s="305">
        <v>17866819.039999999</v>
      </c>
      <c r="F34" s="577">
        <v>19352319</v>
      </c>
      <c r="G34" s="331">
        <f t="shared" si="1"/>
        <v>8.3142945404790947E-2</v>
      </c>
      <c r="H34" s="331">
        <f t="shared" si="4"/>
        <v>7.5605463374766979E-2</v>
      </c>
    </row>
    <row r="35" spans="1:8">
      <c r="A35" s="304" t="s">
        <v>434</v>
      </c>
      <c r="B35" s="305">
        <v>576537</v>
      </c>
      <c r="C35" s="577">
        <v>3088642</v>
      </c>
      <c r="D35" s="331">
        <f t="shared" si="0"/>
        <v>4.357231192447319</v>
      </c>
      <c r="E35" s="305">
        <v>3745640.2299999995</v>
      </c>
      <c r="F35" s="577">
        <v>19246948.800180838</v>
      </c>
      <c r="G35" s="331">
        <f t="shared" si="1"/>
        <v>4.1384937202526899</v>
      </c>
      <c r="H35" s="331">
        <f t="shared" si="4"/>
        <v>7.5193804039096687E-2</v>
      </c>
    </row>
    <row r="36" spans="1:8">
      <c r="A36" s="578" t="s">
        <v>125</v>
      </c>
      <c r="B36" s="305">
        <v>2674769</v>
      </c>
      <c r="C36" s="577">
        <v>1456909</v>
      </c>
      <c r="D36" s="331">
        <f t="shared" si="0"/>
        <v>-0.45531408506678517</v>
      </c>
      <c r="E36" s="305">
        <v>16738114.780000001</v>
      </c>
      <c r="F36" s="577">
        <v>17464718</v>
      </c>
      <c r="G36" s="331">
        <f t="shared" si="1"/>
        <v>4.3410099019526527E-2</v>
      </c>
      <c r="H36" s="331">
        <f t="shared" si="4"/>
        <v>6.8231001003013311E-2</v>
      </c>
    </row>
    <row r="37" spans="1:8">
      <c r="A37" s="578" t="s">
        <v>29</v>
      </c>
      <c r="B37" s="305">
        <v>1642242</v>
      </c>
      <c r="C37" s="577">
        <v>1339478</v>
      </c>
      <c r="D37" s="331">
        <f t="shared" si="0"/>
        <v>-0.18436016129169752</v>
      </c>
      <c r="E37" s="305">
        <v>20154427</v>
      </c>
      <c r="F37" s="577">
        <v>14073510</v>
      </c>
      <c r="G37" s="331">
        <f t="shared" si="1"/>
        <v>-0.30171619366802138</v>
      </c>
      <c r="H37" s="331">
        <f t="shared" si="4"/>
        <v>5.4982260516655231E-2</v>
      </c>
    </row>
    <row r="38" spans="1:8">
      <c r="A38" s="578" t="s">
        <v>31</v>
      </c>
      <c r="B38" s="305">
        <v>1081646</v>
      </c>
      <c r="C38" s="577">
        <v>785920</v>
      </c>
      <c r="D38" s="331">
        <f t="shared" si="0"/>
        <v>-0.27340368290549777</v>
      </c>
      <c r="E38" s="305">
        <v>9420487.5999999996</v>
      </c>
      <c r="F38" s="577">
        <v>11831462</v>
      </c>
      <c r="G38" s="331">
        <f t="shared" si="1"/>
        <v>0.25592883323788884</v>
      </c>
      <c r="H38" s="331">
        <f t="shared" si="4"/>
        <v>4.6223047837881719E-2</v>
      </c>
    </row>
    <row r="39" spans="1:8">
      <c r="A39" s="578" t="s">
        <v>415</v>
      </c>
      <c r="B39" s="305">
        <v>1520686</v>
      </c>
      <c r="C39" s="577">
        <v>1236062</v>
      </c>
      <c r="D39" s="331">
        <f t="shared" si="0"/>
        <v>-0.1871681596332182</v>
      </c>
      <c r="E39" s="305">
        <v>9855746.1600000001</v>
      </c>
      <c r="F39" s="577">
        <v>10544664</v>
      </c>
      <c r="G39" s="331">
        <f t="shared" si="1"/>
        <v>6.9900120073709271E-2</v>
      </c>
      <c r="H39" s="331">
        <f t="shared" si="4"/>
        <v>4.1195797147164842E-2</v>
      </c>
    </row>
    <row r="40" spans="1:8">
      <c r="A40" s="578" t="s">
        <v>359</v>
      </c>
      <c r="B40" s="305">
        <v>3486666</v>
      </c>
      <c r="C40" s="577">
        <v>476251</v>
      </c>
      <c r="D40" s="331">
        <f t="shared" si="0"/>
        <v>-0.86340790887340513</v>
      </c>
      <c r="E40" s="305">
        <v>12350739</v>
      </c>
      <c r="F40" s="577">
        <v>8215208</v>
      </c>
      <c r="G40" s="331">
        <f t="shared" si="1"/>
        <v>-0.33484077349541597</v>
      </c>
      <c r="H40" s="331">
        <f t="shared" si="4"/>
        <v>3.2095099691158084E-2</v>
      </c>
    </row>
    <row r="41" spans="1:8">
      <c r="A41" s="578" t="s">
        <v>414</v>
      </c>
      <c r="B41" s="305">
        <v>338688</v>
      </c>
      <c r="C41" s="577">
        <v>1680587</v>
      </c>
      <c r="D41" s="331">
        <f t="shared" si="0"/>
        <v>3.9620506188586546</v>
      </c>
      <c r="E41" s="305">
        <v>5725517.3600000003</v>
      </c>
      <c r="F41" s="577">
        <v>5630569</v>
      </c>
      <c r="G41" s="331">
        <f t="shared" si="1"/>
        <v>-1.6583367760498846E-2</v>
      </c>
      <c r="H41" s="331">
        <f t="shared" si="4"/>
        <v>2.1997455618037218E-2</v>
      </c>
    </row>
    <row r="42" spans="1:8">
      <c r="A42" s="578" t="s">
        <v>562</v>
      </c>
      <c r="B42" s="305">
        <v>15153567</v>
      </c>
      <c r="C42" s="577">
        <v>11032036</v>
      </c>
      <c r="D42" s="331">
        <f t="shared" si="0"/>
        <v>-0.27198421335385914</v>
      </c>
      <c r="E42" s="577">
        <v>156271170.75999996</v>
      </c>
      <c r="F42" s="577">
        <v>99042198</v>
      </c>
      <c r="G42" s="331">
        <f t="shared" si="1"/>
        <v>-0.366215806035598</v>
      </c>
      <c r="H42" s="331">
        <f t="shared" si="4"/>
        <v>0.38693715587498428</v>
      </c>
    </row>
    <row r="43" spans="1:8">
      <c r="A43" s="302" t="s">
        <v>280</v>
      </c>
      <c r="B43" s="303">
        <f>+SUM(B44:B54)</f>
        <v>80983488</v>
      </c>
      <c r="C43" s="303">
        <f>+SUM(C44:C54)</f>
        <v>117474119</v>
      </c>
      <c r="D43" s="335">
        <f t="shared" si="0"/>
        <v>0.45059347159756813</v>
      </c>
      <c r="E43" s="303">
        <f>+SUM(E44:E54)</f>
        <v>770260431.80000007</v>
      </c>
      <c r="F43" s="303">
        <f>+SUM(F44:F54)</f>
        <v>804228498</v>
      </c>
      <c r="G43" s="335">
        <f t="shared" si="1"/>
        <v>4.4099456232771672E-2</v>
      </c>
      <c r="H43" s="579">
        <f>F43/F43</f>
        <v>1</v>
      </c>
    </row>
    <row r="44" spans="1:8">
      <c r="A44" s="304" t="s">
        <v>270</v>
      </c>
      <c r="B44" s="305">
        <v>18207996</v>
      </c>
      <c r="C44" s="577">
        <v>30833025</v>
      </c>
      <c r="D44" s="331">
        <f t="shared" si="0"/>
        <v>0.69337828281596714</v>
      </c>
      <c r="E44" s="305">
        <v>119871029</v>
      </c>
      <c r="F44" s="577">
        <v>254100988</v>
      </c>
      <c r="G44" s="331">
        <f t="shared" si="1"/>
        <v>1.1197864915299927</v>
      </c>
      <c r="H44" s="331">
        <f>+F44/$F$43</f>
        <v>0.31595620974873734</v>
      </c>
    </row>
    <row r="45" spans="1:8">
      <c r="A45" s="304" t="s">
        <v>22</v>
      </c>
      <c r="B45" s="305">
        <v>4905654</v>
      </c>
      <c r="C45" s="577">
        <v>11921966</v>
      </c>
      <c r="D45" s="331">
        <f t="shared" si="0"/>
        <v>1.4302500747097127</v>
      </c>
      <c r="E45" s="305">
        <v>44035139</v>
      </c>
      <c r="F45" s="577">
        <v>66248396</v>
      </c>
      <c r="G45" s="331">
        <f t="shared" si="1"/>
        <v>0.50444389422728975</v>
      </c>
      <c r="H45" s="331">
        <f t="shared" ref="H45:H54" si="5">+F45/$F$43</f>
        <v>8.2375091363648748E-2</v>
      </c>
    </row>
    <row r="46" spans="1:8">
      <c r="A46" s="304" t="s">
        <v>271</v>
      </c>
      <c r="B46" s="305">
        <v>7925867</v>
      </c>
      <c r="C46" s="577">
        <v>11795799</v>
      </c>
      <c r="D46" s="331">
        <f t="shared" si="0"/>
        <v>0.48826607865107996</v>
      </c>
      <c r="E46" s="305">
        <v>65932830.350000009</v>
      </c>
      <c r="F46" s="577">
        <v>52550999</v>
      </c>
      <c r="G46" s="331">
        <f t="shared" si="1"/>
        <v>-0.20296157891240907</v>
      </c>
      <c r="H46" s="331">
        <f t="shared" si="5"/>
        <v>6.5343368371907656E-2</v>
      </c>
    </row>
    <row r="47" spans="1:8">
      <c r="A47" s="578" t="s">
        <v>417</v>
      </c>
      <c r="B47" s="305">
        <v>2323061</v>
      </c>
      <c r="C47" s="577">
        <v>5546983</v>
      </c>
      <c r="D47" s="331">
        <f t="shared" si="0"/>
        <v>1.3877905057163802</v>
      </c>
      <c r="E47" s="305">
        <v>36768830.210000001</v>
      </c>
      <c r="F47" s="577">
        <v>52456631</v>
      </c>
      <c r="G47" s="331">
        <f t="shared" si="1"/>
        <v>0.4266603180030839</v>
      </c>
      <c r="H47" s="331">
        <f t="shared" si="5"/>
        <v>6.5226028585721671E-2</v>
      </c>
    </row>
    <row r="48" spans="1:8">
      <c r="A48" s="578" t="s">
        <v>416</v>
      </c>
      <c r="B48" s="305">
        <v>4838123</v>
      </c>
      <c r="C48" s="577">
        <v>7307010</v>
      </c>
      <c r="D48" s="331">
        <f t="shared" si="0"/>
        <v>0.51029851866105935</v>
      </c>
      <c r="E48" s="305">
        <v>47244440.210000001</v>
      </c>
      <c r="F48" s="577">
        <v>42105902</v>
      </c>
      <c r="G48" s="331">
        <f t="shared" si="1"/>
        <v>-0.10876492952735528</v>
      </c>
      <c r="H48" s="331">
        <f t="shared" si="5"/>
        <v>5.235564532307832E-2</v>
      </c>
    </row>
    <row r="49" spans="1:8">
      <c r="A49" s="578" t="s">
        <v>412</v>
      </c>
      <c r="B49" s="305">
        <v>984850</v>
      </c>
      <c r="C49" s="577">
        <v>5692572</v>
      </c>
      <c r="D49" s="331">
        <f t="shared" si="0"/>
        <v>4.780141138244403</v>
      </c>
      <c r="E49" s="305">
        <v>10764514.23</v>
      </c>
      <c r="F49" s="577">
        <v>33117351</v>
      </c>
      <c r="G49" s="331">
        <f t="shared" si="1"/>
        <v>2.0765300033422873</v>
      </c>
      <c r="H49" s="331">
        <f t="shared" si="5"/>
        <v>4.1179031932290465E-2</v>
      </c>
    </row>
    <row r="50" spans="1:8">
      <c r="A50" s="578" t="s">
        <v>25</v>
      </c>
      <c r="B50" s="305">
        <v>2997580</v>
      </c>
      <c r="C50" s="577">
        <v>5109137</v>
      </c>
      <c r="D50" s="331">
        <f t="shared" si="0"/>
        <v>0.70442056592317792</v>
      </c>
      <c r="E50" s="305">
        <v>21350986</v>
      </c>
      <c r="F50" s="577">
        <v>31662920</v>
      </c>
      <c r="G50" s="331">
        <f t="shared" si="1"/>
        <v>0.48297226179624686</v>
      </c>
      <c r="H50" s="331">
        <f t="shared" si="5"/>
        <v>3.937055212385672E-2</v>
      </c>
    </row>
    <row r="51" spans="1:8">
      <c r="A51" s="578" t="s">
        <v>161</v>
      </c>
      <c r="B51" s="305">
        <v>1641557</v>
      </c>
      <c r="C51" s="577">
        <v>12077148</v>
      </c>
      <c r="D51" s="331">
        <f t="shared" si="0"/>
        <v>6.3571298468466217</v>
      </c>
      <c r="E51" s="305">
        <v>29633347.960000001</v>
      </c>
      <c r="F51" s="577">
        <v>31131654</v>
      </c>
      <c r="G51" s="331">
        <f t="shared" si="1"/>
        <v>5.0561483704860466E-2</v>
      </c>
      <c r="H51" s="331">
        <f t="shared" si="5"/>
        <v>3.8709961257801635E-2</v>
      </c>
    </row>
    <row r="52" spans="1:8">
      <c r="A52" s="578" t="s">
        <v>160</v>
      </c>
      <c r="B52" s="305">
        <v>5099147</v>
      </c>
      <c r="C52" s="577">
        <v>2138810</v>
      </c>
      <c r="D52" s="331">
        <f t="shared" si="0"/>
        <v>-0.58055533601992648</v>
      </c>
      <c r="E52" s="305">
        <v>15825784</v>
      </c>
      <c r="F52" s="577">
        <v>30126442</v>
      </c>
      <c r="G52" s="331">
        <f t="shared" si="1"/>
        <v>0.90363030356031659</v>
      </c>
      <c r="H52" s="331">
        <f t="shared" si="5"/>
        <v>3.7460052802058254E-2</v>
      </c>
    </row>
    <row r="53" spans="1:8">
      <c r="A53" s="578" t="s">
        <v>415</v>
      </c>
      <c r="B53" s="305">
        <v>2993849</v>
      </c>
      <c r="C53" s="577">
        <v>5401571</v>
      </c>
      <c r="D53" s="331">
        <f t="shared" si="0"/>
        <v>0.80422292507070336</v>
      </c>
      <c r="E53" s="305">
        <v>27798230.73</v>
      </c>
      <c r="F53" s="577">
        <v>19349584</v>
      </c>
      <c r="G53" s="331">
        <f t="shared" si="1"/>
        <v>-0.30392749855414991</v>
      </c>
      <c r="H53" s="331">
        <f t="shared" si="5"/>
        <v>2.4059808932560357E-2</v>
      </c>
    </row>
    <row r="54" spans="1:8">
      <c r="A54" s="578" t="s">
        <v>563</v>
      </c>
      <c r="B54" s="305">
        <v>29065804</v>
      </c>
      <c r="C54" s="577">
        <v>19650098</v>
      </c>
      <c r="D54" s="331">
        <f t="shared" si="0"/>
        <v>-0.32394445376429293</v>
      </c>
      <c r="E54" s="305">
        <v>351035300.11000001</v>
      </c>
      <c r="F54" s="577">
        <v>191377631</v>
      </c>
      <c r="G54" s="331">
        <f t="shared" si="1"/>
        <v>-0.45481941291935557</v>
      </c>
      <c r="H54" s="331">
        <f t="shared" si="5"/>
        <v>0.23796424955833884</v>
      </c>
    </row>
    <row r="55" spans="1:8">
      <c r="A55" s="302" t="s">
        <v>372</v>
      </c>
      <c r="B55" s="303">
        <f>+SUM(B56:B66)</f>
        <v>88637686</v>
      </c>
      <c r="C55" s="303">
        <f>+SUM(C56:C66)</f>
        <v>101042891</v>
      </c>
      <c r="D55" s="335">
        <f t="shared" si="0"/>
        <v>0.13995407100316215</v>
      </c>
      <c r="E55" s="303">
        <f>+SUM(E56:E66)</f>
        <v>507681705.72999996</v>
      </c>
      <c r="F55" s="303">
        <f>+SUM(F56:F66)</f>
        <v>863410744</v>
      </c>
      <c r="G55" s="335">
        <f t="shared" si="1"/>
        <v>0.70069304104329344</v>
      </c>
      <c r="H55" s="580">
        <f>F55/F55</f>
        <v>1</v>
      </c>
    </row>
    <row r="56" spans="1:8">
      <c r="A56" s="304" t="s">
        <v>271</v>
      </c>
      <c r="B56" s="305">
        <v>27539175</v>
      </c>
      <c r="C56" s="577">
        <v>43724726</v>
      </c>
      <c r="D56" s="331">
        <f t="shared" si="0"/>
        <v>0.58772824530872847</v>
      </c>
      <c r="E56" s="305">
        <v>41783541.780000001</v>
      </c>
      <c r="F56" s="577">
        <v>348682127</v>
      </c>
      <c r="G56" s="331">
        <f t="shared" si="1"/>
        <v>7.3449634029564059</v>
      </c>
      <c r="H56" s="331">
        <f t="shared" ref="H56:H66" si="6">+F56/$F$55</f>
        <v>0.40384270108179243</v>
      </c>
    </row>
    <row r="57" spans="1:8">
      <c r="A57" s="304" t="s">
        <v>24</v>
      </c>
      <c r="B57" s="305">
        <v>14738483</v>
      </c>
      <c r="C57" s="577">
        <v>13234410</v>
      </c>
      <c r="D57" s="331">
        <f t="shared" si="0"/>
        <v>-0.10205073344386939</v>
      </c>
      <c r="E57" s="305">
        <v>60173009.469999999</v>
      </c>
      <c r="F57" s="577">
        <v>102213141</v>
      </c>
      <c r="G57" s="331">
        <f t="shared" si="1"/>
        <v>0.6986542953441548</v>
      </c>
      <c r="H57" s="331">
        <f t="shared" si="6"/>
        <v>0.11838298481956347</v>
      </c>
    </row>
    <row r="58" spans="1:8">
      <c r="A58" s="578" t="s">
        <v>422</v>
      </c>
      <c r="B58" s="305">
        <v>12488721</v>
      </c>
      <c r="C58" s="577">
        <v>10060664</v>
      </c>
      <c r="D58" s="331">
        <f t="shared" si="0"/>
        <v>-0.19441998904451463</v>
      </c>
      <c r="E58" s="305">
        <v>116111887.94000001</v>
      </c>
      <c r="F58" s="577">
        <v>92426075</v>
      </c>
      <c r="G58" s="331">
        <f t="shared" si="1"/>
        <v>-0.20399128254842847</v>
      </c>
      <c r="H58" s="331">
        <f t="shared" si="6"/>
        <v>0.10704763131833346</v>
      </c>
    </row>
    <row r="59" spans="1:8">
      <c r="A59" s="304" t="s">
        <v>414</v>
      </c>
      <c r="B59" s="305">
        <v>6438607</v>
      </c>
      <c r="C59" s="577">
        <v>3963969</v>
      </c>
      <c r="D59" s="331">
        <f t="shared" si="0"/>
        <v>-0.38434369421833015</v>
      </c>
      <c r="E59" s="305">
        <v>49499950</v>
      </c>
      <c r="F59" s="577">
        <v>43803020</v>
      </c>
      <c r="G59" s="331">
        <f t="shared" si="1"/>
        <v>-0.11508961120162753</v>
      </c>
      <c r="H59" s="331">
        <f t="shared" si="6"/>
        <v>5.0732539876756501E-2</v>
      </c>
    </row>
    <row r="60" spans="1:8">
      <c r="A60" s="578" t="s">
        <v>31</v>
      </c>
      <c r="B60" s="305">
        <v>3241035</v>
      </c>
      <c r="C60" s="577">
        <v>3801550</v>
      </c>
      <c r="D60" s="331">
        <f t="shared" si="0"/>
        <v>0.1729432110421516</v>
      </c>
      <c r="E60" s="305">
        <v>34162615.159999996</v>
      </c>
      <c r="F60" s="577">
        <v>35371590</v>
      </c>
      <c r="G60" s="331">
        <f t="shared" si="1"/>
        <v>3.5388825894557385E-2</v>
      </c>
      <c r="H60" s="331">
        <f t="shared" si="6"/>
        <v>4.0967280342297893E-2</v>
      </c>
    </row>
    <row r="61" spans="1:8">
      <c r="A61" s="578" t="s">
        <v>272</v>
      </c>
      <c r="B61" s="305">
        <v>2521933</v>
      </c>
      <c r="C61" s="577">
        <v>1746367</v>
      </c>
      <c r="D61" s="331">
        <f t="shared" si="0"/>
        <v>-0.30752839191207693</v>
      </c>
      <c r="E61" s="305">
        <v>13929596.439999999</v>
      </c>
      <c r="F61" s="577">
        <v>30032198</v>
      </c>
      <c r="G61" s="331">
        <f t="shared" si="1"/>
        <v>1.1559991439349986</v>
      </c>
      <c r="H61" s="331">
        <f t="shared" si="6"/>
        <v>3.4783210897825011E-2</v>
      </c>
    </row>
    <row r="62" spans="1:8">
      <c r="A62" s="578" t="s">
        <v>434</v>
      </c>
      <c r="B62" s="305">
        <v>0</v>
      </c>
      <c r="C62" s="577">
        <v>3926124</v>
      </c>
      <c r="D62" s="331" t="s">
        <v>64</v>
      </c>
      <c r="E62" s="305">
        <v>0</v>
      </c>
      <c r="F62" s="577">
        <v>24218219</v>
      </c>
      <c r="G62" s="331" t="s">
        <v>64</v>
      </c>
      <c r="H62" s="331">
        <f t="shared" si="6"/>
        <v>2.8049476067210023E-2</v>
      </c>
    </row>
    <row r="63" spans="1:8">
      <c r="A63" s="578" t="s">
        <v>418</v>
      </c>
      <c r="B63" s="305">
        <v>1300963</v>
      </c>
      <c r="C63" s="577">
        <v>2383903</v>
      </c>
      <c r="D63" s="331">
        <f t="shared" si="0"/>
        <v>0.83241414244678746</v>
      </c>
      <c r="E63" s="305">
        <v>12309814</v>
      </c>
      <c r="F63" s="577">
        <v>19702157</v>
      </c>
      <c r="G63" s="331">
        <f t="shared" si="1"/>
        <v>0.60052434585932812</v>
      </c>
      <c r="H63" s="331">
        <f t="shared" si="6"/>
        <v>2.2818985212905804E-2</v>
      </c>
    </row>
    <row r="64" spans="1:8">
      <c r="A64" s="578" t="s">
        <v>419</v>
      </c>
      <c r="B64" s="305">
        <v>2430848</v>
      </c>
      <c r="C64" s="577">
        <v>1932151</v>
      </c>
      <c r="D64" s="331">
        <f t="shared" si="0"/>
        <v>-0.20515351021536521</v>
      </c>
      <c r="E64" s="305">
        <v>24087302.07</v>
      </c>
      <c r="F64" s="577">
        <v>18263187</v>
      </c>
      <c r="G64" s="331">
        <f t="shared" si="1"/>
        <v>-0.24179192227815993</v>
      </c>
      <c r="H64" s="331">
        <f t="shared" si="6"/>
        <v>2.1152374031611541E-2</v>
      </c>
    </row>
    <row r="65" spans="1:8">
      <c r="A65" s="578" t="s">
        <v>420</v>
      </c>
      <c r="B65" s="305">
        <v>1792656</v>
      </c>
      <c r="C65" s="577">
        <v>1827380</v>
      </c>
      <c r="D65" s="331">
        <f t="shared" si="0"/>
        <v>1.9370141287564424E-2</v>
      </c>
      <c r="E65" s="305">
        <v>11430374.23</v>
      </c>
      <c r="F65" s="577">
        <v>15163285</v>
      </c>
      <c r="G65" s="331">
        <f t="shared" si="1"/>
        <v>0.32657817625976349</v>
      </c>
      <c r="H65" s="331">
        <f t="shared" si="6"/>
        <v>1.7562075877990233E-2</v>
      </c>
    </row>
    <row r="66" spans="1:8">
      <c r="A66" s="578" t="s">
        <v>564</v>
      </c>
      <c r="B66" s="305">
        <v>16145265</v>
      </c>
      <c r="C66" s="577">
        <v>14441647</v>
      </c>
      <c r="D66" s="331">
        <f t="shared" si="0"/>
        <v>-0.10551811939909317</v>
      </c>
      <c r="E66" s="577">
        <v>144193614.63999993</v>
      </c>
      <c r="F66" s="577">
        <v>133535745</v>
      </c>
      <c r="G66" s="331">
        <f t="shared" si="1"/>
        <v>-7.3913603363150449E-2</v>
      </c>
      <c r="H66" s="331">
        <f t="shared" si="6"/>
        <v>0.15466074047371364</v>
      </c>
    </row>
    <row r="67" spans="1:8">
      <c r="A67" s="302" t="s">
        <v>26</v>
      </c>
      <c r="B67" s="303">
        <f>+SUM(B68:B78)</f>
        <v>92333722</v>
      </c>
      <c r="C67" s="303">
        <f>+SUM(C68:C78)</f>
        <v>48906012</v>
      </c>
      <c r="D67" s="335">
        <f t="shared" si="0"/>
        <v>-0.47033422956782789</v>
      </c>
      <c r="E67" s="303">
        <f>+SUM(E68:E78)</f>
        <v>359435338.52000004</v>
      </c>
      <c r="F67" s="303">
        <f>+SUM(F68:F78)</f>
        <v>545458855</v>
      </c>
      <c r="G67" s="335">
        <f t="shared" si="1"/>
        <v>0.51754375973704958</v>
      </c>
      <c r="H67" s="579">
        <f>F67/F67</f>
        <v>1</v>
      </c>
    </row>
    <row r="68" spans="1:8">
      <c r="A68" s="304" t="s">
        <v>270</v>
      </c>
      <c r="B68" s="305">
        <v>63680030</v>
      </c>
      <c r="C68" s="577">
        <v>26407536</v>
      </c>
      <c r="D68" s="331">
        <f t="shared" si="0"/>
        <v>-0.58530898933307662</v>
      </c>
      <c r="E68" s="305">
        <v>182513991</v>
      </c>
      <c r="F68" s="577">
        <v>327734457</v>
      </c>
      <c r="G68" s="331">
        <f t="shared" si="1"/>
        <v>0.79566758254713754</v>
      </c>
      <c r="H68" s="331">
        <f t="shared" ref="H68:H78" si="7">+F68/$F$67</f>
        <v>0.60084175734941547</v>
      </c>
    </row>
    <row r="69" spans="1:8">
      <c r="A69" s="304" t="s">
        <v>161</v>
      </c>
      <c r="B69" s="305">
        <v>633109</v>
      </c>
      <c r="C69" s="577">
        <v>548228</v>
      </c>
      <c r="D69" s="331">
        <f t="shared" si="0"/>
        <v>-0.13407012062693791</v>
      </c>
      <c r="E69" s="305">
        <v>5062084.17</v>
      </c>
      <c r="F69" s="577">
        <v>42836172</v>
      </c>
      <c r="G69" s="331">
        <f t="shared" si="1"/>
        <v>7.462161149722645</v>
      </c>
      <c r="H69" s="331">
        <f t="shared" si="7"/>
        <v>7.8532361528900294E-2</v>
      </c>
    </row>
    <row r="70" spans="1:8">
      <c r="A70" s="304" t="s">
        <v>160</v>
      </c>
      <c r="B70" s="305">
        <v>2009510</v>
      </c>
      <c r="C70" s="577">
        <v>3427971</v>
      </c>
      <c r="D70" s="331">
        <f t="shared" si="0"/>
        <v>0.70587406880284242</v>
      </c>
      <c r="E70" s="305">
        <v>17474172</v>
      </c>
      <c r="F70" s="577">
        <v>21509464</v>
      </c>
      <c r="G70" s="331">
        <f t="shared" si="1"/>
        <v>0.23092893900781108</v>
      </c>
      <c r="H70" s="331">
        <f t="shared" si="7"/>
        <v>3.9433705774196297E-2</v>
      </c>
    </row>
    <row r="71" spans="1:8">
      <c r="A71" s="578" t="s">
        <v>24</v>
      </c>
      <c r="B71" s="305">
        <v>4375267</v>
      </c>
      <c r="C71" s="577">
        <v>2125796</v>
      </c>
      <c r="D71" s="331">
        <f t="shared" ref="D71:D79" si="8">C71/B71-1</f>
        <v>-0.51413342317166011</v>
      </c>
      <c r="E71" s="305">
        <v>11926879</v>
      </c>
      <c r="F71" s="577">
        <v>18879323</v>
      </c>
      <c r="G71" s="331">
        <f t="shared" si="1"/>
        <v>0.58292232192512383</v>
      </c>
      <c r="H71" s="331">
        <f t="shared" si="7"/>
        <v>3.4611818704455719E-2</v>
      </c>
    </row>
    <row r="72" spans="1:8">
      <c r="A72" s="578" t="s">
        <v>376</v>
      </c>
      <c r="B72" s="305">
        <v>1830907</v>
      </c>
      <c r="C72" s="577">
        <v>2268052</v>
      </c>
      <c r="D72" s="331">
        <f t="shared" si="8"/>
        <v>0.23875871357747824</v>
      </c>
      <c r="E72" s="305">
        <v>9204826.3900000006</v>
      </c>
      <c r="F72" s="577">
        <v>17527134</v>
      </c>
      <c r="G72" s="331">
        <f t="shared" ref="G72:G79" si="9">F72/E72-1</f>
        <v>0.90412434275145515</v>
      </c>
      <c r="H72" s="331">
        <f t="shared" si="7"/>
        <v>3.2132825123904168E-2</v>
      </c>
    </row>
    <row r="73" spans="1:8">
      <c r="A73" s="578" t="s">
        <v>22</v>
      </c>
      <c r="B73" s="305">
        <v>1129744</v>
      </c>
      <c r="C73" s="577">
        <v>317596</v>
      </c>
      <c r="D73" s="331">
        <f t="shared" si="8"/>
        <v>-0.71887790508292149</v>
      </c>
      <c r="E73" s="305">
        <v>19188603</v>
      </c>
      <c r="F73" s="577">
        <v>14973987</v>
      </c>
      <c r="G73" s="331">
        <f t="shared" si="9"/>
        <v>-0.21964162789755981</v>
      </c>
      <c r="H73" s="331">
        <f t="shared" si="7"/>
        <v>2.7452092605591671E-2</v>
      </c>
    </row>
    <row r="74" spans="1:8">
      <c r="A74" s="578" t="s">
        <v>420</v>
      </c>
      <c r="B74" s="305">
        <v>1961107</v>
      </c>
      <c r="C74" s="577">
        <v>1751176</v>
      </c>
      <c r="D74" s="331">
        <f t="shared" si="8"/>
        <v>-0.10704719324340795</v>
      </c>
      <c r="E74" s="305">
        <v>7282047.6500000004</v>
      </c>
      <c r="F74" s="577">
        <v>14062152</v>
      </c>
      <c r="G74" s="331">
        <f t="shared" si="9"/>
        <v>0.9310711321698093</v>
      </c>
      <c r="H74" s="331">
        <f t="shared" si="7"/>
        <v>2.5780408313290652E-2</v>
      </c>
    </row>
    <row r="75" spans="1:8">
      <c r="A75" s="578" t="s">
        <v>422</v>
      </c>
      <c r="B75" s="305">
        <v>0</v>
      </c>
      <c r="C75" s="577">
        <v>0</v>
      </c>
      <c r="D75" s="331" t="s">
        <v>64</v>
      </c>
      <c r="E75" s="305">
        <v>-10536977</v>
      </c>
      <c r="F75" s="577">
        <v>12906867</v>
      </c>
      <c r="G75" s="331">
        <f t="shared" si="9"/>
        <v>-2.2249117559998473</v>
      </c>
      <c r="H75" s="331">
        <f t="shared" si="7"/>
        <v>2.3662402547301207E-2</v>
      </c>
    </row>
    <row r="76" spans="1:8">
      <c r="A76" s="578" t="s">
        <v>415</v>
      </c>
      <c r="B76" s="305">
        <v>7659055</v>
      </c>
      <c r="C76" s="577">
        <v>1281466</v>
      </c>
      <c r="D76" s="331">
        <f t="shared" si="8"/>
        <v>-0.83268614731190727</v>
      </c>
      <c r="E76" s="305">
        <v>15354651.58</v>
      </c>
      <c r="F76" s="577">
        <v>9937179</v>
      </c>
      <c r="G76" s="331">
        <f t="shared" si="9"/>
        <v>-0.35282289225347563</v>
      </c>
      <c r="H76" s="331">
        <f t="shared" si="7"/>
        <v>1.8218017562479576E-2</v>
      </c>
    </row>
    <row r="77" spans="1:8">
      <c r="A77" s="578" t="s">
        <v>359</v>
      </c>
      <c r="B77" s="305">
        <v>580265</v>
      </c>
      <c r="C77" s="577">
        <v>1464331</v>
      </c>
      <c r="D77" s="331">
        <f t="shared" si="8"/>
        <v>1.5235556168302415</v>
      </c>
      <c r="E77" s="305">
        <v>4340377</v>
      </c>
      <c r="F77" s="577">
        <v>8668230</v>
      </c>
      <c r="G77" s="331">
        <f t="shared" si="9"/>
        <v>0.99711453636400704</v>
      </c>
      <c r="H77" s="331">
        <f t="shared" si="7"/>
        <v>1.5891629442884376E-2</v>
      </c>
    </row>
    <row r="78" spans="1:8">
      <c r="A78" s="578" t="s">
        <v>565</v>
      </c>
      <c r="B78" s="305">
        <v>8474728</v>
      </c>
      <c r="C78" s="577">
        <v>9313860</v>
      </c>
      <c r="D78" s="331">
        <f t="shared" si="8"/>
        <v>9.9015803221059073E-2</v>
      </c>
      <c r="E78" s="577">
        <v>97624683.730000019</v>
      </c>
      <c r="F78" s="577">
        <v>56423890</v>
      </c>
      <c r="G78" s="331">
        <f t="shared" si="9"/>
        <v>-0.42203254500622811</v>
      </c>
      <c r="H78" s="331">
        <f t="shared" si="7"/>
        <v>0.10344298104758057</v>
      </c>
    </row>
    <row r="79" spans="1:8" s="153" customFormat="1" ht="16.5" customHeight="1">
      <c r="A79" s="302" t="s">
        <v>55</v>
      </c>
      <c r="B79" s="303">
        <f>+B67+B55+B43+B31+B19+B7</f>
        <v>487200289</v>
      </c>
      <c r="C79" s="303">
        <f>+C67+C55+C43+C31+C19+C7</f>
        <v>514208031</v>
      </c>
      <c r="D79" s="335">
        <f t="shared" si="8"/>
        <v>5.5434577133430141E-2</v>
      </c>
      <c r="E79" s="303">
        <f>+E67+E55+E43+E31+E19+E7</f>
        <v>3304117980.25</v>
      </c>
      <c r="F79" s="303">
        <f>+F67+F55+F43+F31+F19+F7</f>
        <v>4070569084.8001809</v>
      </c>
      <c r="G79" s="335">
        <f t="shared" si="9"/>
        <v>0.23196844335812394</v>
      </c>
      <c r="H79" s="579">
        <f>F79/F79</f>
        <v>1</v>
      </c>
    </row>
    <row r="80" spans="1:8" s="153" customFormat="1">
      <c r="B80" s="231"/>
      <c r="C80" s="231"/>
      <c r="D80" s="231"/>
      <c r="E80" s="231"/>
      <c r="F80" s="231"/>
      <c r="G80" s="231"/>
      <c r="H80" s="231"/>
    </row>
    <row r="81" spans="1:8" s="153" customFormat="1" ht="45.75" customHeight="1">
      <c r="A81" s="809" t="s">
        <v>558</v>
      </c>
      <c r="B81" s="809"/>
      <c r="C81" s="809"/>
      <c r="D81" s="809"/>
      <c r="E81" s="809"/>
      <c r="F81" s="232"/>
      <c r="G81" s="232"/>
      <c r="H81" s="232"/>
    </row>
    <row r="82" spans="1:8" s="153" customFormat="1">
      <c r="B82" s="581"/>
      <c r="C82" s="581"/>
      <c r="D82" s="581"/>
      <c r="E82" s="581"/>
      <c r="F82" s="581"/>
      <c r="G82" s="581"/>
      <c r="H82" s="581"/>
    </row>
    <row r="83" spans="1:8" s="153" customFormat="1"/>
    <row r="84" spans="1:8" s="153" customFormat="1"/>
    <row r="85" spans="1:8" s="153" customFormat="1"/>
    <row r="86" spans="1:8" s="153" customFormat="1"/>
    <row r="87" spans="1:8" s="153" customFormat="1"/>
    <row r="88" spans="1:8" s="153" customFormat="1"/>
    <row r="89" spans="1:8" s="153" customFormat="1"/>
    <row r="90" spans="1:8" s="153" customFormat="1"/>
    <row r="91" spans="1:8" s="153" customFormat="1"/>
    <row r="92" spans="1:8" s="153" customFormat="1"/>
    <row r="93" spans="1:8" s="153" customFormat="1"/>
    <row r="94" spans="1:8" s="153" customFormat="1"/>
    <row r="95" spans="1:8" s="153" customFormat="1"/>
    <row r="96" spans="1:8" s="153" customFormat="1"/>
    <row r="97" s="153" customFormat="1"/>
    <row r="98" s="153" customFormat="1"/>
    <row r="99" s="153" customFormat="1"/>
    <row r="100" s="153" customFormat="1"/>
    <row r="101" s="153" customFormat="1"/>
    <row r="102" s="153" customFormat="1"/>
    <row r="103" s="153" customFormat="1"/>
    <row r="104" s="153" customFormat="1"/>
    <row r="105" s="153" customFormat="1"/>
    <row r="106" s="153" customFormat="1"/>
    <row r="107" s="153" customFormat="1"/>
    <row r="108" s="153" customFormat="1"/>
    <row r="109" s="153" customFormat="1"/>
    <row r="110" s="153" customFormat="1"/>
    <row r="111" s="153" customFormat="1"/>
    <row r="112" s="153" customFormat="1"/>
    <row r="113" s="153" customFormat="1"/>
    <row r="114" s="153" customFormat="1"/>
    <row r="115" s="153" customFormat="1"/>
    <row r="116" s="153" customFormat="1"/>
    <row r="117" s="153" customFormat="1"/>
    <row r="118" s="153" customFormat="1"/>
    <row r="119" s="153" customFormat="1"/>
    <row r="120" s="153" customFormat="1"/>
    <row r="121" s="153" customFormat="1"/>
    <row r="122" s="153" customFormat="1"/>
    <row r="123" s="153" customFormat="1"/>
    <row r="124" s="153" customFormat="1"/>
    <row r="125" s="153" customFormat="1"/>
    <row r="126" s="153" customFormat="1"/>
    <row r="127" s="153" customFormat="1"/>
    <row r="128" s="153" customFormat="1"/>
    <row r="129" s="153" customFormat="1"/>
    <row r="130" s="153" customFormat="1"/>
    <row r="131" s="153" customFormat="1"/>
    <row r="132" s="153" customFormat="1"/>
    <row r="133" s="153" customFormat="1"/>
    <row r="134" s="153" customFormat="1"/>
    <row r="135" s="153" customFormat="1"/>
    <row r="136" s="153" customFormat="1"/>
    <row r="137" s="153" customFormat="1"/>
    <row r="138" s="153" customFormat="1"/>
    <row r="139" s="153" customFormat="1"/>
    <row r="140" s="153" customFormat="1"/>
    <row r="141" s="153" customFormat="1"/>
    <row r="142" s="153" customFormat="1"/>
    <row r="143" s="153" customFormat="1"/>
    <row r="144" s="153" customFormat="1"/>
    <row r="145" s="153" customFormat="1"/>
    <row r="146" s="153" customFormat="1"/>
    <row r="147" s="153" customFormat="1"/>
    <row r="148" s="153" customFormat="1"/>
    <row r="149" s="153" customFormat="1"/>
    <row r="150" s="153" customFormat="1"/>
    <row r="151" s="153" customFormat="1"/>
    <row r="152" s="153" customFormat="1"/>
    <row r="153" s="153" customFormat="1"/>
    <row r="154" s="153" customFormat="1"/>
    <row r="155" s="153" customFormat="1"/>
    <row r="156" s="153" customFormat="1"/>
    <row r="157" s="153" customFormat="1"/>
    <row r="158" s="153" customFormat="1"/>
    <row r="159" s="153" customFormat="1"/>
    <row r="160" s="153" customFormat="1"/>
    <row r="161" spans="6:7" s="153" customFormat="1"/>
    <row r="162" spans="6:7" s="153" customFormat="1"/>
    <row r="163" spans="6:7" s="153" customFormat="1"/>
    <row r="164" spans="6:7" s="153" customFormat="1"/>
    <row r="165" spans="6:7" s="153" customFormat="1"/>
    <row r="166" spans="6:7" s="153" customFormat="1"/>
    <row r="167" spans="6:7" s="153" customFormat="1"/>
    <row r="168" spans="6:7" s="153" customFormat="1"/>
    <row r="169" spans="6:7" s="153" customFormat="1"/>
    <row r="170" spans="6:7" s="153" customFormat="1"/>
    <row r="171" spans="6:7" s="153" customFormat="1"/>
    <row r="172" spans="6:7" s="153" customFormat="1"/>
    <row r="173" spans="6:7" s="153" customFormat="1">
      <c r="F173" s="389"/>
      <c r="G173" s="389"/>
    </row>
    <row r="174" spans="6:7" s="153" customFormat="1">
      <c r="F174" s="389"/>
      <c r="G174" s="389"/>
    </row>
    <row r="175" spans="6:7" s="153" customFormat="1">
      <c r="F175" s="389"/>
      <c r="G175" s="389"/>
    </row>
    <row r="176" spans="6:7" s="153" customFormat="1">
      <c r="F176" s="389"/>
      <c r="G176" s="389"/>
    </row>
    <row r="177" spans="6:7" s="153" customFormat="1">
      <c r="F177" s="389"/>
      <c r="G177" s="389"/>
    </row>
    <row r="178" spans="6:7" s="153" customFormat="1">
      <c r="F178" s="389"/>
      <c r="G178" s="389"/>
    </row>
    <row r="179" spans="6:7" s="153" customFormat="1">
      <c r="F179" s="389"/>
      <c r="G179" s="389"/>
    </row>
    <row r="180" spans="6:7" s="153" customFormat="1">
      <c r="F180" s="389"/>
      <c r="G180" s="389"/>
    </row>
    <row r="181" spans="6:7" s="153" customFormat="1">
      <c r="F181" s="389"/>
      <c r="G181" s="389"/>
    </row>
    <row r="182" spans="6:7" s="153" customFormat="1">
      <c r="F182" s="389"/>
      <c r="G182" s="389"/>
    </row>
    <row r="183" spans="6:7" s="153" customFormat="1">
      <c r="F183" s="389"/>
      <c r="G183" s="389"/>
    </row>
    <row r="184" spans="6:7" s="153" customFormat="1">
      <c r="F184" s="389"/>
      <c r="G184" s="389"/>
    </row>
    <row r="185" spans="6:7" s="153" customFormat="1">
      <c r="F185" s="389"/>
      <c r="G185" s="389"/>
    </row>
    <row r="186" spans="6:7" s="153" customFormat="1">
      <c r="F186" s="389"/>
      <c r="G186" s="389"/>
    </row>
    <row r="187" spans="6:7" s="153" customFormat="1">
      <c r="F187" s="389"/>
      <c r="G187" s="389"/>
    </row>
    <row r="188" spans="6:7" s="153" customFormat="1">
      <c r="F188" s="389"/>
      <c r="G188" s="389"/>
    </row>
    <row r="189" spans="6:7" s="153" customFormat="1">
      <c r="F189" s="389"/>
      <c r="G189" s="389"/>
    </row>
    <row r="190" spans="6:7" s="153" customFormat="1">
      <c r="F190" s="389"/>
      <c r="G190" s="389"/>
    </row>
    <row r="191" spans="6:7" s="153" customFormat="1">
      <c r="F191" s="389"/>
      <c r="G191" s="389"/>
    </row>
    <row r="192" spans="6:7" s="153" customFormat="1">
      <c r="F192" s="389"/>
      <c r="G192" s="389"/>
    </row>
    <row r="193" spans="6:7" s="153" customFormat="1">
      <c r="F193" s="389"/>
      <c r="G193" s="389"/>
    </row>
    <row r="194" spans="6:7" s="153" customFormat="1">
      <c r="F194" s="389"/>
      <c r="G194" s="389"/>
    </row>
    <row r="195" spans="6:7" s="153" customFormat="1">
      <c r="F195" s="389"/>
      <c r="G195" s="389"/>
    </row>
    <row r="196" spans="6:7" s="153" customFormat="1">
      <c r="F196" s="389"/>
      <c r="G196" s="389"/>
    </row>
    <row r="197" spans="6:7" s="153" customFormat="1">
      <c r="F197" s="389"/>
      <c r="G197" s="389"/>
    </row>
    <row r="198" spans="6:7" s="153" customFormat="1">
      <c r="F198" s="389"/>
      <c r="G198" s="389"/>
    </row>
    <row r="199" spans="6:7" s="153" customFormat="1">
      <c r="F199" s="389"/>
      <c r="G199" s="389"/>
    </row>
    <row r="200" spans="6:7" s="153" customFormat="1">
      <c r="F200" s="389"/>
      <c r="G200" s="389"/>
    </row>
    <row r="201" spans="6:7" s="153" customFormat="1">
      <c r="F201" s="389"/>
      <c r="G201" s="389"/>
    </row>
    <row r="202" spans="6:7" s="153" customFormat="1">
      <c r="F202" s="389"/>
      <c r="G202" s="389"/>
    </row>
    <row r="203" spans="6:7" s="153" customFormat="1">
      <c r="F203" s="389"/>
      <c r="G203" s="389"/>
    </row>
    <row r="204" spans="6:7" s="153" customFormat="1">
      <c r="F204" s="389"/>
      <c r="G204" s="389"/>
    </row>
    <row r="205" spans="6:7" s="153" customFormat="1">
      <c r="F205" s="389"/>
      <c r="G205" s="389"/>
    </row>
    <row r="206" spans="6:7" s="153" customFormat="1">
      <c r="F206" s="389"/>
      <c r="G206" s="389"/>
    </row>
    <row r="207" spans="6:7" s="153" customFormat="1">
      <c r="F207" s="389"/>
      <c r="G207" s="389"/>
    </row>
    <row r="208" spans="6:7" s="153" customFormat="1">
      <c r="F208" s="389"/>
      <c r="G208" s="389"/>
    </row>
    <row r="209" spans="6:7" s="153" customFormat="1">
      <c r="F209" s="389"/>
      <c r="G209" s="389"/>
    </row>
    <row r="210" spans="6:7" s="153" customFormat="1">
      <c r="F210" s="389"/>
      <c r="G210" s="389"/>
    </row>
    <row r="211" spans="6:7" s="153" customFormat="1">
      <c r="F211" s="389"/>
      <c r="G211" s="389"/>
    </row>
    <row r="212" spans="6:7" s="153" customFormat="1">
      <c r="F212" s="389"/>
      <c r="G212" s="389"/>
    </row>
    <row r="213" spans="6:7" s="153" customFormat="1">
      <c r="F213" s="389"/>
      <c r="G213" s="389"/>
    </row>
    <row r="214" spans="6:7" s="153" customFormat="1">
      <c r="F214" s="389"/>
      <c r="G214" s="389"/>
    </row>
    <row r="215" spans="6:7" s="153" customFormat="1">
      <c r="F215" s="389"/>
      <c r="G215" s="389"/>
    </row>
    <row r="216" spans="6:7" s="153" customFormat="1">
      <c r="F216" s="389"/>
      <c r="G216" s="389"/>
    </row>
    <row r="217" spans="6:7" s="153" customFormat="1">
      <c r="F217" s="389"/>
      <c r="G217" s="389"/>
    </row>
    <row r="218" spans="6:7" s="153" customFormat="1">
      <c r="F218" s="389"/>
      <c r="G218" s="389"/>
    </row>
    <row r="219" spans="6:7" s="153" customFormat="1">
      <c r="F219" s="389"/>
      <c r="G219" s="389"/>
    </row>
    <row r="220" spans="6:7" s="153" customFormat="1">
      <c r="F220" s="389"/>
      <c r="G220" s="389"/>
    </row>
    <row r="221" spans="6:7" s="153" customFormat="1">
      <c r="F221" s="389"/>
      <c r="G221" s="389"/>
    </row>
    <row r="222" spans="6:7" s="153" customFormat="1">
      <c r="F222" s="389"/>
      <c r="G222" s="389"/>
    </row>
    <row r="223" spans="6:7" s="153" customFormat="1">
      <c r="F223" s="389"/>
      <c r="G223" s="389"/>
    </row>
    <row r="224" spans="6:7" s="153" customFormat="1">
      <c r="F224" s="389"/>
      <c r="G224" s="389"/>
    </row>
    <row r="225" spans="6:7" s="153" customFormat="1">
      <c r="F225" s="389"/>
      <c r="G225" s="389"/>
    </row>
    <row r="226" spans="6:7" s="153" customFormat="1">
      <c r="F226" s="389"/>
      <c r="G226" s="389"/>
    </row>
    <row r="227" spans="6:7" s="153" customFormat="1">
      <c r="F227" s="389"/>
      <c r="G227" s="389"/>
    </row>
    <row r="228" spans="6:7" s="153" customFormat="1">
      <c r="F228" s="389"/>
      <c r="G228" s="389"/>
    </row>
    <row r="229" spans="6:7" s="153" customFormat="1">
      <c r="F229" s="389"/>
      <c r="G229" s="389"/>
    </row>
    <row r="230" spans="6:7" s="153" customFormat="1">
      <c r="F230" s="389"/>
      <c r="G230" s="389"/>
    </row>
    <row r="231" spans="6:7" s="153" customFormat="1">
      <c r="F231" s="389"/>
      <c r="G231" s="389"/>
    </row>
    <row r="232" spans="6:7" s="153" customFormat="1">
      <c r="F232" s="389"/>
      <c r="G232" s="389"/>
    </row>
    <row r="233" spans="6:7" s="153" customFormat="1">
      <c r="F233" s="389"/>
      <c r="G233" s="389"/>
    </row>
    <row r="234" spans="6:7" s="153" customFormat="1">
      <c r="F234" s="389"/>
      <c r="G234" s="389"/>
    </row>
    <row r="235" spans="6:7" s="153" customFormat="1">
      <c r="F235" s="389"/>
      <c r="G235" s="389"/>
    </row>
    <row r="236" spans="6:7" s="153" customFormat="1">
      <c r="F236" s="389"/>
      <c r="G236" s="389"/>
    </row>
    <row r="237" spans="6:7" s="153" customFormat="1">
      <c r="F237" s="389"/>
      <c r="G237" s="389"/>
    </row>
    <row r="238" spans="6:7" s="153" customFormat="1">
      <c r="F238" s="389"/>
      <c r="G238" s="389"/>
    </row>
    <row r="239" spans="6:7" s="153" customFormat="1">
      <c r="F239" s="389"/>
      <c r="G239" s="389"/>
    </row>
    <row r="240" spans="6:7" s="153" customFormat="1">
      <c r="F240" s="389"/>
      <c r="G240" s="389"/>
    </row>
    <row r="241" spans="6:7" s="153" customFormat="1">
      <c r="F241" s="389"/>
      <c r="G241" s="389"/>
    </row>
    <row r="242" spans="6:7" s="153" customFormat="1">
      <c r="F242" s="389"/>
      <c r="G242" s="389"/>
    </row>
    <row r="243" spans="6:7" s="153" customFormat="1">
      <c r="F243" s="389"/>
      <c r="G243" s="389"/>
    </row>
    <row r="244" spans="6:7" s="153" customFormat="1">
      <c r="F244" s="389"/>
      <c r="G244" s="389"/>
    </row>
    <row r="245" spans="6:7" s="153" customFormat="1">
      <c r="F245" s="389"/>
      <c r="G245" s="389"/>
    </row>
    <row r="246" spans="6:7" s="153" customFormat="1">
      <c r="F246" s="389"/>
      <c r="G246" s="389"/>
    </row>
    <row r="247" spans="6:7" s="153" customFormat="1">
      <c r="F247" s="389"/>
      <c r="G247" s="389"/>
    </row>
    <row r="248" spans="6:7" s="153" customFormat="1">
      <c r="F248" s="389"/>
      <c r="G248" s="389"/>
    </row>
    <row r="249" spans="6:7" s="153" customFormat="1">
      <c r="F249" s="389"/>
      <c r="G249" s="389"/>
    </row>
    <row r="250" spans="6:7" s="153" customFormat="1">
      <c r="F250" s="389"/>
      <c r="G250" s="389"/>
    </row>
    <row r="251" spans="6:7" s="153" customFormat="1">
      <c r="F251" s="389"/>
      <c r="G251" s="389"/>
    </row>
    <row r="252" spans="6:7" s="153" customFormat="1">
      <c r="F252" s="389"/>
      <c r="G252" s="389"/>
    </row>
    <row r="253" spans="6:7" s="153" customFormat="1">
      <c r="F253" s="389"/>
      <c r="G253" s="389"/>
    </row>
    <row r="254" spans="6:7" s="153" customFormat="1">
      <c r="F254" s="389"/>
      <c r="G254" s="389"/>
    </row>
    <row r="255" spans="6:7" s="153" customFormat="1">
      <c r="F255" s="389"/>
      <c r="G255" s="389"/>
    </row>
    <row r="256" spans="6:7" s="153" customFormat="1">
      <c r="F256" s="389"/>
      <c r="G256" s="389"/>
    </row>
    <row r="257" spans="6:7" s="153" customFormat="1">
      <c r="F257" s="389"/>
      <c r="G257" s="389"/>
    </row>
    <row r="258" spans="6:7" s="153" customFormat="1">
      <c r="F258" s="389"/>
      <c r="G258" s="389"/>
    </row>
  </sheetData>
  <mergeCells count="3">
    <mergeCell ref="B5:D5"/>
    <mergeCell ref="E5:H5"/>
    <mergeCell ref="A81:E81"/>
  </mergeCells>
  <printOptions horizontalCentered="1" verticalCentered="1"/>
  <pageMargins left="0" right="0" top="0" bottom="0" header="0.31496062992125984" footer="0.31496062992125984"/>
  <pageSetup scale="51" orientation="portrait" r:id="rId1"/>
  <colBreaks count="1" manualBreakCount="1">
    <brk id="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00B050"/>
  </sheetPr>
  <dimension ref="A1:W58"/>
  <sheetViews>
    <sheetView showGridLines="0" view="pageBreakPreview" zoomScale="85" zoomScaleNormal="90" zoomScaleSheetLayoutView="85" workbookViewId="0"/>
  </sheetViews>
  <sheetFormatPr baseColWidth="10" defaultColWidth="11.42578125" defaultRowHeight="12.75"/>
  <cols>
    <col min="1" max="2" width="13.85546875" style="582" customWidth="1"/>
    <col min="3" max="5" width="13.5703125" style="582" customWidth="1"/>
    <col min="6" max="6" width="21.28515625" style="582" bestFit="1" customWidth="1"/>
    <col min="7" max="9" width="13.5703125" style="582" customWidth="1"/>
    <col min="10" max="16384" width="11.42578125" style="582"/>
  </cols>
  <sheetData>
    <row r="1" spans="1:9">
      <c r="A1" s="194" t="s">
        <v>350</v>
      </c>
      <c r="B1" s="603"/>
      <c r="C1" s="603"/>
      <c r="D1" s="602"/>
      <c r="E1" s="601"/>
      <c r="F1" s="220"/>
      <c r="G1" s="600"/>
      <c r="H1" s="600"/>
    </row>
    <row r="2" spans="1:9" ht="15.75" customHeight="1">
      <c r="A2" s="813" t="s">
        <v>286</v>
      </c>
      <c r="B2" s="813"/>
      <c r="C2" s="813"/>
      <c r="D2" s="813"/>
      <c r="E2" s="601"/>
      <c r="F2" s="220"/>
      <c r="G2" s="600"/>
      <c r="H2" s="600"/>
    </row>
    <row r="3" spans="1:9">
      <c r="A3" s="752"/>
      <c r="B3" s="752"/>
      <c r="C3" s="752"/>
      <c r="D3" s="752"/>
      <c r="E3" s="601"/>
      <c r="F3" s="220"/>
      <c r="G3" s="600"/>
      <c r="H3" s="600"/>
    </row>
    <row r="4" spans="1:9" ht="15" customHeight="1">
      <c r="A4" s="814" t="s">
        <v>356</v>
      </c>
      <c r="B4" s="814"/>
      <c r="C4" s="814"/>
      <c r="D4" s="814"/>
      <c r="F4" s="814" t="s">
        <v>541</v>
      </c>
      <c r="G4" s="814"/>
      <c r="H4" s="814"/>
    </row>
    <row r="5" spans="1:9">
      <c r="A5" s="599" t="s">
        <v>248</v>
      </c>
      <c r="B5" s="599" t="s">
        <v>377</v>
      </c>
      <c r="C5" s="599" t="s">
        <v>378</v>
      </c>
      <c r="D5" s="599" t="s">
        <v>55</v>
      </c>
      <c r="F5" s="598" t="s">
        <v>283</v>
      </c>
      <c r="G5" s="597" t="s">
        <v>284</v>
      </c>
      <c r="H5" s="597" t="s">
        <v>276</v>
      </c>
      <c r="I5" s="590"/>
    </row>
    <row r="6" spans="1:9">
      <c r="A6" s="592">
        <v>2009</v>
      </c>
      <c r="B6" s="595">
        <v>58917</v>
      </c>
      <c r="C6" s="595">
        <v>61379</v>
      </c>
      <c r="D6" s="595">
        <f>+C6+B6</f>
        <v>120296</v>
      </c>
      <c r="F6" s="582" t="s">
        <v>34</v>
      </c>
      <c r="G6" s="590">
        <v>33458</v>
      </c>
      <c r="H6" s="589">
        <f t="shared" ref="H6:H30" si="0">G6/$G$30</f>
        <v>0.15500650918002862</v>
      </c>
      <c r="I6" s="586"/>
    </row>
    <row r="7" spans="1:9">
      <c r="A7" s="592">
        <v>2010</v>
      </c>
      <c r="B7" s="595">
        <v>67570</v>
      </c>
      <c r="C7" s="595">
        <v>92309</v>
      </c>
      <c r="D7" s="595">
        <f t="shared" ref="D7:D15" si="1">+C7+B7</f>
        <v>159879</v>
      </c>
      <c r="F7" s="582" t="s">
        <v>381</v>
      </c>
      <c r="G7" s="590">
        <v>21523</v>
      </c>
      <c r="H7" s="589">
        <f t="shared" si="0"/>
        <v>9.9713225449272413E-2</v>
      </c>
      <c r="I7" s="586"/>
    </row>
    <row r="8" spans="1:9">
      <c r="A8" s="592">
        <v>2011</v>
      </c>
      <c r="B8" s="595">
        <v>73672</v>
      </c>
      <c r="C8" s="595">
        <v>96564</v>
      </c>
      <c r="D8" s="595">
        <f t="shared" si="1"/>
        <v>170236</v>
      </c>
      <c r="F8" s="582" t="s">
        <v>41</v>
      </c>
      <c r="G8" s="590">
        <v>16862</v>
      </c>
      <c r="H8" s="589">
        <f t="shared" si="0"/>
        <v>7.8119426080269075E-2</v>
      </c>
      <c r="I8" s="586"/>
    </row>
    <row r="9" spans="1:9">
      <c r="A9" s="592">
        <v>2012</v>
      </c>
      <c r="B9" s="595">
        <v>85569</v>
      </c>
      <c r="C9" s="595">
        <v>128437</v>
      </c>
      <c r="D9" s="595">
        <f t="shared" si="1"/>
        <v>214006</v>
      </c>
      <c r="F9" s="582" t="s">
        <v>39</v>
      </c>
      <c r="G9" s="590">
        <v>16024</v>
      </c>
      <c r="H9" s="589">
        <f t="shared" si="0"/>
        <v>7.4237082404829305E-2</v>
      </c>
      <c r="I9" s="586"/>
    </row>
    <row r="10" spans="1:9">
      <c r="A10" s="592">
        <v>2013</v>
      </c>
      <c r="B10" s="595">
        <v>81643</v>
      </c>
      <c r="C10" s="595">
        <v>101659</v>
      </c>
      <c r="D10" s="595">
        <f t="shared" si="1"/>
        <v>183302</v>
      </c>
      <c r="F10" s="582" t="s">
        <v>35</v>
      </c>
      <c r="G10" s="590">
        <v>15749</v>
      </c>
      <c r="H10" s="589">
        <f t="shared" si="0"/>
        <v>7.2963043609189759E-2</v>
      </c>
      <c r="I10" s="586"/>
    </row>
    <row r="11" spans="1:9">
      <c r="A11" s="592">
        <v>2014</v>
      </c>
      <c r="B11" s="595">
        <v>81086</v>
      </c>
      <c r="C11" s="595">
        <v>93151</v>
      </c>
      <c r="D11" s="595">
        <f t="shared" si="1"/>
        <v>174237</v>
      </c>
      <c r="F11" s="582" t="s">
        <v>40</v>
      </c>
      <c r="G11" s="590">
        <v>15746</v>
      </c>
      <c r="H11" s="589">
        <f t="shared" si="0"/>
        <v>7.2949145004146412E-2</v>
      </c>
      <c r="I11" s="586"/>
    </row>
    <row r="12" spans="1:9">
      <c r="A12" s="592">
        <v>2015</v>
      </c>
      <c r="B12" s="595">
        <v>74677</v>
      </c>
      <c r="C12" s="595">
        <v>109359</v>
      </c>
      <c r="D12" s="595">
        <f t="shared" si="1"/>
        <v>184036</v>
      </c>
      <c r="F12" s="582" t="s">
        <v>44</v>
      </c>
      <c r="G12" s="590">
        <v>14894</v>
      </c>
      <c r="H12" s="589">
        <f t="shared" si="0"/>
        <v>6.9001941171837722E-2</v>
      </c>
      <c r="I12" s="586"/>
    </row>
    <row r="13" spans="1:9">
      <c r="A13" s="592">
        <v>2016</v>
      </c>
      <c r="B13" s="595">
        <v>75836</v>
      </c>
      <c r="C13" s="595">
        <v>97629</v>
      </c>
      <c r="D13" s="595">
        <f t="shared" si="1"/>
        <v>173465</v>
      </c>
      <c r="F13" s="582" t="s">
        <v>38</v>
      </c>
      <c r="G13" s="590">
        <v>14756</v>
      </c>
      <c r="H13" s="589">
        <f t="shared" si="0"/>
        <v>6.8362605339844063E-2</v>
      </c>
      <c r="I13" s="586"/>
    </row>
    <row r="14" spans="1:9">
      <c r="A14" s="596">
        <v>2017</v>
      </c>
      <c r="B14" s="586">
        <v>82070</v>
      </c>
      <c r="C14" s="595">
        <v>102094</v>
      </c>
      <c r="D14" s="595">
        <f t="shared" si="1"/>
        <v>184164</v>
      </c>
      <c r="F14" s="582" t="s">
        <v>379</v>
      </c>
      <c r="G14" s="590">
        <v>14014</v>
      </c>
      <c r="H14" s="589">
        <f t="shared" si="0"/>
        <v>6.4925017025791176E-2</v>
      </c>
      <c r="I14" s="586"/>
    </row>
    <row r="15" spans="1:9">
      <c r="A15" s="596">
        <v>2018</v>
      </c>
      <c r="B15" s="586">
        <v>90834</v>
      </c>
      <c r="C15" s="595">
        <v>118615</v>
      </c>
      <c r="D15" s="595">
        <f t="shared" si="1"/>
        <v>209449</v>
      </c>
      <c r="F15" s="582" t="s">
        <v>36</v>
      </c>
      <c r="G15" s="590">
        <v>11799</v>
      </c>
      <c r="H15" s="589">
        <f t="shared" si="0"/>
        <v>5.4663213635458119E-2</v>
      </c>
      <c r="I15" s="586"/>
    </row>
    <row r="16" spans="1:9">
      <c r="A16" s="167">
        <v>2019</v>
      </c>
      <c r="B16" s="230">
        <f>+AVERAGE(B17:B25)</f>
        <v>67130.111111111109</v>
      </c>
      <c r="C16" s="230">
        <f t="shared" ref="C16" si="2">+AVERAGE(C17:C25)</f>
        <v>140698</v>
      </c>
      <c r="D16" s="230">
        <f>+AVERAGE(D17:D25)</f>
        <v>207828.11111111112</v>
      </c>
      <c r="F16" s="582" t="s">
        <v>380</v>
      </c>
      <c r="G16" s="590">
        <v>10470</v>
      </c>
      <c r="H16" s="589">
        <f t="shared" si="0"/>
        <v>4.8506131601258287E-2</v>
      </c>
      <c r="I16" s="586"/>
    </row>
    <row r="17" spans="1:9">
      <c r="A17" s="593" t="s">
        <v>355</v>
      </c>
      <c r="B17" s="591">
        <v>66660</v>
      </c>
      <c r="C17" s="595">
        <v>135720</v>
      </c>
      <c r="D17" s="591">
        <f>+SUM(B17:C17)</f>
        <v>202380</v>
      </c>
      <c r="E17" s="566"/>
      <c r="F17" s="582" t="s">
        <v>45</v>
      </c>
      <c r="G17" s="590">
        <v>7621</v>
      </c>
      <c r="H17" s="589">
        <f t="shared" si="0"/>
        <v>3.5307089678432609E-2</v>
      </c>
      <c r="I17" s="586"/>
    </row>
    <row r="18" spans="1:9">
      <c r="A18" s="593" t="s">
        <v>230</v>
      </c>
      <c r="B18" s="591">
        <v>67944</v>
      </c>
      <c r="C18" s="595">
        <v>131432</v>
      </c>
      <c r="D18" s="591">
        <f t="shared" ref="D18:D22" si="3">+SUM(B18:C18)</f>
        <v>199376</v>
      </c>
      <c r="E18" s="566"/>
      <c r="F18" s="582" t="s">
        <v>37</v>
      </c>
      <c r="G18" s="590">
        <v>6037</v>
      </c>
      <c r="H18" s="589">
        <f t="shared" si="0"/>
        <v>2.7968626215548832E-2</v>
      </c>
      <c r="I18" s="586"/>
    </row>
    <row r="19" spans="1:9">
      <c r="A19" s="593" t="s">
        <v>472</v>
      </c>
      <c r="B19" s="591">
        <v>67018</v>
      </c>
      <c r="C19" s="595">
        <v>137536</v>
      </c>
      <c r="D19" s="591">
        <f t="shared" si="3"/>
        <v>204554</v>
      </c>
      <c r="E19" s="566"/>
      <c r="F19" s="582" t="s">
        <v>43</v>
      </c>
      <c r="G19" s="590">
        <v>5815</v>
      </c>
      <c r="H19" s="589">
        <f t="shared" si="0"/>
        <v>2.6940129442341636E-2</v>
      </c>
      <c r="I19" s="586"/>
    </row>
    <row r="20" spans="1:9">
      <c r="A20" s="593" t="s">
        <v>120</v>
      </c>
      <c r="B20" s="591">
        <v>65673</v>
      </c>
      <c r="C20" s="595">
        <v>136164</v>
      </c>
      <c r="D20" s="591">
        <f t="shared" si="3"/>
        <v>201837</v>
      </c>
      <c r="F20" s="582" t="s">
        <v>42</v>
      </c>
      <c r="G20" s="590">
        <v>3606</v>
      </c>
      <c r="H20" s="589">
        <f t="shared" si="0"/>
        <v>1.6706123262095262E-2</v>
      </c>
      <c r="I20" s="586"/>
    </row>
    <row r="21" spans="1:9">
      <c r="A21" s="593" t="s">
        <v>483</v>
      </c>
      <c r="B21" s="591">
        <v>67556</v>
      </c>
      <c r="C21" s="595">
        <v>139389</v>
      </c>
      <c r="D21" s="591">
        <f t="shared" si="3"/>
        <v>206945</v>
      </c>
      <c r="F21" s="582" t="s">
        <v>382</v>
      </c>
      <c r="G21" s="590">
        <v>2788</v>
      </c>
      <c r="H21" s="589">
        <f t="shared" si="0"/>
        <v>1.2916436953611089E-2</v>
      </c>
      <c r="I21" s="586"/>
    </row>
    <row r="22" spans="1:9">
      <c r="A22" s="593" t="s">
        <v>486</v>
      </c>
      <c r="B22" s="591">
        <v>66685</v>
      </c>
      <c r="C22" s="595">
        <v>141012</v>
      </c>
      <c r="D22" s="591">
        <f t="shared" si="3"/>
        <v>207697</v>
      </c>
      <c r="F22" s="582" t="s">
        <v>162</v>
      </c>
      <c r="G22" s="590">
        <v>2525</v>
      </c>
      <c r="H22" s="589">
        <f t="shared" si="0"/>
        <v>1.1697992578144906E-2</v>
      </c>
      <c r="I22" s="586"/>
    </row>
    <row r="23" spans="1:9" ht="15.75" customHeight="1">
      <c r="A23" s="593" t="s">
        <v>490</v>
      </c>
      <c r="B23" s="591">
        <v>68047</v>
      </c>
      <c r="C23" s="591">
        <v>148390</v>
      </c>
      <c r="D23" s="591">
        <f>+SUM(B23:C23)</f>
        <v>216437</v>
      </c>
      <c r="E23" s="594"/>
      <c r="F23" s="582" t="s">
        <v>28</v>
      </c>
      <c r="G23" s="590">
        <v>979</v>
      </c>
      <c r="H23" s="589">
        <f t="shared" si="0"/>
        <v>4.5355781124767781E-3</v>
      </c>
      <c r="I23" s="586"/>
    </row>
    <row r="24" spans="1:9">
      <c r="A24" s="593" t="s">
        <v>147</v>
      </c>
      <c r="B24" s="591">
        <v>68718</v>
      </c>
      <c r="C24" s="591">
        <v>146660</v>
      </c>
      <c r="D24" s="591">
        <f>+SUM(B24:C24)</f>
        <v>215378</v>
      </c>
      <c r="F24" s="582" t="s">
        <v>264</v>
      </c>
      <c r="G24" s="590">
        <v>884</v>
      </c>
      <c r="H24" s="589">
        <f t="shared" si="0"/>
        <v>4.0954556194376622E-3</v>
      </c>
      <c r="I24" s="586"/>
    </row>
    <row r="25" spans="1:9">
      <c r="A25" s="593" t="s">
        <v>163</v>
      </c>
      <c r="B25" s="591">
        <v>65870</v>
      </c>
      <c r="C25" s="591">
        <v>149979</v>
      </c>
      <c r="D25" s="591">
        <f>+SUM(B25:C25)</f>
        <v>215849</v>
      </c>
      <c r="F25" s="582" t="s">
        <v>265</v>
      </c>
      <c r="G25" s="590">
        <v>154</v>
      </c>
      <c r="H25" s="589">
        <f t="shared" si="0"/>
        <v>7.1346172555814479E-4</v>
      </c>
      <c r="I25" s="586"/>
    </row>
    <row r="26" spans="1:9">
      <c r="A26" s="593"/>
      <c r="B26" s="591"/>
      <c r="C26" s="591"/>
      <c r="D26" s="591"/>
      <c r="F26" s="582" t="s">
        <v>384</v>
      </c>
      <c r="G26" s="590">
        <v>92</v>
      </c>
      <c r="H26" s="589">
        <f t="shared" si="0"/>
        <v>4.2622388799577483E-4</v>
      </c>
      <c r="I26" s="586"/>
    </row>
    <row r="27" spans="1:9" ht="15" customHeight="1">
      <c r="A27" s="814" t="s">
        <v>542</v>
      </c>
      <c r="B27" s="814"/>
      <c r="C27" s="814"/>
      <c r="D27" s="814"/>
      <c r="F27" s="582" t="s">
        <v>263</v>
      </c>
      <c r="G27" s="590">
        <v>39</v>
      </c>
      <c r="H27" s="589">
        <f t="shared" si="0"/>
        <v>1.8068186556342627E-4</v>
      </c>
      <c r="I27" s="586"/>
    </row>
    <row r="28" spans="1:9" ht="18" customHeight="1">
      <c r="A28" s="592" t="s">
        <v>543</v>
      </c>
      <c r="B28" s="591">
        <v>68376</v>
      </c>
      <c r="C28" s="591">
        <v>137245</v>
      </c>
      <c r="D28" s="591">
        <v>205621</v>
      </c>
      <c r="F28" s="582" t="s">
        <v>266</v>
      </c>
      <c r="G28" s="590">
        <v>8</v>
      </c>
      <c r="H28" s="589">
        <f t="shared" si="0"/>
        <v>3.7062946782241289E-5</v>
      </c>
      <c r="I28" s="586"/>
    </row>
    <row r="29" spans="1:9">
      <c r="A29" s="592" t="s">
        <v>544</v>
      </c>
      <c r="B29" s="591">
        <f>+B25</f>
        <v>65870</v>
      </c>
      <c r="C29" s="591">
        <f t="shared" ref="C29:D29" si="4">+C25</f>
        <v>149979</v>
      </c>
      <c r="D29" s="591">
        <f t="shared" si="4"/>
        <v>215849</v>
      </c>
      <c r="F29" s="582" t="s">
        <v>267</v>
      </c>
      <c r="G29" s="590">
        <v>6</v>
      </c>
      <c r="H29" s="589">
        <f t="shared" si="0"/>
        <v>2.7797210086680967E-5</v>
      </c>
      <c r="I29" s="586"/>
    </row>
    <row r="30" spans="1:9">
      <c r="A30" s="221" t="s">
        <v>249</v>
      </c>
      <c r="B30" s="363">
        <f>+B29/B28-1</f>
        <v>-3.665028665028669E-2</v>
      </c>
      <c r="C30" s="363">
        <f>+C29/C28-1</f>
        <v>9.2782979343509764E-2</v>
      </c>
      <c r="D30" s="363">
        <f>+D29/D28-1</f>
        <v>4.9742001060202989E-2</v>
      </c>
      <c r="F30" s="191" t="s">
        <v>55</v>
      </c>
      <c r="G30" s="222">
        <f>+SUM(G6:G29)</f>
        <v>215849</v>
      </c>
      <c r="H30" s="431">
        <f t="shared" si="0"/>
        <v>1</v>
      </c>
      <c r="I30" s="586"/>
    </row>
    <row r="31" spans="1:9" ht="12.75" customHeight="1">
      <c r="E31" s="587"/>
      <c r="I31" s="586"/>
    </row>
    <row r="32" spans="1:9" ht="52.5" customHeight="1">
      <c r="A32" s="812" t="s">
        <v>568</v>
      </c>
      <c r="B32" s="812"/>
      <c r="C32" s="812"/>
      <c r="D32" s="812"/>
      <c r="E32" s="812"/>
      <c r="F32" s="812"/>
      <c r="G32" s="812"/>
      <c r="H32" s="812"/>
      <c r="I32" s="812"/>
    </row>
    <row r="34" spans="1:14" ht="12.75" customHeight="1">
      <c r="A34" s="815" t="s">
        <v>296</v>
      </c>
      <c r="B34" s="815"/>
      <c r="C34" s="815"/>
      <c r="D34" s="815"/>
      <c r="E34" s="815"/>
      <c r="F34" s="815"/>
      <c r="G34" s="815"/>
      <c r="H34" s="815"/>
      <c r="I34" s="815"/>
      <c r="J34" s="815"/>
    </row>
    <row r="35" spans="1:14">
      <c r="A35" s="816"/>
      <c r="B35" s="817"/>
      <c r="C35" s="817"/>
      <c r="D35" s="817"/>
      <c r="E35" s="817"/>
      <c r="F35" s="817"/>
      <c r="G35" s="817"/>
      <c r="H35" s="817"/>
      <c r="I35" s="817"/>
      <c r="J35" s="817"/>
    </row>
    <row r="36" spans="1:14" ht="25.5">
      <c r="A36" s="585" t="s">
        <v>287</v>
      </c>
      <c r="B36" s="585" t="s">
        <v>288</v>
      </c>
      <c r="C36" s="585" t="s">
        <v>289</v>
      </c>
      <c r="D36" s="585" t="s">
        <v>290</v>
      </c>
      <c r="E36" s="585" t="s">
        <v>291</v>
      </c>
      <c r="F36" s="585" t="s">
        <v>292</v>
      </c>
      <c r="G36" s="585" t="s">
        <v>293</v>
      </c>
      <c r="H36" s="585" t="s">
        <v>294</v>
      </c>
      <c r="I36" s="585" t="s">
        <v>295</v>
      </c>
      <c r="J36" s="585" t="s">
        <v>545</v>
      </c>
      <c r="K36" s="585" t="s">
        <v>157</v>
      </c>
      <c r="L36" s="585" t="s">
        <v>158</v>
      </c>
      <c r="M36" s="585" t="s">
        <v>159</v>
      </c>
      <c r="N36" s="585" t="s">
        <v>55</v>
      </c>
    </row>
    <row r="37" spans="1:14">
      <c r="A37" s="740">
        <v>2000</v>
      </c>
      <c r="B37" s="583">
        <v>6</v>
      </c>
      <c r="C37" s="583">
        <v>4</v>
      </c>
      <c r="D37" s="583">
        <v>2</v>
      </c>
      <c r="E37" s="583">
        <v>3</v>
      </c>
      <c r="F37" s="583">
        <v>3</v>
      </c>
      <c r="G37" s="583">
        <v>6</v>
      </c>
      <c r="H37" s="583">
        <v>8</v>
      </c>
      <c r="I37" s="583">
        <v>0</v>
      </c>
      <c r="J37" s="582">
        <v>0</v>
      </c>
      <c r="K37" s="582">
        <v>7</v>
      </c>
      <c r="L37" s="582">
        <v>8</v>
      </c>
      <c r="M37" s="582">
        <v>7</v>
      </c>
      <c r="N37" s="741">
        <v>54</v>
      </c>
    </row>
    <row r="38" spans="1:14">
      <c r="A38" s="740">
        <v>2001</v>
      </c>
      <c r="B38" s="583">
        <v>2</v>
      </c>
      <c r="C38" s="583">
        <v>9</v>
      </c>
      <c r="D38" s="583">
        <v>5</v>
      </c>
      <c r="E38" s="583">
        <v>5</v>
      </c>
      <c r="F38" s="583">
        <v>8</v>
      </c>
      <c r="G38" s="583">
        <v>3</v>
      </c>
      <c r="H38" s="583">
        <v>8</v>
      </c>
      <c r="I38" s="583">
        <v>8</v>
      </c>
      <c r="J38" s="582">
        <v>4</v>
      </c>
      <c r="K38" s="582">
        <v>5</v>
      </c>
      <c r="L38" s="582">
        <v>4</v>
      </c>
      <c r="M38" s="582">
        <v>5</v>
      </c>
      <c r="N38" s="741">
        <v>66</v>
      </c>
    </row>
    <row r="39" spans="1:14">
      <c r="A39" s="740">
        <v>2002</v>
      </c>
      <c r="B39" s="583">
        <v>20</v>
      </c>
      <c r="C39" s="583">
        <v>2</v>
      </c>
      <c r="D39" s="583">
        <v>4</v>
      </c>
      <c r="E39" s="583">
        <v>6</v>
      </c>
      <c r="F39" s="583">
        <v>5</v>
      </c>
      <c r="G39" s="583">
        <v>5</v>
      </c>
      <c r="H39" s="583">
        <v>4</v>
      </c>
      <c r="I39" s="583">
        <v>6</v>
      </c>
      <c r="J39" s="582">
        <v>4</v>
      </c>
      <c r="K39" s="582">
        <v>8</v>
      </c>
      <c r="L39" s="582">
        <v>8</v>
      </c>
      <c r="M39" s="582">
        <v>1</v>
      </c>
      <c r="N39" s="741">
        <v>73</v>
      </c>
    </row>
    <row r="40" spans="1:14">
      <c r="A40" s="740">
        <v>2003</v>
      </c>
      <c r="B40" s="583">
        <v>4</v>
      </c>
      <c r="C40" s="583">
        <v>8</v>
      </c>
      <c r="D40" s="583">
        <v>5</v>
      </c>
      <c r="E40" s="583">
        <v>7</v>
      </c>
      <c r="F40" s="583">
        <v>5</v>
      </c>
      <c r="G40" s="583">
        <v>3</v>
      </c>
      <c r="H40" s="583">
        <v>4</v>
      </c>
      <c r="I40" s="583">
        <v>5</v>
      </c>
      <c r="J40" s="582">
        <v>3</v>
      </c>
      <c r="K40" s="582">
        <v>3</v>
      </c>
      <c r="L40" s="582">
        <v>4</v>
      </c>
      <c r="M40" s="582">
        <v>3</v>
      </c>
      <c r="N40" s="741">
        <v>54</v>
      </c>
    </row>
    <row r="41" spans="1:14">
      <c r="A41" s="740">
        <v>2004</v>
      </c>
      <c r="B41" s="583">
        <v>2</v>
      </c>
      <c r="C41" s="583">
        <v>9</v>
      </c>
      <c r="D41" s="583">
        <v>8</v>
      </c>
      <c r="E41" s="583">
        <v>5</v>
      </c>
      <c r="F41" s="583">
        <v>2</v>
      </c>
      <c r="G41" s="583">
        <v>9</v>
      </c>
      <c r="H41" s="583">
        <v>1</v>
      </c>
      <c r="I41" s="583">
        <v>3</v>
      </c>
      <c r="J41" s="582">
        <v>4</v>
      </c>
      <c r="K41" s="582">
        <v>7</v>
      </c>
      <c r="L41" s="582">
        <v>5</v>
      </c>
      <c r="M41" s="582">
        <v>1</v>
      </c>
      <c r="N41" s="741">
        <v>56</v>
      </c>
    </row>
    <row r="42" spans="1:14">
      <c r="A42" s="740">
        <v>2005</v>
      </c>
      <c r="B42" s="583">
        <v>3</v>
      </c>
      <c r="C42" s="583">
        <v>8</v>
      </c>
      <c r="D42" s="583">
        <v>6</v>
      </c>
      <c r="E42" s="583">
        <v>6</v>
      </c>
      <c r="F42" s="583">
        <v>6</v>
      </c>
      <c r="G42" s="583">
        <v>3</v>
      </c>
      <c r="H42" s="583">
        <v>5</v>
      </c>
      <c r="I42" s="583">
        <v>3</v>
      </c>
      <c r="J42" s="582">
        <v>7</v>
      </c>
      <c r="K42" s="582">
        <v>5</v>
      </c>
      <c r="L42" s="582">
        <v>8</v>
      </c>
      <c r="M42" s="582">
        <v>9</v>
      </c>
      <c r="N42" s="741">
        <v>69</v>
      </c>
    </row>
    <row r="43" spans="1:14">
      <c r="A43" s="740">
        <v>2006</v>
      </c>
      <c r="B43" s="583">
        <v>6</v>
      </c>
      <c r="C43" s="583">
        <v>7</v>
      </c>
      <c r="D43" s="583">
        <v>6</v>
      </c>
      <c r="E43" s="583">
        <v>3</v>
      </c>
      <c r="F43" s="583">
        <v>6</v>
      </c>
      <c r="G43" s="583">
        <v>5</v>
      </c>
      <c r="H43" s="583">
        <v>6</v>
      </c>
      <c r="I43" s="583">
        <v>5</v>
      </c>
      <c r="J43" s="582">
        <v>4</v>
      </c>
      <c r="K43" s="582">
        <v>9</v>
      </c>
      <c r="L43" s="582">
        <v>4</v>
      </c>
      <c r="M43" s="582">
        <v>4</v>
      </c>
      <c r="N43" s="741">
        <v>65</v>
      </c>
    </row>
    <row r="44" spans="1:14">
      <c r="A44" s="740">
        <v>2007</v>
      </c>
      <c r="B44" s="583">
        <v>5</v>
      </c>
      <c r="C44" s="583">
        <v>6</v>
      </c>
      <c r="D44" s="583">
        <v>7</v>
      </c>
      <c r="E44" s="583">
        <v>3</v>
      </c>
      <c r="F44" s="583">
        <v>7</v>
      </c>
      <c r="G44" s="583">
        <v>6</v>
      </c>
      <c r="H44" s="583">
        <v>4</v>
      </c>
      <c r="I44" s="583">
        <v>6</v>
      </c>
      <c r="J44" s="582">
        <v>5</v>
      </c>
      <c r="K44" s="582">
        <v>6</v>
      </c>
      <c r="L44" s="582">
        <v>5</v>
      </c>
      <c r="M44" s="582">
        <v>2</v>
      </c>
      <c r="N44" s="741">
        <v>62</v>
      </c>
    </row>
    <row r="45" spans="1:14">
      <c r="A45" s="740">
        <v>2008</v>
      </c>
      <c r="B45" s="583">
        <v>12</v>
      </c>
      <c r="C45" s="583">
        <v>5</v>
      </c>
      <c r="D45" s="583">
        <v>7</v>
      </c>
      <c r="E45" s="583">
        <v>6</v>
      </c>
      <c r="F45" s="583">
        <v>3</v>
      </c>
      <c r="G45" s="583">
        <v>5</v>
      </c>
      <c r="H45" s="583">
        <v>6</v>
      </c>
      <c r="I45" s="583">
        <v>6</v>
      </c>
      <c r="J45" s="582">
        <v>5</v>
      </c>
      <c r="K45" s="582">
        <v>3</v>
      </c>
      <c r="L45" s="582">
        <v>3</v>
      </c>
      <c r="M45" s="582">
        <v>3</v>
      </c>
      <c r="N45" s="741">
        <v>64</v>
      </c>
    </row>
    <row r="46" spans="1:14">
      <c r="A46" s="740">
        <v>2009</v>
      </c>
      <c r="B46" s="583">
        <v>4</v>
      </c>
      <c r="C46" s="583">
        <v>14</v>
      </c>
      <c r="D46" s="583">
        <v>6</v>
      </c>
      <c r="E46" s="583">
        <v>2</v>
      </c>
      <c r="F46" s="583">
        <v>3</v>
      </c>
      <c r="G46" s="583">
        <v>8</v>
      </c>
      <c r="H46" s="583">
        <v>6</v>
      </c>
      <c r="I46" s="583">
        <v>4</v>
      </c>
      <c r="J46" s="582">
        <v>2</v>
      </c>
      <c r="K46" s="582">
        <v>1</v>
      </c>
      <c r="L46" s="582">
        <v>4</v>
      </c>
      <c r="M46" s="582">
        <v>2</v>
      </c>
      <c r="N46" s="741">
        <v>56</v>
      </c>
    </row>
    <row r="47" spans="1:14">
      <c r="A47" s="740">
        <v>2010</v>
      </c>
      <c r="B47" s="583">
        <v>5</v>
      </c>
      <c r="C47" s="583">
        <v>13</v>
      </c>
      <c r="D47" s="583">
        <v>1</v>
      </c>
      <c r="E47" s="583">
        <v>6</v>
      </c>
      <c r="F47" s="583">
        <v>5</v>
      </c>
      <c r="G47" s="583">
        <v>9</v>
      </c>
      <c r="H47" s="583">
        <v>6</v>
      </c>
      <c r="I47" s="583">
        <v>4</v>
      </c>
      <c r="J47" s="582">
        <v>3</v>
      </c>
      <c r="K47" s="582">
        <v>4</v>
      </c>
      <c r="L47" s="582">
        <v>4</v>
      </c>
      <c r="M47" s="582">
        <v>6</v>
      </c>
      <c r="N47" s="741">
        <v>66</v>
      </c>
    </row>
    <row r="48" spans="1:14">
      <c r="A48" s="740">
        <v>2011</v>
      </c>
      <c r="B48" s="583">
        <v>4</v>
      </c>
      <c r="C48" s="583">
        <v>8</v>
      </c>
      <c r="D48" s="583">
        <v>2</v>
      </c>
      <c r="E48" s="583">
        <v>5</v>
      </c>
      <c r="F48" s="583">
        <v>6</v>
      </c>
      <c r="G48" s="583">
        <v>5</v>
      </c>
      <c r="H48" s="583">
        <v>4</v>
      </c>
      <c r="I48" s="583">
        <v>5</v>
      </c>
      <c r="J48" s="582">
        <v>4</v>
      </c>
      <c r="K48" s="582">
        <v>5</v>
      </c>
      <c r="L48" s="582">
        <v>1</v>
      </c>
      <c r="M48" s="582">
        <v>3</v>
      </c>
      <c r="N48" s="741">
        <v>52</v>
      </c>
    </row>
    <row r="49" spans="1:23">
      <c r="A49" s="584">
        <v>2012</v>
      </c>
      <c r="B49" s="583">
        <v>2</v>
      </c>
      <c r="C49" s="583">
        <v>6</v>
      </c>
      <c r="D49" s="583">
        <v>8</v>
      </c>
      <c r="E49" s="583">
        <v>2</v>
      </c>
      <c r="F49" s="583">
        <v>4</v>
      </c>
      <c r="G49" s="583">
        <v>2</v>
      </c>
      <c r="H49" s="583">
        <v>5</v>
      </c>
      <c r="I49" s="583">
        <v>5</v>
      </c>
      <c r="J49" s="582">
        <v>3</v>
      </c>
      <c r="K49" s="582">
        <v>8</v>
      </c>
      <c r="L49" s="582">
        <v>4</v>
      </c>
      <c r="M49" s="582">
        <v>4</v>
      </c>
      <c r="N49" s="741">
        <v>53</v>
      </c>
    </row>
    <row r="50" spans="1:23">
      <c r="A50" s="584">
        <v>2013</v>
      </c>
      <c r="B50" s="583">
        <v>4</v>
      </c>
      <c r="C50" s="583">
        <v>6</v>
      </c>
      <c r="D50" s="583">
        <v>5</v>
      </c>
      <c r="E50" s="583">
        <v>6</v>
      </c>
      <c r="F50" s="583">
        <v>1</v>
      </c>
      <c r="G50" s="583">
        <v>4</v>
      </c>
      <c r="H50" s="583">
        <v>4</v>
      </c>
      <c r="I50" s="583"/>
      <c r="J50" s="582">
        <v>5</v>
      </c>
      <c r="K50" s="582">
        <v>2</v>
      </c>
      <c r="L50" s="582">
        <v>4</v>
      </c>
      <c r="M50" s="582">
        <v>2</v>
      </c>
      <c r="N50" s="741">
        <v>43</v>
      </c>
    </row>
    <row r="51" spans="1:23">
      <c r="A51" s="584">
        <v>2014</v>
      </c>
      <c r="B51" s="583">
        <v>6</v>
      </c>
      <c r="C51" s="583">
        <v>1</v>
      </c>
      <c r="D51" s="583">
        <v>1</v>
      </c>
      <c r="E51" s="583">
        <v>1</v>
      </c>
      <c r="F51" s="583">
        <v>1</v>
      </c>
      <c r="G51" s="583">
        <v>3</v>
      </c>
      <c r="H51" s="583">
        <v>7</v>
      </c>
      <c r="I51" s="583">
        <v>2</v>
      </c>
      <c r="J51" s="582">
        <v>2</v>
      </c>
      <c r="K51" s="582">
        <v>0</v>
      </c>
      <c r="L51" s="582">
        <v>1</v>
      </c>
      <c r="M51" s="582">
        <v>7</v>
      </c>
      <c r="N51" s="741">
        <v>32</v>
      </c>
    </row>
    <row r="52" spans="1:23">
      <c r="A52" s="584">
        <v>2015</v>
      </c>
      <c r="B52" s="583">
        <v>5</v>
      </c>
      <c r="C52" s="583">
        <v>2</v>
      </c>
      <c r="D52" s="583">
        <v>7</v>
      </c>
      <c r="E52" s="583">
        <v>2</v>
      </c>
      <c r="F52" s="583">
        <v>0</v>
      </c>
      <c r="G52" s="583">
        <v>2</v>
      </c>
      <c r="H52" s="583">
        <v>1</v>
      </c>
      <c r="I52" s="583">
        <v>2</v>
      </c>
      <c r="J52" s="582">
        <v>2</v>
      </c>
      <c r="K52" s="582">
        <v>3</v>
      </c>
      <c r="L52" s="582">
        <v>3</v>
      </c>
      <c r="M52" s="582">
        <v>0</v>
      </c>
      <c r="N52" s="741">
        <v>29</v>
      </c>
    </row>
    <row r="53" spans="1:23">
      <c r="A53" s="584">
        <v>2016</v>
      </c>
      <c r="B53" s="583">
        <v>4</v>
      </c>
      <c r="C53" s="583">
        <v>3</v>
      </c>
      <c r="D53" s="583">
        <v>3</v>
      </c>
      <c r="E53" s="583">
        <v>1</v>
      </c>
      <c r="F53" s="583">
        <v>6</v>
      </c>
      <c r="G53" s="583">
        <v>2</v>
      </c>
      <c r="H53" s="583">
        <v>2</v>
      </c>
      <c r="I53" s="583">
        <v>3</v>
      </c>
      <c r="J53" s="582">
        <v>4</v>
      </c>
      <c r="K53" s="582">
        <v>1</v>
      </c>
      <c r="L53" s="582">
        <v>2</v>
      </c>
      <c r="M53" s="582">
        <v>3</v>
      </c>
      <c r="N53" s="741">
        <v>34</v>
      </c>
    </row>
    <row r="54" spans="1:23">
      <c r="A54" s="584">
        <v>2017</v>
      </c>
      <c r="B54" s="583">
        <v>5</v>
      </c>
      <c r="C54" s="583">
        <v>5</v>
      </c>
      <c r="D54" s="583">
        <v>3</v>
      </c>
      <c r="E54" s="583">
        <v>2</v>
      </c>
      <c r="F54" s="583">
        <v>6</v>
      </c>
      <c r="G54" s="583">
        <v>1</v>
      </c>
      <c r="H54" s="583">
        <v>3</v>
      </c>
      <c r="I54" s="583">
        <v>4</v>
      </c>
      <c r="J54" s="582">
        <v>2</v>
      </c>
      <c r="K54" s="582">
        <v>8</v>
      </c>
      <c r="L54" s="582">
        <v>0</v>
      </c>
      <c r="M54" s="582">
        <v>2</v>
      </c>
      <c r="N54" s="741">
        <v>41</v>
      </c>
    </row>
    <row r="55" spans="1:23">
      <c r="A55" s="584">
        <v>2018</v>
      </c>
      <c r="B55" s="583">
        <v>2</v>
      </c>
      <c r="C55" s="583">
        <v>1</v>
      </c>
      <c r="D55" s="583">
        <v>2</v>
      </c>
      <c r="E55" s="583">
        <v>5</v>
      </c>
      <c r="F55" s="583">
        <v>3</v>
      </c>
      <c r="G55" s="583">
        <v>2</v>
      </c>
      <c r="H55" s="583">
        <v>1</v>
      </c>
      <c r="I55" s="583">
        <v>3</v>
      </c>
      <c r="J55" s="582">
        <v>2</v>
      </c>
      <c r="K55" s="582">
        <v>2</v>
      </c>
      <c r="L55" s="582">
        <v>3</v>
      </c>
      <c r="M55" s="582">
        <v>1</v>
      </c>
      <c r="N55" s="741">
        <v>27</v>
      </c>
    </row>
    <row r="56" spans="1:23">
      <c r="A56" s="223">
        <v>2019</v>
      </c>
      <c r="B56" s="224">
        <v>4</v>
      </c>
      <c r="C56" s="224">
        <v>2</v>
      </c>
      <c r="D56" s="224">
        <v>1</v>
      </c>
      <c r="E56" s="224">
        <v>4</v>
      </c>
      <c r="F56" s="224">
        <v>4</v>
      </c>
      <c r="G56" s="224">
        <v>3</v>
      </c>
      <c r="H56" s="224">
        <v>3</v>
      </c>
      <c r="I56" s="224">
        <v>3</v>
      </c>
      <c r="J56" s="753">
        <v>3</v>
      </c>
      <c r="K56" s="224"/>
      <c r="L56" s="224"/>
      <c r="M56" s="224"/>
      <c r="N56" s="224">
        <f t="shared" ref="N56" si="5">+SUM(B56:M56)</f>
        <v>27</v>
      </c>
    </row>
    <row r="58" spans="1:23" ht="30.75" customHeight="1">
      <c r="A58" s="812" t="s">
        <v>546</v>
      </c>
      <c r="B58" s="812"/>
      <c r="C58" s="812"/>
      <c r="D58" s="812"/>
      <c r="E58" s="812"/>
      <c r="F58" s="812"/>
      <c r="G58" s="812"/>
      <c r="H58" s="812"/>
      <c r="I58" s="812"/>
      <c r="K58" s="583"/>
      <c r="L58" s="583"/>
      <c r="M58" s="583"/>
      <c r="N58" s="583"/>
      <c r="O58" s="583"/>
      <c r="P58" s="583"/>
      <c r="Q58" s="583"/>
      <c r="R58" s="583"/>
      <c r="W58" s="742"/>
    </row>
  </sheetData>
  <mergeCells count="8">
    <mergeCell ref="A58:I58"/>
    <mergeCell ref="A2:D2"/>
    <mergeCell ref="A4:D4"/>
    <mergeCell ref="F4:H4"/>
    <mergeCell ref="A27:D27"/>
    <mergeCell ref="A32:I32"/>
    <mergeCell ref="A34:J34"/>
    <mergeCell ref="A35:J35"/>
  </mergeCells>
  <printOptions horizontalCentered="1" verticalCentered="1"/>
  <pageMargins left="0" right="0" top="0" bottom="0" header="0.31496062992125984" footer="0.31496062992125984"/>
  <pageSetup paperSize="9" scale="5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00B050"/>
  </sheetPr>
  <dimension ref="A1:O47"/>
  <sheetViews>
    <sheetView showGridLines="0" view="pageBreakPreview" zoomScaleNormal="100" zoomScaleSheetLayoutView="100" workbookViewId="0"/>
  </sheetViews>
  <sheetFormatPr baseColWidth="10" defaultColWidth="11.5703125" defaultRowHeight="12"/>
  <cols>
    <col min="1" max="1" width="17" style="140" customWidth="1"/>
    <col min="2" max="3" width="17.28515625" style="141" customWidth="1"/>
    <col min="4" max="10" width="17.28515625" style="139" customWidth="1"/>
    <col min="11" max="11" width="17.28515625" style="140" customWidth="1"/>
    <col min="12" max="12" width="17.85546875" style="140" bestFit="1" customWidth="1"/>
    <col min="13" max="13" width="14.5703125" style="140" customWidth="1"/>
    <col min="14" max="16384" width="11.5703125" style="140"/>
  </cols>
  <sheetData>
    <row r="1" spans="1:15" ht="12.75">
      <c r="A1" s="215" t="s">
        <v>324</v>
      </c>
      <c r="B1" s="203"/>
      <c r="C1" s="203"/>
      <c r="D1" s="204"/>
      <c r="E1" s="204"/>
      <c r="F1" s="204"/>
      <c r="G1" s="204"/>
      <c r="H1" s="204"/>
      <c r="I1" s="204"/>
      <c r="J1" s="204"/>
    </row>
    <row r="2" spans="1:15" ht="31.5" customHeight="1">
      <c r="A2" s="773" t="s">
        <v>325</v>
      </c>
      <c r="B2" s="773"/>
      <c r="C2" s="773"/>
      <c r="D2" s="773"/>
      <c r="E2" s="773"/>
      <c r="F2" s="773"/>
      <c r="G2" s="773"/>
      <c r="H2" s="773"/>
      <c r="I2" s="773"/>
      <c r="J2" s="562"/>
    </row>
    <row r="3" spans="1:15">
      <c r="C3" s="139"/>
    </row>
    <row r="4" spans="1:15" ht="12.75">
      <c r="A4" s="206" t="s">
        <v>297</v>
      </c>
      <c r="B4" s="216">
        <v>2010</v>
      </c>
      <c r="C4" s="216">
        <v>2011</v>
      </c>
      <c r="D4" s="216">
        <v>2012</v>
      </c>
      <c r="E4" s="216">
        <v>2013</v>
      </c>
      <c r="F4" s="216">
        <v>2014</v>
      </c>
      <c r="G4" s="216">
        <v>2015</v>
      </c>
      <c r="H4" s="216">
        <v>2016</v>
      </c>
      <c r="I4" s="216">
        <v>2017</v>
      </c>
      <c r="J4" s="261">
        <v>2018</v>
      </c>
      <c r="K4" s="261" t="s">
        <v>447</v>
      </c>
    </row>
    <row r="5" spans="1:15" ht="12.75">
      <c r="A5" s="207" t="s">
        <v>298</v>
      </c>
      <c r="B5" s="208">
        <v>2917749.7190824146</v>
      </c>
      <c r="C5" s="208">
        <v>2885886.5143818362</v>
      </c>
      <c r="D5" s="208">
        <v>2599069.3519712551</v>
      </c>
      <c r="E5" s="208">
        <v>1825852.0229200001</v>
      </c>
      <c r="F5" s="208">
        <v>1957001.2064799997</v>
      </c>
      <c r="G5" s="208">
        <v>2181241.04</v>
      </c>
      <c r="H5" s="208">
        <v>1553578.77</v>
      </c>
      <c r="I5" s="208">
        <v>1936562.98459</v>
      </c>
      <c r="J5" s="208">
        <v>1963366.5351999998</v>
      </c>
      <c r="K5" s="208">
        <f>'12. TRANSFERENCIAS 2'!K6+'12. TRANSFERENCIAS 2'!K32+'12. TRANSFERENCIAS 2'!K58</f>
        <v>1626215.2115500001</v>
      </c>
      <c r="L5" s="772">
        <f>K5/$K$31</f>
        <v>3.6280305871262458E-4</v>
      </c>
      <c r="M5" s="604"/>
      <c r="O5" s="604"/>
    </row>
    <row r="6" spans="1:15" ht="12.75">
      <c r="A6" s="207" t="s">
        <v>299</v>
      </c>
      <c r="B6" s="208">
        <v>794731907.03502786</v>
      </c>
      <c r="C6" s="208">
        <v>770582075.2986815</v>
      </c>
      <c r="D6" s="208">
        <v>1015864460.7110069</v>
      </c>
      <c r="E6" s="208">
        <v>1019235893.7081801</v>
      </c>
      <c r="F6" s="208">
        <v>748108985.37879992</v>
      </c>
      <c r="G6" s="208">
        <v>434978723.07999998</v>
      </c>
      <c r="H6" s="208">
        <v>397241204.52999997</v>
      </c>
      <c r="I6" s="208">
        <v>750902788.65413082</v>
      </c>
      <c r="J6" s="208">
        <v>1516816729.6351998</v>
      </c>
      <c r="K6" s="208">
        <f>'12. TRANSFERENCIAS 2'!K7+'12. TRANSFERENCIAS 2'!K33+'12. TRANSFERENCIAS 2'!K59</f>
        <v>1319065827.4557302</v>
      </c>
      <c r="L6" s="772">
        <f t="shared" ref="L6:L31" si="0">K6/$K$31</f>
        <v>0.29427908031195044</v>
      </c>
      <c r="M6" s="604"/>
      <c r="O6" s="604"/>
    </row>
    <row r="7" spans="1:15" ht="12.75">
      <c r="A7" s="207" t="s">
        <v>300</v>
      </c>
      <c r="B7" s="208">
        <v>7456590.0871504145</v>
      </c>
      <c r="C7" s="208">
        <v>10352473.908096461</v>
      </c>
      <c r="D7" s="208">
        <v>16258265.793091137</v>
      </c>
      <c r="E7" s="208">
        <v>23194328.631980002</v>
      </c>
      <c r="F7" s="208">
        <v>12359816.467359999</v>
      </c>
      <c r="G7" s="208">
        <v>12761019.199999999</v>
      </c>
      <c r="H7" s="208">
        <v>108657238.78999999</v>
      </c>
      <c r="I7" s="208">
        <v>312005052.26177514</v>
      </c>
      <c r="J7" s="208">
        <v>274351742.08719999</v>
      </c>
      <c r="K7" s="208">
        <f>'12. TRANSFERENCIAS 2'!K8+'12. TRANSFERENCIAS 2'!K34+'12. TRANSFERENCIAS 2'!K60</f>
        <v>195357252.35037526</v>
      </c>
      <c r="L7" s="772">
        <f t="shared" si="0"/>
        <v>4.3583535679054264E-2</v>
      </c>
      <c r="M7" s="604"/>
      <c r="O7" s="604"/>
    </row>
    <row r="8" spans="1:15" ht="12.75">
      <c r="A8" s="207" t="s">
        <v>301</v>
      </c>
      <c r="B8" s="208">
        <v>412482426.79868722</v>
      </c>
      <c r="C8" s="208">
        <v>743425104.30328166</v>
      </c>
      <c r="D8" s="208">
        <v>834558660.0002594</v>
      </c>
      <c r="E8" s="208">
        <v>495471646.73208004</v>
      </c>
      <c r="F8" s="208">
        <v>466127959.44327992</v>
      </c>
      <c r="G8" s="208">
        <v>453708276.44</v>
      </c>
      <c r="H8" s="208">
        <v>399551676.36000001</v>
      </c>
      <c r="I8" s="208">
        <v>528519880.00192571</v>
      </c>
      <c r="J8" s="208">
        <v>853908303.20840001</v>
      </c>
      <c r="K8" s="208">
        <f>'12. TRANSFERENCIAS 2'!K9+'12. TRANSFERENCIAS 2'!K35+'12. TRANSFERENCIAS 2'!K61</f>
        <v>935400762.41290128</v>
      </c>
      <c r="L8" s="772">
        <f t="shared" si="0"/>
        <v>0.20868471486136222</v>
      </c>
      <c r="M8" s="604"/>
      <c r="O8" s="604"/>
    </row>
    <row r="9" spans="1:15" ht="12.75">
      <c r="A9" s="207" t="s">
        <v>302</v>
      </c>
      <c r="B9" s="208">
        <v>56291528.187267631</v>
      </c>
      <c r="C9" s="208">
        <v>93335995.644704983</v>
      </c>
      <c r="D9" s="208">
        <v>103933365.26069061</v>
      </c>
      <c r="E9" s="208">
        <v>35571156.517959997</v>
      </c>
      <c r="F9" s="208">
        <v>22621632.429839998</v>
      </c>
      <c r="G9" s="208">
        <v>31112361.829999998</v>
      </c>
      <c r="H9" s="208">
        <v>39934273.920000002</v>
      </c>
      <c r="I9" s="208">
        <v>39870273.374913946</v>
      </c>
      <c r="J9" s="208">
        <v>64304295.1052</v>
      </c>
      <c r="K9" s="208">
        <f>'12. TRANSFERENCIAS 2'!K10+'12. TRANSFERENCIAS 2'!K36+'12. TRANSFERENCIAS 2'!K62</f>
        <v>45112406.084030971</v>
      </c>
      <c r="L9" s="772">
        <f t="shared" si="0"/>
        <v>1.0064423698000336E-2</v>
      </c>
      <c r="M9" s="604"/>
      <c r="O9" s="604"/>
    </row>
    <row r="10" spans="1:15" ht="12.75">
      <c r="A10" s="207" t="s">
        <v>303</v>
      </c>
      <c r="B10" s="208">
        <v>578828906.18651068</v>
      </c>
      <c r="C10" s="208">
        <v>618864290.54276061</v>
      </c>
      <c r="D10" s="208">
        <v>655256210.66507769</v>
      </c>
      <c r="E10" s="208">
        <v>708936866.67443991</v>
      </c>
      <c r="F10" s="208">
        <v>440433262.44224</v>
      </c>
      <c r="G10" s="208">
        <v>355183970.54999995</v>
      </c>
      <c r="H10" s="208">
        <v>321085333.85000002</v>
      </c>
      <c r="I10" s="208">
        <v>269863128.85069102</v>
      </c>
      <c r="J10" s="208">
        <v>191059453.63999999</v>
      </c>
      <c r="K10" s="208">
        <f>'12. TRANSFERENCIAS 2'!K11+'12. TRANSFERENCIAS 2'!K37+'12. TRANSFERENCIAS 2'!K63</f>
        <v>150529936.24783871</v>
      </c>
      <c r="L10" s="772">
        <f t="shared" si="0"/>
        <v>3.3582714582087232E-2</v>
      </c>
      <c r="M10" s="604"/>
      <c r="O10" s="604"/>
    </row>
    <row r="11" spans="1:15" ht="12.75">
      <c r="A11" s="207" t="s">
        <v>304</v>
      </c>
      <c r="B11" s="208">
        <v>22442.175658171251</v>
      </c>
      <c r="C11" s="208">
        <v>5142.9157128230454</v>
      </c>
      <c r="D11" s="208">
        <v>8691.0249344109852</v>
      </c>
      <c r="E11" s="208">
        <v>17994.093239999998</v>
      </c>
      <c r="F11" s="208">
        <v>16281.536479999999</v>
      </c>
      <c r="G11" s="208">
        <v>47933.94</v>
      </c>
      <c r="H11" s="208">
        <v>33929.919999999998</v>
      </c>
      <c r="I11" s="208">
        <v>24759.048299999999</v>
      </c>
      <c r="J11" s="208">
        <v>31494.890800000001</v>
      </c>
      <c r="K11" s="208">
        <f>'12. TRANSFERENCIAS 2'!K12+'12. TRANSFERENCIAS 2'!K38+'12. TRANSFERENCIAS 2'!K64</f>
        <v>46618.627179999996</v>
      </c>
      <c r="L11" s="772">
        <f t="shared" si="0"/>
        <v>1.0400456479414422E-5</v>
      </c>
      <c r="M11" s="604"/>
      <c r="O11" s="604"/>
    </row>
    <row r="12" spans="1:15" ht="12.75">
      <c r="A12" s="207" t="s">
        <v>305</v>
      </c>
      <c r="B12" s="208">
        <v>130630809.76498613</v>
      </c>
      <c r="C12" s="208">
        <v>219739294.43000156</v>
      </c>
      <c r="D12" s="208">
        <v>396420696.80841982</v>
      </c>
      <c r="E12" s="208">
        <v>68682450.3002</v>
      </c>
      <c r="F12" s="208">
        <v>150877029.19295999</v>
      </c>
      <c r="G12" s="208">
        <v>241732042.68000001</v>
      </c>
      <c r="H12" s="208">
        <v>174060577.88</v>
      </c>
      <c r="I12" s="208">
        <v>220807925.0292407</v>
      </c>
      <c r="J12" s="208">
        <v>379695784.07879996</v>
      </c>
      <c r="K12" s="208">
        <f>'12. TRANSFERENCIAS 2'!K13+'12. TRANSFERENCIAS 2'!K39+'12. TRANSFERENCIAS 2'!K65</f>
        <v>349697733.80033153</v>
      </c>
      <c r="L12" s="772">
        <f t="shared" si="0"/>
        <v>7.8016369879302785E-2</v>
      </c>
      <c r="M12" s="604"/>
      <c r="O12" s="604"/>
    </row>
    <row r="13" spans="1:15" ht="12.75">
      <c r="A13" s="207" t="s">
        <v>306</v>
      </c>
      <c r="B13" s="208">
        <v>22869908.83790103</v>
      </c>
      <c r="C13" s="208">
        <v>37913552.780751623</v>
      </c>
      <c r="D13" s="208">
        <v>33372077.099185344</v>
      </c>
      <c r="E13" s="208">
        <v>24907916.53678</v>
      </c>
      <c r="F13" s="208">
        <v>18203655.44184</v>
      </c>
      <c r="G13" s="208">
        <v>19226095.850000001</v>
      </c>
      <c r="H13" s="208">
        <v>15202766.92</v>
      </c>
      <c r="I13" s="208">
        <v>15521295.794381678</v>
      </c>
      <c r="J13" s="208">
        <v>18083554.416000001</v>
      </c>
      <c r="K13" s="208">
        <f>'12. TRANSFERENCIAS 2'!K14+'12. TRANSFERENCIAS 2'!K40+'12. TRANSFERENCIAS 2'!K66</f>
        <v>16455104.256411571</v>
      </c>
      <c r="L13" s="772">
        <f t="shared" si="0"/>
        <v>3.6710775506589161E-3</v>
      </c>
      <c r="M13" s="604"/>
      <c r="O13" s="604"/>
    </row>
    <row r="14" spans="1:15" ht="12.75">
      <c r="A14" s="207" t="s">
        <v>307</v>
      </c>
      <c r="B14" s="208">
        <v>4586447.4102538563</v>
      </c>
      <c r="C14" s="208">
        <v>8485729.9313526191</v>
      </c>
      <c r="D14" s="208">
        <v>7778782.4031547066</v>
      </c>
      <c r="E14" s="208">
        <v>5030770.7491999995</v>
      </c>
      <c r="F14" s="208">
        <v>4481267.1912000002</v>
      </c>
      <c r="G14" s="208">
        <v>6282684.9800000004</v>
      </c>
      <c r="H14" s="208">
        <v>5384865.1400000006</v>
      </c>
      <c r="I14" s="208">
        <v>11058731.944498029</v>
      </c>
      <c r="J14" s="208">
        <v>23232458.770800002</v>
      </c>
      <c r="K14" s="208">
        <f>'12. TRANSFERENCIAS 2'!K15+'12. TRANSFERENCIAS 2'!K41+'12. TRANSFERENCIAS 2'!K67</f>
        <v>13166070.378085941</v>
      </c>
      <c r="L14" s="772">
        <f t="shared" si="0"/>
        <v>2.9373053274064738E-3</v>
      </c>
      <c r="M14" s="604"/>
      <c r="O14" s="604"/>
    </row>
    <row r="15" spans="1:15" ht="12.75">
      <c r="A15" s="207" t="s">
        <v>308</v>
      </c>
      <c r="B15" s="208">
        <v>83859562.307208538</v>
      </c>
      <c r="C15" s="208">
        <v>235060437.44280097</v>
      </c>
      <c r="D15" s="208">
        <v>401195537.72356755</v>
      </c>
      <c r="E15" s="208">
        <v>230490249.6651406</v>
      </c>
      <c r="F15" s="208">
        <v>288055484.15719998</v>
      </c>
      <c r="G15" s="208">
        <v>145700263.68000001</v>
      </c>
      <c r="H15" s="208">
        <v>73677188.570000008</v>
      </c>
      <c r="I15" s="208">
        <v>121724599.81236839</v>
      </c>
      <c r="J15" s="208">
        <v>185775481.55600002</v>
      </c>
      <c r="K15" s="208">
        <f>'12. TRANSFERENCIAS 2'!K16+'12. TRANSFERENCIAS 2'!K42+'12. TRANSFERENCIAS 2'!K68</f>
        <v>131920446.66717407</v>
      </c>
      <c r="L15" s="772">
        <f t="shared" si="0"/>
        <v>2.9431001024746509E-2</v>
      </c>
      <c r="M15" s="604"/>
      <c r="O15" s="604"/>
    </row>
    <row r="16" spans="1:15" ht="12.75">
      <c r="A16" s="207" t="s">
        <v>309</v>
      </c>
      <c r="B16" s="208">
        <v>104704001.50625034</v>
      </c>
      <c r="C16" s="208">
        <v>136496760.66062248</v>
      </c>
      <c r="D16" s="208">
        <v>129925948.67495766</v>
      </c>
      <c r="E16" s="208">
        <v>93695808.049779996</v>
      </c>
      <c r="F16" s="208">
        <v>45498783.514799997</v>
      </c>
      <c r="G16" s="208">
        <v>66478640.479999997</v>
      </c>
      <c r="H16" s="208">
        <v>60847155.50999999</v>
      </c>
      <c r="I16" s="208">
        <v>102871017.98461364</v>
      </c>
      <c r="J16" s="208">
        <v>186019535.89359999</v>
      </c>
      <c r="K16" s="208">
        <f>'12. TRANSFERENCIAS 2'!K17+'12. TRANSFERENCIAS 2'!K43+'12. TRANSFERENCIAS 2'!K69</f>
        <v>140795906.54546034</v>
      </c>
      <c r="L16" s="772">
        <f t="shared" si="0"/>
        <v>3.1411085805932576E-2</v>
      </c>
      <c r="M16" s="604"/>
      <c r="O16" s="604"/>
    </row>
    <row r="17" spans="1:15" ht="12.75">
      <c r="A17" s="207" t="s">
        <v>310</v>
      </c>
      <c r="B17" s="208">
        <v>475092520.04335213</v>
      </c>
      <c r="C17" s="208">
        <v>533515484.93588352</v>
      </c>
      <c r="D17" s="208">
        <v>607324121.99845195</v>
      </c>
      <c r="E17" s="208">
        <v>601975758.16471994</v>
      </c>
      <c r="F17" s="208">
        <v>408796725.38536</v>
      </c>
      <c r="G17" s="208">
        <v>345426174.19</v>
      </c>
      <c r="H17" s="208">
        <v>310235381.41000003</v>
      </c>
      <c r="I17" s="208">
        <v>317733876.33502603</v>
      </c>
      <c r="J17" s="208">
        <v>313451982.47080004</v>
      </c>
      <c r="K17" s="208">
        <f>'12. TRANSFERENCIAS 2'!K18+'12. TRANSFERENCIAS 2'!K44+'12. TRANSFERENCIAS 2'!K70</f>
        <v>271638214.9459132</v>
      </c>
      <c r="L17" s="772">
        <f t="shared" si="0"/>
        <v>6.0601557866183195E-2</v>
      </c>
      <c r="M17" s="604"/>
      <c r="O17" s="604"/>
    </row>
    <row r="18" spans="1:15" ht="12.75">
      <c r="A18" s="207" t="s">
        <v>311</v>
      </c>
      <c r="B18" s="208">
        <v>1663173.2381679008</v>
      </c>
      <c r="C18" s="208">
        <v>2417239.194722211</v>
      </c>
      <c r="D18" s="208">
        <v>2208583.4198764423</v>
      </c>
      <c r="E18" s="208">
        <v>1739908.2035400001</v>
      </c>
      <c r="F18" s="208">
        <v>2045578.206</v>
      </c>
      <c r="G18" s="208">
        <v>2821838.08</v>
      </c>
      <c r="H18" s="208">
        <v>2970444.14</v>
      </c>
      <c r="I18" s="208">
        <v>2901145.3169399998</v>
      </c>
      <c r="J18" s="208">
        <v>2468555.1771999998</v>
      </c>
      <c r="K18" s="208">
        <f>'12. TRANSFERENCIAS 2'!K19+'12. TRANSFERENCIAS 2'!K45+'12. TRANSFERENCIAS 2'!K71</f>
        <v>2335916.8863805933</v>
      </c>
      <c r="L18" s="772">
        <f t="shared" si="0"/>
        <v>5.2113507809928186E-4</v>
      </c>
      <c r="M18" s="604"/>
      <c r="O18" s="604"/>
    </row>
    <row r="19" spans="1:15" ht="12.75">
      <c r="A19" s="207" t="s">
        <v>312</v>
      </c>
      <c r="B19" s="208">
        <v>117783126.9414579</v>
      </c>
      <c r="C19" s="208">
        <v>186330859.10603899</v>
      </c>
      <c r="D19" s="208">
        <v>199901479.13317117</v>
      </c>
      <c r="E19" s="208">
        <v>145750026.01084</v>
      </c>
      <c r="F19" s="208">
        <v>91464145.697760001</v>
      </c>
      <c r="G19" s="208">
        <v>132132732.88</v>
      </c>
      <c r="H19" s="208">
        <v>87032168.520000011</v>
      </c>
      <c r="I19" s="208">
        <v>130941148.43981849</v>
      </c>
      <c r="J19" s="208">
        <v>161592327.90439999</v>
      </c>
      <c r="K19" s="208">
        <f>'12. TRANSFERENCIAS 2'!K20+'12. TRANSFERENCIAS 2'!K46+'12. TRANSFERENCIAS 2'!K72</f>
        <v>147336578.84752119</v>
      </c>
      <c r="L19" s="772">
        <f t="shared" si="0"/>
        <v>3.2870287454257373E-2</v>
      </c>
      <c r="M19" s="604"/>
      <c r="O19" s="604"/>
    </row>
    <row r="20" spans="1:15" ht="12.75">
      <c r="A20" s="207" t="s">
        <v>313</v>
      </c>
      <c r="B20" s="208">
        <v>114580.23345233868</v>
      </c>
      <c r="C20" s="208">
        <v>488981.38280839717</v>
      </c>
      <c r="D20" s="208">
        <v>589887.75891903555</v>
      </c>
      <c r="E20" s="208">
        <v>414056.74178000004</v>
      </c>
      <c r="F20" s="208">
        <v>465466.93167999998</v>
      </c>
      <c r="G20" s="208">
        <v>486813</v>
      </c>
      <c r="H20" s="208">
        <v>105507</v>
      </c>
      <c r="I20" s="208">
        <v>137411.74225000001</v>
      </c>
      <c r="J20" s="208">
        <v>51408</v>
      </c>
      <c r="K20" s="208">
        <f>'12. TRANSFERENCIAS 2'!K21+'12. TRANSFERENCIAS 2'!K47+'12. TRANSFERENCIAS 2'!K73</f>
        <v>84805.05</v>
      </c>
      <c r="L20" s="772">
        <f t="shared" si="0"/>
        <v>1.8919716969657109E-5</v>
      </c>
      <c r="M20" s="604"/>
      <c r="O20" s="604"/>
    </row>
    <row r="21" spans="1:15" ht="12.75">
      <c r="A21" s="207" t="s">
        <v>314</v>
      </c>
      <c r="B21" s="208">
        <v>1986445.1567431935</v>
      </c>
      <c r="C21" s="208">
        <v>2207435.8189031449</v>
      </c>
      <c r="D21" s="208">
        <v>3050291.1766951731</v>
      </c>
      <c r="E21" s="208">
        <v>5120161.9310600003</v>
      </c>
      <c r="F21" s="208">
        <v>4484740.0181599995</v>
      </c>
      <c r="G21" s="208">
        <v>5576767.3899999997</v>
      </c>
      <c r="H21" s="208">
        <v>7070180.7599999998</v>
      </c>
      <c r="I21" s="208">
        <v>6498758.7072200002</v>
      </c>
      <c r="J21" s="208">
        <v>6204970.2739999993</v>
      </c>
      <c r="K21" s="208">
        <f>'12. TRANSFERENCIAS 2'!K22+'12. TRANSFERENCIAS 2'!K48+'12. TRANSFERENCIAS 2'!K74</f>
        <v>5696786.423320001</v>
      </c>
      <c r="L21" s="772">
        <f t="shared" si="0"/>
        <v>1.2709335914052246E-3</v>
      </c>
      <c r="M21" s="604"/>
      <c r="O21" s="604"/>
    </row>
    <row r="22" spans="1:15" ht="12.75">
      <c r="A22" s="207" t="s">
        <v>315</v>
      </c>
      <c r="B22" s="208">
        <v>345257084.74441558</v>
      </c>
      <c r="C22" s="208">
        <v>500118580.71051222</v>
      </c>
      <c r="D22" s="208">
        <v>421321618.06921977</v>
      </c>
      <c r="E22" s="208">
        <v>362196812.37268001</v>
      </c>
      <c r="F22" s="208">
        <v>303773208.22975999</v>
      </c>
      <c r="G22" s="208">
        <v>287963588.88</v>
      </c>
      <c r="H22" s="208">
        <v>225809459.65000001</v>
      </c>
      <c r="I22" s="208">
        <v>129278778.82423852</v>
      </c>
      <c r="J22" s="208">
        <v>216967621.866</v>
      </c>
      <c r="K22" s="208">
        <f>'12. TRANSFERENCIAS 2'!K23+'12. TRANSFERENCIAS 2'!K49+'12. TRANSFERENCIAS 2'!K75</f>
        <v>256372656.15324005</v>
      </c>
      <c r="L22" s="772">
        <f t="shared" si="0"/>
        <v>5.7195863845119162E-2</v>
      </c>
      <c r="M22" s="604"/>
      <c r="O22" s="604"/>
    </row>
    <row r="23" spans="1:15" ht="12.75">
      <c r="A23" s="207" t="s">
        <v>316</v>
      </c>
      <c r="B23" s="208">
        <v>206278602.87626642</v>
      </c>
      <c r="C23" s="208">
        <v>261270046.13078004</v>
      </c>
      <c r="D23" s="208">
        <v>227450185.27691138</v>
      </c>
      <c r="E23" s="208">
        <v>128872727.13410001</v>
      </c>
      <c r="F23" s="208">
        <v>85954084.441439986</v>
      </c>
      <c r="G23" s="208">
        <v>93811156.810000002</v>
      </c>
      <c r="H23" s="208">
        <v>43139786.120000005</v>
      </c>
      <c r="I23" s="208">
        <v>80428379.951815233</v>
      </c>
      <c r="J23" s="208">
        <v>110838151.89879999</v>
      </c>
      <c r="K23" s="208">
        <f>'12. TRANSFERENCIAS 2'!K24+'12. TRANSFERENCIAS 2'!K50+'12. TRANSFERENCIAS 2'!K76</f>
        <v>98352336.861003071</v>
      </c>
      <c r="L23" s="772">
        <f t="shared" si="0"/>
        <v>2.1942070392206033E-2</v>
      </c>
      <c r="M23" s="604"/>
      <c r="O23" s="604"/>
    </row>
    <row r="24" spans="1:15" ht="12.75">
      <c r="A24" s="207" t="s">
        <v>317</v>
      </c>
      <c r="B24" s="208">
        <v>5306423.1324795112</v>
      </c>
      <c r="C24" s="208">
        <v>5455625.2764978996</v>
      </c>
      <c r="D24" s="208">
        <v>6632227.9950636607</v>
      </c>
      <c r="E24" s="208">
        <v>12665687.461540002</v>
      </c>
      <c r="F24" s="208">
        <v>11693265.65992</v>
      </c>
      <c r="G24" s="208">
        <v>8850417.8399999999</v>
      </c>
      <c r="H24" s="208">
        <v>40099774.140000001</v>
      </c>
      <c r="I24" s="208">
        <v>13834884.511889234</v>
      </c>
      <c r="J24" s="208">
        <v>9555499.3039999995</v>
      </c>
      <c r="K24" s="208">
        <f>'12. TRANSFERENCIAS 2'!K25+'12. TRANSFERENCIAS 2'!K51+'12. TRANSFERENCIAS 2'!K77</f>
        <v>8692242.1762251314</v>
      </c>
      <c r="L24" s="772">
        <f t="shared" si="0"/>
        <v>1.9392095377090853E-3</v>
      </c>
      <c r="M24" s="604"/>
      <c r="O24" s="604"/>
    </row>
    <row r="25" spans="1:15" ht="12.75">
      <c r="A25" s="207" t="s">
        <v>318</v>
      </c>
      <c r="B25" s="208">
        <v>260812911.4911198</v>
      </c>
      <c r="C25" s="208">
        <v>397361014.50526154</v>
      </c>
      <c r="D25" s="208">
        <v>377115469.72351629</v>
      </c>
      <c r="E25" s="208">
        <v>275624663.42460001</v>
      </c>
      <c r="F25" s="208">
        <v>237485100.12136</v>
      </c>
      <c r="G25" s="208">
        <v>177276591.92000002</v>
      </c>
      <c r="H25" s="208">
        <v>122134194.34999999</v>
      </c>
      <c r="I25" s="208">
        <v>136613880.79370436</v>
      </c>
      <c r="J25" s="208">
        <v>134045877.25479999</v>
      </c>
      <c r="K25" s="208">
        <f>'12. TRANSFERENCIAS 2'!K26+'12. TRANSFERENCIAS 2'!K52+'12. TRANSFERENCIAS 2'!K78</f>
        <v>100512251.56761414</v>
      </c>
      <c r="L25" s="772">
        <f t="shared" si="0"/>
        <v>2.2423939985204106E-2</v>
      </c>
      <c r="M25" s="604"/>
      <c r="O25" s="604"/>
    </row>
    <row r="26" spans="1:15" ht="12.75">
      <c r="A26" s="207" t="s">
        <v>319</v>
      </c>
      <c r="B26" s="208">
        <v>1383843.2131051037</v>
      </c>
      <c r="C26" s="208">
        <v>1561706.4410984239</v>
      </c>
      <c r="D26" s="208">
        <v>2013543.8280217585</v>
      </c>
      <c r="E26" s="208">
        <v>1576367.9918800001</v>
      </c>
      <c r="F26" s="208">
        <v>3115735.1436799997</v>
      </c>
      <c r="G26" s="208">
        <v>2117818.94</v>
      </c>
      <c r="H26" s="208">
        <v>2559411.2400000002</v>
      </c>
      <c r="I26" s="208">
        <v>2436367.1838600002</v>
      </c>
      <c r="J26" s="208">
        <v>2276929.5</v>
      </c>
      <c r="K26" s="208">
        <f>'12. TRANSFERENCIAS 2'!K27+'12. TRANSFERENCIAS 2'!K53+'12. TRANSFERENCIAS 2'!K79</f>
        <v>1823741.1645800001</v>
      </c>
      <c r="L26" s="772">
        <f t="shared" si="0"/>
        <v>4.0687042410524429E-4</v>
      </c>
      <c r="M26" s="604"/>
      <c r="O26" s="604"/>
    </row>
    <row r="27" spans="1:15" ht="12.75">
      <c r="A27" s="207" t="s">
        <v>320</v>
      </c>
      <c r="B27" s="208">
        <v>278801911.78170145</v>
      </c>
      <c r="C27" s="208">
        <v>459989093.80042839</v>
      </c>
      <c r="D27" s="208">
        <v>386564323.60621232</v>
      </c>
      <c r="E27" s="208">
        <v>304535228.34421998</v>
      </c>
      <c r="F27" s="208">
        <v>279236762.76184005</v>
      </c>
      <c r="G27" s="208">
        <v>259060548.84</v>
      </c>
      <c r="H27" s="208">
        <v>214765362.41</v>
      </c>
      <c r="I27" s="208">
        <v>134555988.48519117</v>
      </c>
      <c r="J27" s="208">
        <v>221975636.05399999</v>
      </c>
      <c r="K27" s="208">
        <f>'12. TRANSFERENCIAS 2'!K28+'12. TRANSFERENCIAS 2'!K54+'12. TRANSFERENCIAS 2'!K80</f>
        <v>290246799.00797296</v>
      </c>
      <c r="L27" s="772">
        <f t="shared" si="0"/>
        <v>6.4753069405416322E-2</v>
      </c>
      <c r="M27" s="604"/>
      <c r="O27" s="604"/>
    </row>
    <row r="28" spans="1:15" ht="12.75">
      <c r="A28" s="207" t="s">
        <v>321</v>
      </c>
      <c r="B28" s="208">
        <v>19463.666679419461</v>
      </c>
      <c r="C28" s="208">
        <v>19455.877442696172</v>
      </c>
      <c r="D28" s="208">
        <v>43553.030509609976</v>
      </c>
      <c r="E28" s="208">
        <v>55096.25740000001</v>
      </c>
      <c r="F28" s="208">
        <v>56406.394079999998</v>
      </c>
      <c r="G28" s="208">
        <v>56161</v>
      </c>
      <c r="H28" s="208">
        <v>68216</v>
      </c>
      <c r="I28" s="208">
        <v>130264.1</v>
      </c>
      <c r="J28" s="208">
        <v>70426.5</v>
      </c>
      <c r="K28" s="208">
        <f>'12. TRANSFERENCIAS 2'!K29+'12. TRANSFERENCIAS 2'!K55+'12. TRANSFERENCIAS 2'!K81</f>
        <v>80130.570000000007</v>
      </c>
      <c r="L28" s="772">
        <f t="shared" si="0"/>
        <v>1.7876856449200808E-5</v>
      </c>
      <c r="M28" s="604"/>
      <c r="O28" s="604"/>
    </row>
    <row r="29" spans="1:15" ht="12.75">
      <c r="A29" s="207" t="s">
        <v>322</v>
      </c>
      <c r="B29" s="208">
        <v>46904.923492221176</v>
      </c>
      <c r="C29" s="208">
        <v>35251.343504267919</v>
      </c>
      <c r="D29" s="208">
        <v>74048.562939078285</v>
      </c>
      <c r="E29" s="208">
        <v>37294.849779999997</v>
      </c>
      <c r="F29" s="208">
        <v>40275</v>
      </c>
      <c r="G29" s="208">
        <v>41360</v>
      </c>
      <c r="H29" s="208">
        <v>20882</v>
      </c>
      <c r="I29" s="208">
        <v>11613.72387</v>
      </c>
      <c r="J29" s="208">
        <v>4536</v>
      </c>
      <c r="K29" s="208">
        <f>'12. TRANSFERENCIAS 2'!K30+'12. TRANSFERENCIAS 2'!K56+'12. TRANSFERENCIAS 2'!K82</f>
        <v>16825.05</v>
      </c>
      <c r="L29" s="772">
        <f t="shared" si="0"/>
        <v>3.7536111823568212E-6</v>
      </c>
      <c r="M29" s="604"/>
      <c r="O29" s="604"/>
    </row>
    <row r="30" spans="1:15" ht="12.75">
      <c r="A30" s="207"/>
      <c r="B30" s="208"/>
      <c r="C30" s="208"/>
      <c r="D30" s="208"/>
      <c r="E30" s="208"/>
      <c r="F30" s="208"/>
      <c r="G30" s="205"/>
      <c r="H30" s="205"/>
      <c r="I30" s="205"/>
      <c r="J30" s="205"/>
      <c r="L30" s="772">
        <f t="shared" si="0"/>
        <v>0</v>
      </c>
      <c r="M30" s="604"/>
      <c r="O30" s="604"/>
    </row>
    <row r="31" spans="1:15" ht="12.75">
      <c r="A31" s="217" t="s">
        <v>323</v>
      </c>
      <c r="B31" s="218">
        <f t="shared" ref="B31:I31" si="1">SUM(B5:B29)</f>
        <v>3893929271.4584174</v>
      </c>
      <c r="C31" s="218">
        <f t="shared" si="1"/>
        <v>5227917518.8970299</v>
      </c>
      <c r="D31" s="218">
        <f t="shared" si="1"/>
        <v>5831461099.0958252</v>
      </c>
      <c r="E31" s="218">
        <f t="shared" si="1"/>
        <v>4547624722.5700397</v>
      </c>
      <c r="F31" s="218">
        <f t="shared" si="1"/>
        <v>3627352652.3935204</v>
      </c>
      <c r="G31" s="218">
        <f t="shared" si="1"/>
        <v>3085015223.5200005</v>
      </c>
      <c r="H31" s="218">
        <f t="shared" si="1"/>
        <v>2653240557.8999996</v>
      </c>
      <c r="I31" s="218">
        <f t="shared" si="1"/>
        <v>3330608513.8572516</v>
      </c>
      <c r="J31" s="218">
        <f>SUM(J5:J29)</f>
        <v>4874746122.0211992</v>
      </c>
      <c r="K31" s="218">
        <f>SUM(K5:K29)</f>
        <v>4482363564.74084</v>
      </c>
      <c r="L31" s="772">
        <f t="shared" si="0"/>
        <v>1</v>
      </c>
      <c r="M31" s="604"/>
    </row>
    <row r="32" spans="1:15" ht="12.75">
      <c r="A32" s="205"/>
      <c r="B32" s="260"/>
      <c r="C32" s="260"/>
      <c r="D32" s="260"/>
      <c r="E32" s="260"/>
      <c r="F32" s="260"/>
      <c r="G32" s="260"/>
      <c r="H32" s="260"/>
      <c r="I32" s="260"/>
      <c r="J32" s="260"/>
      <c r="K32" s="323"/>
    </row>
    <row r="33" spans="1:14" ht="72.75" customHeight="1">
      <c r="A33" s="818" t="s">
        <v>527</v>
      </c>
      <c r="B33" s="818"/>
      <c r="C33" s="818"/>
      <c r="D33" s="818"/>
      <c r="E33" s="818"/>
      <c r="F33" s="818"/>
      <c r="G33" s="818"/>
      <c r="H33" s="818"/>
      <c r="I33" s="818"/>
      <c r="J33" s="818"/>
      <c r="K33" s="818"/>
      <c r="M33" s="290"/>
      <c r="N33" s="290"/>
    </row>
    <row r="34" spans="1:14" ht="12.75">
      <c r="I34" s="207"/>
      <c r="J34" s="207"/>
      <c r="K34" s="208"/>
      <c r="L34" s="207"/>
      <c r="M34" s="330"/>
      <c r="N34" s="290"/>
    </row>
    <row r="35" spans="1:14" ht="12.75">
      <c r="I35" s="207"/>
      <c r="J35" s="207"/>
      <c r="K35" s="208"/>
      <c r="L35" s="207"/>
      <c r="M35" s="330"/>
      <c r="N35" s="290"/>
    </row>
    <row r="36" spans="1:14" ht="12.75">
      <c r="I36" s="207"/>
      <c r="J36" s="207"/>
      <c r="K36" s="208"/>
      <c r="L36" s="207"/>
      <c r="M36" s="330"/>
      <c r="N36" s="290"/>
    </row>
    <row r="37" spans="1:14" ht="12.75">
      <c r="I37" s="207"/>
      <c r="J37" s="207"/>
      <c r="K37" s="208"/>
      <c r="L37" s="207"/>
      <c r="M37" s="330"/>
      <c r="N37" s="290"/>
    </row>
    <row r="38" spans="1:14" ht="12.75">
      <c r="I38" s="207"/>
      <c r="J38" s="207"/>
      <c r="K38" s="208"/>
      <c r="L38" s="207"/>
      <c r="M38" s="330"/>
      <c r="N38" s="290"/>
    </row>
    <row r="39" spans="1:14" ht="12.75">
      <c r="I39" s="207"/>
      <c r="J39" s="207"/>
      <c r="K39" s="208"/>
      <c r="L39" s="207"/>
      <c r="M39" s="330"/>
      <c r="N39" s="290"/>
    </row>
    <row r="40" spans="1:14" ht="12.75">
      <c r="I40" s="207"/>
      <c r="J40" s="207"/>
      <c r="K40" s="208"/>
      <c r="L40" s="207"/>
      <c r="M40" s="330"/>
      <c r="N40" s="290"/>
    </row>
    <row r="41" spans="1:14" ht="12.75">
      <c r="I41" s="207"/>
      <c r="J41" s="207"/>
      <c r="K41" s="208"/>
      <c r="L41" s="207"/>
      <c r="M41" s="330"/>
      <c r="N41" s="290"/>
    </row>
    <row r="42" spans="1:14" ht="12.75">
      <c r="I42" s="207"/>
      <c r="J42" s="207"/>
      <c r="K42" s="208"/>
      <c r="L42" s="207"/>
      <c r="M42" s="330"/>
      <c r="N42" s="290"/>
    </row>
    <row r="43" spans="1:14">
      <c r="M43" s="290"/>
      <c r="N43" s="290"/>
    </row>
    <row r="44" spans="1:14">
      <c r="M44" s="290"/>
      <c r="N44" s="290"/>
    </row>
    <row r="45" spans="1:14">
      <c r="M45" s="290"/>
      <c r="N45" s="290"/>
    </row>
    <row r="46" spans="1:14">
      <c r="M46" s="301"/>
      <c r="N46" s="301"/>
    </row>
    <row r="47" spans="1:14">
      <c r="M47" s="301"/>
      <c r="N47" s="301"/>
    </row>
  </sheetData>
  <sortState ref="A5:K29">
    <sortCondition ref="A5:A29"/>
  </sortState>
  <mergeCells count="2">
    <mergeCell ref="A2:I2"/>
    <mergeCell ref="A33:K33"/>
  </mergeCells>
  <printOptions horizontalCentered="1" verticalCentered="1"/>
  <pageMargins left="0" right="0" top="0" bottom="0" header="0.31496062992125984" footer="0.31496062992125984"/>
  <pageSetup paperSize="9" scale="6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00B050"/>
  </sheetPr>
  <dimension ref="A1:Q91"/>
  <sheetViews>
    <sheetView view="pageBreakPreview" zoomScale="70" zoomScaleNormal="80" zoomScaleSheetLayoutView="70" workbookViewId="0">
      <pane ySplit="4" topLeftCell="A44" activePane="bottomLeft" state="frozen"/>
      <selection activeCell="J26" sqref="J26"/>
      <selection pane="bottomLeft"/>
    </sheetView>
  </sheetViews>
  <sheetFormatPr baseColWidth="10" defaultColWidth="11.5703125" defaultRowHeight="12"/>
  <cols>
    <col min="1" max="1" width="32.7109375" style="140" customWidth="1"/>
    <col min="2" max="2" width="14.5703125" style="238" bestFit="1" customWidth="1"/>
    <col min="3" max="3" width="15.42578125" style="238" bestFit="1" customWidth="1"/>
    <col min="4" max="4" width="14.5703125" style="238" bestFit="1" customWidth="1"/>
    <col min="5" max="7" width="15.85546875" style="238" bestFit="1" customWidth="1"/>
    <col min="8" max="8" width="15" style="238" bestFit="1" customWidth="1"/>
    <col min="9" max="9" width="15.42578125" style="238" bestFit="1" customWidth="1"/>
    <col min="10" max="10" width="15.42578125" style="140" bestFit="1" customWidth="1"/>
    <col min="11" max="11" width="16.7109375" style="72" customWidth="1"/>
    <col min="12" max="12" width="17.85546875" style="140" customWidth="1"/>
    <col min="13" max="16384" width="11.5703125" style="140"/>
  </cols>
  <sheetData>
    <row r="1" spans="1:17" ht="12.75">
      <c r="A1" s="215" t="s">
        <v>351</v>
      </c>
      <c r="B1" s="208"/>
      <c r="C1" s="208"/>
      <c r="D1" s="208"/>
      <c r="E1" s="208"/>
      <c r="F1" s="208"/>
      <c r="G1" s="208"/>
      <c r="H1" s="208"/>
      <c r="I1" s="208"/>
    </row>
    <row r="2" spans="1:17" ht="31.5" customHeight="1">
      <c r="A2" s="773" t="s">
        <v>325</v>
      </c>
      <c r="B2" s="773"/>
      <c r="C2" s="773"/>
      <c r="D2" s="773"/>
      <c r="E2" s="773"/>
      <c r="F2" s="773"/>
      <c r="G2" s="773"/>
      <c r="H2" s="773"/>
      <c r="I2" s="773"/>
      <c r="K2" s="135"/>
      <c r="L2" s="389"/>
      <c r="M2" s="389"/>
      <c r="N2" s="389"/>
      <c r="O2" s="389"/>
      <c r="P2" s="389"/>
      <c r="Q2" s="389"/>
    </row>
    <row r="3" spans="1:17" ht="15">
      <c r="A3" s="205"/>
      <c r="B3" s="208"/>
      <c r="C3" s="208"/>
      <c r="D3" s="208"/>
      <c r="E3" s="208"/>
      <c r="F3" s="208"/>
      <c r="G3" s="208"/>
      <c r="H3" s="208"/>
      <c r="I3" s="208"/>
      <c r="K3" s="94"/>
      <c r="L3" s="389"/>
      <c r="M3" s="389"/>
      <c r="N3" s="389"/>
      <c r="O3" s="389"/>
      <c r="P3" s="389"/>
      <c r="Q3" s="389"/>
    </row>
    <row r="4" spans="1:17" ht="15.75" thickBot="1">
      <c r="A4" s="206" t="s">
        <v>297</v>
      </c>
      <c r="B4" s="259">
        <v>2010</v>
      </c>
      <c r="C4" s="259">
        <v>2011</v>
      </c>
      <c r="D4" s="259">
        <v>2012</v>
      </c>
      <c r="E4" s="259">
        <v>2013</v>
      </c>
      <c r="F4" s="259">
        <v>2014</v>
      </c>
      <c r="G4" s="259">
        <v>2015</v>
      </c>
      <c r="H4" s="259">
        <v>2016</v>
      </c>
      <c r="I4" s="259">
        <v>2017</v>
      </c>
      <c r="J4" s="259">
        <v>2018</v>
      </c>
      <c r="K4" s="259">
        <v>2019</v>
      </c>
      <c r="L4" s="389"/>
      <c r="M4" s="389"/>
      <c r="N4" s="389"/>
      <c r="O4" s="389"/>
      <c r="P4" s="389"/>
      <c r="Q4" s="389"/>
    </row>
    <row r="5" spans="1:17" ht="15.75" thickBot="1">
      <c r="A5" s="211" t="s">
        <v>326</v>
      </c>
      <c r="B5" s="212">
        <f t="shared" ref="B5:G5" si="0">SUM(B6:B30)</f>
        <v>3184589118.0300002</v>
      </c>
      <c r="C5" s="212">
        <f t="shared" si="0"/>
        <v>4253541800.1999998</v>
      </c>
      <c r="D5" s="212">
        <f>SUM(D6:D30)</f>
        <v>5170174910.0200005</v>
      </c>
      <c r="E5" s="212">
        <f t="shared" si="0"/>
        <v>3896354895.1399999</v>
      </c>
      <c r="F5" s="212">
        <f t="shared" si="0"/>
        <v>3007558571.54</v>
      </c>
      <c r="G5" s="212">
        <f t="shared" si="0"/>
        <v>2349928988.7900004</v>
      </c>
      <c r="H5" s="212">
        <f>SUM(H6:H30)</f>
        <v>1539174853.1900003</v>
      </c>
      <c r="I5" s="212">
        <f>SUM(I6:I30)</f>
        <v>1890777102.5599999</v>
      </c>
      <c r="J5" s="212">
        <f>SUM(J6:J30)</f>
        <v>3185578835.4299998</v>
      </c>
      <c r="K5" s="213">
        <f>SUM(K6:K30)</f>
        <v>2897602461.3299999</v>
      </c>
      <c r="L5" s="605"/>
      <c r="M5" s="389"/>
      <c r="N5" s="389"/>
      <c r="O5" s="389"/>
      <c r="P5" s="389"/>
      <c r="Q5" s="389"/>
    </row>
    <row r="6" spans="1:17" ht="15">
      <c r="A6" s="207" t="s">
        <v>298</v>
      </c>
      <c r="B6" s="208">
        <v>111199.59</v>
      </c>
      <c r="C6" s="208">
        <v>126051.05</v>
      </c>
      <c r="D6" s="208">
        <v>92.62</v>
      </c>
      <c r="E6" s="208">
        <v>12.48</v>
      </c>
      <c r="F6" s="208">
        <v>7.12</v>
      </c>
      <c r="G6" s="208">
        <v>89.12</v>
      </c>
      <c r="H6" s="208">
        <v>14.989999999999998</v>
      </c>
      <c r="I6" s="208">
        <v>0</v>
      </c>
      <c r="J6" s="208">
        <v>0</v>
      </c>
      <c r="K6" s="208">
        <v>6.9499999999999993</v>
      </c>
      <c r="L6" s="605"/>
      <c r="M6" s="389"/>
      <c r="N6" s="389"/>
      <c r="O6" s="389"/>
      <c r="P6" s="389"/>
      <c r="Q6" s="389"/>
    </row>
    <row r="7" spans="1:17" ht="15">
      <c r="A7" s="207" t="s">
        <v>299</v>
      </c>
      <c r="B7" s="208">
        <v>782241866.36999989</v>
      </c>
      <c r="C7" s="208">
        <v>756045883.97000003</v>
      </c>
      <c r="D7" s="208">
        <v>1003300317.11</v>
      </c>
      <c r="E7" s="208">
        <v>1003366246.96</v>
      </c>
      <c r="F7" s="208">
        <v>731629442.54999995</v>
      </c>
      <c r="G7" s="208">
        <v>415256250.88999999</v>
      </c>
      <c r="H7" s="208">
        <v>313663812.89999998</v>
      </c>
      <c r="I7" s="208">
        <v>494474963.68000001</v>
      </c>
      <c r="J7" s="208">
        <v>1085384780.1799998</v>
      </c>
      <c r="K7" s="208">
        <v>1031284773.38</v>
      </c>
      <c r="L7" s="605"/>
      <c r="M7" s="389"/>
      <c r="N7" s="389"/>
      <c r="O7" s="389"/>
      <c r="P7" s="389"/>
      <c r="Q7" s="389"/>
    </row>
    <row r="8" spans="1:17" ht="15">
      <c r="A8" s="207" t="s">
        <v>300</v>
      </c>
      <c r="B8" s="208">
        <v>744744.65999999992</v>
      </c>
      <c r="C8" s="208">
        <v>2003181.67</v>
      </c>
      <c r="D8" s="208">
        <v>7035996.9500000002</v>
      </c>
      <c r="E8" s="208">
        <v>11641850.82</v>
      </c>
      <c r="F8" s="208">
        <v>2259338.4299999997</v>
      </c>
      <c r="G8" s="208">
        <v>659.47</v>
      </c>
      <c r="H8" s="208">
        <v>3207066.32</v>
      </c>
      <c r="I8" s="208">
        <v>16469485.630000001</v>
      </c>
      <c r="J8" s="208">
        <v>11708222.23</v>
      </c>
      <c r="K8" s="208">
        <v>12646510.309999999</v>
      </c>
      <c r="L8" s="605"/>
      <c r="M8" s="389"/>
      <c r="N8" s="389"/>
      <c r="O8" s="389"/>
      <c r="P8" s="389"/>
      <c r="Q8" s="389"/>
    </row>
    <row r="9" spans="1:17" ht="15">
      <c r="A9" s="207" t="s">
        <v>301</v>
      </c>
      <c r="B9" s="208">
        <v>347511926.96000004</v>
      </c>
      <c r="C9" s="208">
        <v>662649336.91999996</v>
      </c>
      <c r="D9" s="208">
        <v>781587277</v>
      </c>
      <c r="E9" s="208">
        <v>445771506.77000004</v>
      </c>
      <c r="F9" s="208">
        <v>383204568.28999996</v>
      </c>
      <c r="G9" s="208">
        <v>356823875.94999999</v>
      </c>
      <c r="H9" s="208">
        <v>21985207.27</v>
      </c>
      <c r="I9" s="208">
        <v>258608519.87</v>
      </c>
      <c r="J9" s="208">
        <v>531759344.56</v>
      </c>
      <c r="K9" s="208">
        <v>409620300.06999999</v>
      </c>
      <c r="L9" s="605"/>
      <c r="M9" s="389"/>
      <c r="N9" s="389"/>
      <c r="O9" s="389"/>
      <c r="P9" s="389"/>
      <c r="Q9" s="389"/>
    </row>
    <row r="10" spans="1:17" ht="15">
      <c r="A10" s="207" t="s">
        <v>302</v>
      </c>
      <c r="B10" s="208">
        <v>34324031.140000001</v>
      </c>
      <c r="C10" s="208">
        <v>57453332.809999995</v>
      </c>
      <c r="D10" s="208">
        <v>83545774.930000007</v>
      </c>
      <c r="E10" s="208">
        <v>16803539.789999999</v>
      </c>
      <c r="F10" s="208">
        <v>3308871.21</v>
      </c>
      <c r="G10" s="208">
        <v>9649463.5899999999</v>
      </c>
      <c r="H10" s="208">
        <v>15023096.52</v>
      </c>
      <c r="I10" s="208">
        <v>10813574.67</v>
      </c>
      <c r="J10" s="208">
        <v>32699667.59</v>
      </c>
      <c r="K10" s="208">
        <v>20710318.760000002</v>
      </c>
      <c r="L10" s="605"/>
      <c r="M10" s="389"/>
      <c r="N10" s="389"/>
      <c r="O10" s="389"/>
      <c r="P10" s="389"/>
      <c r="Q10" s="389"/>
    </row>
    <row r="11" spans="1:17" ht="15">
      <c r="A11" s="374" t="s">
        <v>303</v>
      </c>
      <c r="B11" s="375">
        <v>506654607.15999997</v>
      </c>
      <c r="C11" s="375">
        <v>513843795.47999996</v>
      </c>
      <c r="D11" s="375">
        <v>584763866.48000002</v>
      </c>
      <c r="E11" s="375">
        <v>607648730.89999998</v>
      </c>
      <c r="F11" s="375">
        <v>380280803.22000003</v>
      </c>
      <c r="G11" s="375">
        <v>299686816.41999996</v>
      </c>
      <c r="H11" s="375">
        <v>259240025.05000001</v>
      </c>
      <c r="I11" s="375">
        <v>213290981.33000001</v>
      </c>
      <c r="J11" s="375">
        <v>137435110.44999999</v>
      </c>
      <c r="K11" s="375">
        <v>100126251.73999999</v>
      </c>
      <c r="L11" s="605"/>
      <c r="M11" s="389"/>
      <c r="N11" s="389"/>
      <c r="O11" s="389"/>
      <c r="P11" s="389"/>
      <c r="Q11" s="389"/>
    </row>
    <row r="12" spans="1:17" ht="15">
      <c r="A12" s="207" t="s">
        <v>304</v>
      </c>
      <c r="B12" s="208">
        <v>13.91</v>
      </c>
      <c r="C12" s="208">
        <v>54.879999999999995</v>
      </c>
      <c r="D12" s="208">
        <v>1111.96</v>
      </c>
      <c r="E12" s="208">
        <v>477.55</v>
      </c>
      <c r="F12" s="208">
        <v>2637.24</v>
      </c>
      <c r="G12" s="208">
        <v>15468.939999999999</v>
      </c>
      <c r="H12" s="208">
        <v>5134.92</v>
      </c>
      <c r="I12" s="208">
        <v>8256.16</v>
      </c>
      <c r="J12" s="208">
        <v>2401.39</v>
      </c>
      <c r="K12" s="208">
        <v>4502.2299999999996</v>
      </c>
      <c r="L12" s="605"/>
      <c r="M12" s="389"/>
      <c r="N12" s="389"/>
      <c r="O12" s="389"/>
      <c r="P12" s="389"/>
      <c r="Q12" s="389"/>
    </row>
    <row r="13" spans="1:17" ht="15">
      <c r="A13" s="207" t="s">
        <v>305</v>
      </c>
      <c r="B13" s="208">
        <v>103638879.95</v>
      </c>
      <c r="C13" s="208">
        <v>170082899.13</v>
      </c>
      <c r="D13" s="208">
        <v>357199502.73000002</v>
      </c>
      <c r="E13" s="208">
        <v>34983511.259999998</v>
      </c>
      <c r="F13" s="208">
        <v>100854933.39999999</v>
      </c>
      <c r="G13" s="208">
        <v>137066946.16</v>
      </c>
      <c r="H13" s="208">
        <v>49043314.479999997</v>
      </c>
      <c r="I13" s="208">
        <v>81305449.939999998</v>
      </c>
      <c r="J13" s="208">
        <v>211561342.28</v>
      </c>
      <c r="K13" s="208">
        <v>227958678.31</v>
      </c>
      <c r="L13" s="605"/>
      <c r="M13" s="389"/>
      <c r="N13" s="389"/>
      <c r="O13" s="389"/>
      <c r="P13" s="389"/>
      <c r="Q13" s="389"/>
    </row>
    <row r="14" spans="1:17" ht="15">
      <c r="A14" s="207" t="s">
        <v>306</v>
      </c>
      <c r="B14" s="208">
        <v>5812310.2400000002</v>
      </c>
      <c r="C14" s="208">
        <v>8536206.0899999999</v>
      </c>
      <c r="D14" s="208">
        <v>18430940.420000002</v>
      </c>
      <c r="E14" s="208">
        <v>9866148.8900000006</v>
      </c>
      <c r="F14" s="208">
        <v>3403180.4899999998</v>
      </c>
      <c r="G14" s="208">
        <v>1919372.6</v>
      </c>
      <c r="H14" s="208">
        <v>95516.83</v>
      </c>
      <c r="I14" s="208">
        <v>980189.5</v>
      </c>
      <c r="J14" s="208">
        <v>2789100.56</v>
      </c>
      <c r="K14" s="208">
        <v>2264132.0499999998</v>
      </c>
      <c r="L14" s="605"/>
      <c r="M14" s="389"/>
      <c r="N14" s="389"/>
      <c r="O14" s="389"/>
      <c r="P14" s="389"/>
      <c r="Q14" s="389"/>
    </row>
    <row r="15" spans="1:17" ht="15">
      <c r="A15" s="207" t="s">
        <v>307</v>
      </c>
      <c r="B15" s="208">
        <v>1649753.88</v>
      </c>
      <c r="C15" s="208">
        <v>4322956.87</v>
      </c>
      <c r="D15" s="208">
        <v>4139210.03</v>
      </c>
      <c r="E15" s="208">
        <v>1098254.94</v>
      </c>
      <c r="F15" s="208">
        <v>125513.64</v>
      </c>
      <c r="G15" s="208">
        <v>805950.03</v>
      </c>
      <c r="H15" s="208">
        <v>22759.97</v>
      </c>
      <c r="I15" s="208">
        <v>3631134.7199999997</v>
      </c>
      <c r="J15" s="208">
        <v>12422326.800000001</v>
      </c>
      <c r="K15" s="208">
        <v>7546069.5999999996</v>
      </c>
      <c r="L15" s="605"/>
      <c r="M15" s="389"/>
      <c r="N15" s="389"/>
      <c r="O15" s="389"/>
      <c r="P15" s="389"/>
      <c r="Q15" s="389"/>
    </row>
    <row r="16" spans="1:17" ht="15">
      <c r="A16" s="207" t="s">
        <v>308</v>
      </c>
      <c r="B16" s="208">
        <v>67342320.370000005</v>
      </c>
      <c r="C16" s="208">
        <v>201987826.62</v>
      </c>
      <c r="D16" s="208">
        <v>347064086</v>
      </c>
      <c r="E16" s="208">
        <v>185986109.46000001</v>
      </c>
      <c r="F16" s="208">
        <v>234651200.10999998</v>
      </c>
      <c r="G16" s="208">
        <v>126136074.55</v>
      </c>
      <c r="H16" s="208">
        <v>56638874.040000007</v>
      </c>
      <c r="I16" s="208">
        <v>93245662.599999994</v>
      </c>
      <c r="J16" s="208">
        <v>166903539.21000001</v>
      </c>
      <c r="K16" s="208">
        <v>99776063.209999993</v>
      </c>
      <c r="L16" s="605"/>
      <c r="M16" s="389"/>
      <c r="N16" s="389"/>
      <c r="O16" s="389"/>
      <c r="P16" s="389"/>
      <c r="Q16" s="389"/>
    </row>
    <row r="17" spans="1:17" ht="15">
      <c r="A17" s="207" t="s">
        <v>309</v>
      </c>
      <c r="B17" s="208">
        <v>63002507.140000001</v>
      </c>
      <c r="C17" s="208">
        <v>78663596.210000008</v>
      </c>
      <c r="D17" s="208">
        <v>108067124.84</v>
      </c>
      <c r="E17" s="208">
        <v>63627363.269999996</v>
      </c>
      <c r="F17" s="208">
        <v>32192362.059999999</v>
      </c>
      <c r="G17" s="208">
        <v>15536481.15</v>
      </c>
      <c r="H17" s="208">
        <v>25434253.299999997</v>
      </c>
      <c r="I17" s="208">
        <v>62385858.5</v>
      </c>
      <c r="J17" s="208">
        <v>138938998.34999999</v>
      </c>
      <c r="K17" s="208">
        <v>106827611.59</v>
      </c>
      <c r="L17" s="605"/>
      <c r="M17" s="389"/>
      <c r="N17" s="389"/>
      <c r="O17" s="389"/>
      <c r="P17" s="389"/>
      <c r="Q17" s="389"/>
    </row>
    <row r="18" spans="1:17" ht="15">
      <c r="A18" s="207" t="s">
        <v>310</v>
      </c>
      <c r="B18" s="208">
        <v>422325535.78999996</v>
      </c>
      <c r="C18" s="208">
        <v>459340507.74000001</v>
      </c>
      <c r="D18" s="208">
        <v>547675206.03999996</v>
      </c>
      <c r="E18" s="208">
        <v>545255309.13999999</v>
      </c>
      <c r="F18" s="208">
        <v>358192493.45999998</v>
      </c>
      <c r="G18" s="208">
        <v>288802646.45999998</v>
      </c>
      <c r="H18" s="208">
        <v>253360992.87</v>
      </c>
      <c r="I18" s="208">
        <v>254956497.04999998</v>
      </c>
      <c r="J18" s="208">
        <v>259096897.83000001</v>
      </c>
      <c r="K18" s="208">
        <v>223779154.97999999</v>
      </c>
      <c r="L18" s="605"/>
      <c r="M18" s="389"/>
      <c r="N18" s="389"/>
      <c r="O18" s="389"/>
      <c r="P18" s="389"/>
      <c r="Q18" s="389"/>
    </row>
    <row r="19" spans="1:17" ht="15">
      <c r="A19" s="207" t="s">
        <v>311</v>
      </c>
      <c r="B19" s="208">
        <v>115757.74</v>
      </c>
      <c r="C19" s="208">
        <v>501828.61</v>
      </c>
      <c r="D19" s="208">
        <v>444450.51</v>
      </c>
      <c r="E19" s="208">
        <v>95383.06</v>
      </c>
      <c r="F19" s="208">
        <v>1078.8699999999999</v>
      </c>
      <c r="G19" s="208">
        <v>1429.08</v>
      </c>
      <c r="H19" s="208">
        <v>4315.1399999999994</v>
      </c>
      <c r="I19" s="208">
        <v>6720.92</v>
      </c>
      <c r="J19" s="208">
        <v>5439.07</v>
      </c>
      <c r="K19" s="208">
        <v>2607.8199999999997</v>
      </c>
      <c r="L19" s="605"/>
      <c r="M19" s="389"/>
      <c r="N19" s="389"/>
      <c r="O19" s="389"/>
      <c r="P19" s="389"/>
      <c r="Q19" s="389"/>
    </row>
    <row r="20" spans="1:17" ht="15">
      <c r="A20" s="207" t="s">
        <v>312</v>
      </c>
      <c r="B20" s="208">
        <v>72488136.25</v>
      </c>
      <c r="C20" s="208">
        <v>105630074.91999999</v>
      </c>
      <c r="D20" s="208">
        <v>161777753.31</v>
      </c>
      <c r="E20" s="208">
        <v>103733678.28</v>
      </c>
      <c r="F20" s="208">
        <v>53900588.590000004</v>
      </c>
      <c r="G20" s="208">
        <v>75878391.219999999</v>
      </c>
      <c r="H20" s="208">
        <v>41111915.07</v>
      </c>
      <c r="I20" s="208">
        <v>75575204.480000004</v>
      </c>
      <c r="J20" s="208">
        <v>101580341.20999999</v>
      </c>
      <c r="K20" s="208">
        <v>105260682.23999999</v>
      </c>
      <c r="L20" s="605"/>
      <c r="M20" s="389"/>
      <c r="N20" s="389"/>
      <c r="O20" s="389"/>
      <c r="P20" s="389"/>
      <c r="Q20" s="389"/>
    </row>
    <row r="21" spans="1:17" ht="15">
      <c r="A21" s="207" t="s">
        <v>313</v>
      </c>
      <c r="B21" s="208">
        <v>0</v>
      </c>
      <c r="C21" s="208">
        <v>0</v>
      </c>
      <c r="D21" s="208">
        <v>0</v>
      </c>
      <c r="E21" s="208">
        <v>0</v>
      </c>
      <c r="F21" s="208">
        <v>0</v>
      </c>
      <c r="G21" s="208">
        <v>0</v>
      </c>
      <c r="H21" s="208">
        <v>0</v>
      </c>
      <c r="I21" s="208">
        <v>0</v>
      </c>
      <c r="J21" s="208">
        <v>0</v>
      </c>
      <c r="K21" s="208">
        <v>0</v>
      </c>
      <c r="L21" s="605"/>
      <c r="M21" s="389"/>
      <c r="N21" s="389"/>
      <c r="O21" s="389"/>
      <c r="P21" s="389"/>
      <c r="Q21" s="389"/>
    </row>
    <row r="22" spans="1:17" ht="15">
      <c r="A22" s="207" t="s">
        <v>314</v>
      </c>
      <c r="B22" s="208">
        <v>56577.5</v>
      </c>
      <c r="C22" s="208">
        <v>120121.37</v>
      </c>
      <c r="D22" s="208">
        <v>710522.33</v>
      </c>
      <c r="E22" s="208">
        <v>1670990.4700000002</v>
      </c>
      <c r="F22" s="208">
        <v>789063.23</v>
      </c>
      <c r="G22" s="208">
        <v>99562.389999999985</v>
      </c>
      <c r="H22" s="208">
        <v>582873.76</v>
      </c>
      <c r="I22" s="208">
        <v>884570.42999999993</v>
      </c>
      <c r="J22" s="208">
        <v>1462575.0499999998</v>
      </c>
      <c r="K22" s="208">
        <v>1546136.0499999998</v>
      </c>
      <c r="L22" s="605"/>
      <c r="M22" s="389"/>
      <c r="N22" s="389"/>
      <c r="O22" s="389"/>
      <c r="P22" s="389"/>
      <c r="Q22" s="389"/>
    </row>
    <row r="23" spans="1:17" ht="15">
      <c r="A23" s="207" t="s">
        <v>315</v>
      </c>
      <c r="B23" s="208">
        <v>245490011.28</v>
      </c>
      <c r="C23" s="208">
        <v>392507454.75</v>
      </c>
      <c r="D23" s="208">
        <v>325421341.69</v>
      </c>
      <c r="E23" s="208">
        <v>297492036.81999999</v>
      </c>
      <c r="F23" s="208">
        <v>249401909.13</v>
      </c>
      <c r="G23" s="208">
        <v>233544864.59999999</v>
      </c>
      <c r="H23" s="208">
        <v>189395284.74000001</v>
      </c>
      <c r="I23" s="208">
        <v>87391273.040000007</v>
      </c>
      <c r="J23" s="208">
        <v>162314150.38</v>
      </c>
      <c r="K23" s="208">
        <v>193952100.26999998</v>
      </c>
      <c r="L23" s="605"/>
      <c r="M23" s="389"/>
      <c r="N23" s="389"/>
      <c r="O23" s="389"/>
      <c r="P23" s="389"/>
      <c r="Q23" s="389"/>
    </row>
    <row r="24" spans="1:17" ht="15">
      <c r="A24" s="207" t="s">
        <v>316</v>
      </c>
      <c r="B24" s="208">
        <v>149832539.31</v>
      </c>
      <c r="C24" s="208">
        <v>181704859.61000001</v>
      </c>
      <c r="D24" s="208">
        <v>197004847.94</v>
      </c>
      <c r="E24" s="208">
        <v>90142507.200000003</v>
      </c>
      <c r="F24" s="208">
        <v>64108014.82</v>
      </c>
      <c r="G24" s="208">
        <v>45275011.489999995</v>
      </c>
      <c r="H24" s="208">
        <v>12959532.629999999</v>
      </c>
      <c r="I24" s="208">
        <v>44307510.899999999</v>
      </c>
      <c r="J24" s="208">
        <v>69258149.189999998</v>
      </c>
      <c r="K24" s="208">
        <v>65758505.040000007</v>
      </c>
      <c r="L24" s="605"/>
      <c r="M24" s="389"/>
      <c r="N24" s="389"/>
      <c r="O24" s="389"/>
      <c r="P24" s="389"/>
      <c r="Q24" s="389"/>
    </row>
    <row r="25" spans="1:17" ht="15">
      <c r="A25" s="207" t="s">
        <v>317</v>
      </c>
      <c r="B25" s="208">
        <v>19851.16</v>
      </c>
      <c r="C25" s="208">
        <v>128027.83</v>
      </c>
      <c r="D25" s="208">
        <v>182005.68</v>
      </c>
      <c r="E25" s="208">
        <v>6206028.790000001</v>
      </c>
      <c r="F25" s="208">
        <v>4140435.82</v>
      </c>
      <c r="G25" s="208">
        <v>1851.9</v>
      </c>
      <c r="H25" s="208">
        <v>31623008.73</v>
      </c>
      <c r="I25" s="208">
        <v>5204824.2</v>
      </c>
      <c r="J25" s="208">
        <v>697580.33000000007</v>
      </c>
      <c r="K25" s="208">
        <v>818638.28</v>
      </c>
      <c r="L25" s="605"/>
      <c r="M25" s="389"/>
      <c r="N25" s="389"/>
      <c r="O25" s="389"/>
      <c r="P25" s="389"/>
      <c r="Q25" s="389"/>
    </row>
    <row r="26" spans="1:17" ht="15">
      <c r="A26" s="207" t="s">
        <v>318</v>
      </c>
      <c r="B26" s="208">
        <v>181583871.34999999</v>
      </c>
      <c r="C26" s="208">
        <v>307169985.73000002</v>
      </c>
      <c r="D26" s="208">
        <v>304315338.49000001</v>
      </c>
      <c r="E26" s="208">
        <v>218491749.28</v>
      </c>
      <c r="F26" s="208">
        <v>177457561.19999999</v>
      </c>
      <c r="G26" s="208">
        <v>136941189.25</v>
      </c>
      <c r="H26" s="208">
        <v>87174903.689999998</v>
      </c>
      <c r="I26" s="208">
        <v>91418285.570000008</v>
      </c>
      <c r="J26" s="208">
        <v>91765736.769999996</v>
      </c>
      <c r="K26" s="208">
        <v>67626909.479999989</v>
      </c>
      <c r="L26" s="605"/>
      <c r="M26" s="389"/>
      <c r="N26" s="389"/>
      <c r="O26" s="389"/>
      <c r="P26" s="389"/>
      <c r="Q26" s="389"/>
    </row>
    <row r="27" spans="1:17" ht="15">
      <c r="A27" s="207" t="s">
        <v>319</v>
      </c>
      <c r="B27" s="208">
        <v>436063.37</v>
      </c>
      <c r="C27" s="208">
        <v>622210.17000000004</v>
      </c>
      <c r="D27" s="208">
        <v>960723.89999999991</v>
      </c>
      <c r="E27" s="208">
        <v>554779.19999999995</v>
      </c>
      <c r="F27" s="208">
        <v>853012.37</v>
      </c>
      <c r="G27" s="208">
        <v>806841.22</v>
      </c>
      <c r="H27" s="208">
        <v>943407.78</v>
      </c>
      <c r="I27" s="208">
        <v>1055998.03</v>
      </c>
      <c r="J27" s="208">
        <v>1077439.94</v>
      </c>
      <c r="K27" s="208">
        <v>1062264.6599999999</v>
      </c>
      <c r="L27" s="605"/>
      <c r="M27" s="389"/>
      <c r="N27" s="389"/>
      <c r="O27" s="389"/>
      <c r="P27" s="389"/>
      <c r="Q27" s="389"/>
    </row>
    <row r="28" spans="1:17" ht="15">
      <c r="A28" s="207" t="s">
        <v>320</v>
      </c>
      <c r="B28" s="208">
        <v>199206612.91</v>
      </c>
      <c r="C28" s="208">
        <v>350101607.76999998</v>
      </c>
      <c r="D28" s="208">
        <v>336547419.06</v>
      </c>
      <c r="E28" s="208">
        <v>251918679.81</v>
      </c>
      <c r="F28" s="208">
        <v>226801556.28999999</v>
      </c>
      <c r="G28" s="208">
        <v>205679752.31</v>
      </c>
      <c r="H28" s="208">
        <v>177659542.19</v>
      </c>
      <c r="I28" s="208">
        <v>94715680.090000004</v>
      </c>
      <c r="J28" s="208">
        <v>166692977.56</v>
      </c>
      <c r="K28" s="208">
        <v>219003987.89000002</v>
      </c>
      <c r="L28" s="605"/>
      <c r="M28" s="389"/>
      <c r="N28" s="389"/>
      <c r="O28" s="389"/>
      <c r="P28" s="389"/>
      <c r="Q28" s="389"/>
    </row>
    <row r="29" spans="1:17" ht="15">
      <c r="A29" s="209" t="s">
        <v>321</v>
      </c>
      <c r="B29" s="210">
        <v>0</v>
      </c>
      <c r="C29" s="210">
        <v>0</v>
      </c>
      <c r="D29" s="210">
        <v>0</v>
      </c>
      <c r="E29" s="210">
        <v>0</v>
      </c>
      <c r="F29" s="210">
        <v>0</v>
      </c>
      <c r="G29" s="210">
        <v>0</v>
      </c>
      <c r="H29" s="210">
        <v>0</v>
      </c>
      <c r="I29" s="210">
        <v>46461.25</v>
      </c>
      <c r="J29" s="208">
        <v>22714.5</v>
      </c>
      <c r="K29" s="208">
        <v>26256.42</v>
      </c>
      <c r="L29" s="389"/>
      <c r="M29" s="389"/>
      <c r="N29" s="389"/>
      <c r="O29" s="389"/>
      <c r="P29" s="389"/>
      <c r="Q29" s="389"/>
    </row>
    <row r="30" spans="1:17" ht="15.75" thickBot="1">
      <c r="A30" s="209" t="s">
        <v>322</v>
      </c>
      <c r="B30" s="210">
        <v>0</v>
      </c>
      <c r="C30" s="210">
        <v>0</v>
      </c>
      <c r="D30" s="210">
        <v>0</v>
      </c>
      <c r="E30" s="210">
        <v>0</v>
      </c>
      <c r="F30" s="210">
        <v>0</v>
      </c>
      <c r="G30" s="210">
        <v>0</v>
      </c>
      <c r="H30" s="210">
        <v>0</v>
      </c>
      <c r="I30" s="210">
        <v>0</v>
      </c>
      <c r="J30" s="208">
        <v>0</v>
      </c>
      <c r="K30" s="208">
        <v>0</v>
      </c>
      <c r="L30" s="389"/>
      <c r="M30" s="389"/>
      <c r="N30" s="389"/>
      <c r="O30" s="389"/>
      <c r="P30" s="389"/>
      <c r="Q30" s="389"/>
    </row>
    <row r="31" spans="1:17" ht="15.75" thickBot="1">
      <c r="A31" s="214" t="s">
        <v>360</v>
      </c>
      <c r="B31" s="212">
        <f t="shared" ref="B31:G31" si="1">SUM(B32:B56)</f>
        <v>567225961.03000009</v>
      </c>
      <c r="C31" s="212">
        <f t="shared" si="1"/>
        <v>821042472.25999999</v>
      </c>
      <c r="D31" s="212">
        <f t="shared" si="1"/>
        <v>496572184.80000007</v>
      </c>
      <c r="E31" s="212">
        <f>SUM(E32:E56)</f>
        <v>478831009.96999997</v>
      </c>
      <c r="F31" s="212">
        <f t="shared" si="1"/>
        <v>438678534.47000003</v>
      </c>
      <c r="G31" s="212">
        <f t="shared" si="1"/>
        <v>527303728.73000002</v>
      </c>
      <c r="H31" s="212">
        <f>SUM(H32:H56)</f>
        <v>875626109.70999992</v>
      </c>
      <c r="I31" s="212">
        <f>SUM(I32:I56)</f>
        <v>1225004033.9799998</v>
      </c>
      <c r="J31" s="212">
        <f>SUM(J32:J56)</f>
        <v>1474262099.4499998</v>
      </c>
      <c r="K31" s="213">
        <f>SUM(K32:K56)</f>
        <v>1421676958.2700002</v>
      </c>
      <c r="L31" s="389"/>
      <c r="M31" s="605"/>
      <c r="N31" s="389"/>
      <c r="O31" s="389"/>
      <c r="P31" s="389"/>
      <c r="Q31" s="389"/>
    </row>
    <row r="32" spans="1:17" ht="15">
      <c r="A32" s="205" t="s">
        <v>298</v>
      </c>
      <c r="B32" s="208">
        <v>4468.2299999999996</v>
      </c>
      <c r="C32" s="208">
        <v>923.38</v>
      </c>
      <c r="D32" s="208">
        <v>38.97</v>
      </c>
      <c r="E32" s="208">
        <v>47.9</v>
      </c>
      <c r="F32" s="208">
        <v>57.769999999999996</v>
      </c>
      <c r="G32" s="208">
        <v>74.92</v>
      </c>
      <c r="H32" s="208">
        <v>61.78</v>
      </c>
      <c r="I32" s="236">
        <v>63.230000000000004</v>
      </c>
      <c r="J32" s="236">
        <v>14.98</v>
      </c>
      <c r="K32" s="236">
        <v>471.83000000000004</v>
      </c>
      <c r="L32" s="389"/>
      <c r="M32" s="605"/>
      <c r="N32" s="389"/>
      <c r="O32" s="389"/>
      <c r="P32" s="389"/>
      <c r="Q32" s="389"/>
    </row>
    <row r="33" spans="1:17" ht="15">
      <c r="A33" s="205" t="s">
        <v>299</v>
      </c>
      <c r="B33" s="208">
        <v>4392093.68</v>
      </c>
      <c r="C33" s="208">
        <v>5143777.1199999992</v>
      </c>
      <c r="D33" s="208">
        <v>2307836.48</v>
      </c>
      <c r="E33" s="208">
        <v>3591939.01</v>
      </c>
      <c r="F33" s="208">
        <v>2794536.88</v>
      </c>
      <c r="G33" s="208">
        <v>3593649.19</v>
      </c>
      <c r="H33" s="208">
        <v>64479376.629999995</v>
      </c>
      <c r="I33" s="236">
        <v>240450402.25</v>
      </c>
      <c r="J33" s="236">
        <v>415120782.35999995</v>
      </c>
      <c r="K33" s="236">
        <v>274653123.44999999</v>
      </c>
      <c r="L33" s="389"/>
      <c r="M33" s="605"/>
      <c r="N33" s="389"/>
      <c r="O33" s="389"/>
      <c r="P33" s="389"/>
      <c r="Q33" s="389"/>
    </row>
    <row r="34" spans="1:17" ht="15">
      <c r="A34" s="205" t="s">
        <v>300</v>
      </c>
      <c r="B34" s="208">
        <v>140127.43</v>
      </c>
      <c r="C34" s="208">
        <v>630929.86</v>
      </c>
      <c r="D34" s="208">
        <v>1467002.62</v>
      </c>
      <c r="E34" s="208">
        <v>2311447.73</v>
      </c>
      <c r="F34" s="208">
        <v>465200.91</v>
      </c>
      <c r="G34" s="208">
        <v>1873625.73</v>
      </c>
      <c r="H34" s="208">
        <v>92722444.469999999</v>
      </c>
      <c r="I34" s="236">
        <v>284070785.38</v>
      </c>
      <c r="J34" s="236">
        <v>249280680.82999998</v>
      </c>
      <c r="K34" s="236">
        <v>172755100.72999999</v>
      </c>
      <c r="L34" s="389"/>
      <c r="M34" s="605"/>
      <c r="N34" s="389"/>
      <c r="O34" s="389"/>
      <c r="P34" s="389"/>
      <c r="Q34" s="389"/>
    </row>
    <row r="35" spans="1:17" ht="15">
      <c r="A35" s="205" t="s">
        <v>301</v>
      </c>
      <c r="B35" s="208">
        <v>47817208.109999999</v>
      </c>
      <c r="C35" s="208">
        <v>62327358.510000005</v>
      </c>
      <c r="D35" s="208">
        <v>34047457.600000001</v>
      </c>
      <c r="E35" s="208">
        <v>28469309.439999998</v>
      </c>
      <c r="F35" s="208">
        <v>62125280.140000001</v>
      </c>
      <c r="G35" s="208">
        <v>70970669.489999995</v>
      </c>
      <c r="H35" s="208">
        <v>346070142.09000003</v>
      </c>
      <c r="I35" s="236">
        <v>242193346.10000002</v>
      </c>
      <c r="J35" s="236">
        <v>293133900.72000003</v>
      </c>
      <c r="K35" s="236">
        <v>502704182.11000001</v>
      </c>
      <c r="L35" s="389"/>
      <c r="M35" s="605"/>
      <c r="N35" s="389"/>
      <c r="O35" s="389"/>
      <c r="P35" s="389"/>
      <c r="Q35" s="389"/>
    </row>
    <row r="36" spans="1:17" ht="15">
      <c r="A36" s="205" t="s">
        <v>302</v>
      </c>
      <c r="B36" s="208">
        <v>14009727.85</v>
      </c>
      <c r="C36" s="208">
        <v>27428580.689999998</v>
      </c>
      <c r="D36" s="208">
        <v>11305524.5</v>
      </c>
      <c r="E36" s="208">
        <v>8838111.9100000001</v>
      </c>
      <c r="F36" s="208">
        <v>9143439.540000001</v>
      </c>
      <c r="G36" s="208">
        <v>10431709.24</v>
      </c>
      <c r="H36" s="208">
        <v>13828411.4</v>
      </c>
      <c r="I36" s="236">
        <v>17736873.469999999</v>
      </c>
      <c r="J36" s="236">
        <v>19852975.129999999</v>
      </c>
      <c r="K36" s="236">
        <v>14123318.029999999</v>
      </c>
      <c r="L36" s="389"/>
      <c r="M36" s="605"/>
      <c r="N36" s="389"/>
      <c r="O36" s="389"/>
      <c r="P36" s="389"/>
      <c r="Q36" s="389"/>
    </row>
    <row r="37" spans="1:17" ht="15">
      <c r="A37" s="205" t="s">
        <v>303</v>
      </c>
      <c r="B37" s="208">
        <v>57124731.619999997</v>
      </c>
      <c r="C37" s="208">
        <v>89462978.349999994</v>
      </c>
      <c r="D37" s="208">
        <v>54639954.950000003</v>
      </c>
      <c r="E37" s="208">
        <v>85457657.430000007</v>
      </c>
      <c r="F37" s="208">
        <v>43509723.259999998</v>
      </c>
      <c r="G37" s="208">
        <v>37939895.130000003</v>
      </c>
      <c r="H37" s="208">
        <v>39867955.800000004</v>
      </c>
      <c r="I37" s="236">
        <v>41237929.579999998</v>
      </c>
      <c r="J37" s="236">
        <v>38443327.390000001</v>
      </c>
      <c r="K37" s="236">
        <v>42222791.929999992</v>
      </c>
      <c r="L37" s="389"/>
      <c r="M37" s="605"/>
      <c r="N37" s="389"/>
      <c r="O37" s="389"/>
      <c r="P37" s="389"/>
      <c r="Q37" s="389"/>
    </row>
    <row r="38" spans="1:17" ht="15">
      <c r="A38" s="205" t="s">
        <v>304</v>
      </c>
      <c r="B38" s="208">
        <v>0</v>
      </c>
      <c r="C38" s="208">
        <v>0</v>
      </c>
      <c r="D38" s="208">
        <v>0</v>
      </c>
      <c r="E38" s="208">
        <v>0</v>
      </c>
      <c r="F38" s="208">
        <v>0</v>
      </c>
      <c r="G38" s="208">
        <v>0</v>
      </c>
      <c r="H38" s="208">
        <v>0</v>
      </c>
      <c r="I38" s="236">
        <v>0</v>
      </c>
      <c r="J38" s="236">
        <v>0</v>
      </c>
      <c r="K38" s="236">
        <v>0</v>
      </c>
      <c r="L38" s="389"/>
      <c r="M38" s="605"/>
      <c r="N38" s="389"/>
      <c r="O38" s="389"/>
      <c r="P38" s="389"/>
      <c r="Q38" s="389"/>
    </row>
    <row r="39" spans="1:17" ht="15">
      <c r="A39" s="205" t="s">
        <v>305</v>
      </c>
      <c r="B39" s="208">
        <v>19385829.629999999</v>
      </c>
      <c r="C39" s="208">
        <v>39996698.870000005</v>
      </c>
      <c r="D39" s="208">
        <v>28282071.580000002</v>
      </c>
      <c r="E39" s="208">
        <v>21311416.559999999</v>
      </c>
      <c r="F39" s="208">
        <v>38022771.68</v>
      </c>
      <c r="G39" s="208">
        <v>91040799.520000011</v>
      </c>
      <c r="H39" s="208">
        <v>108135667.40000001</v>
      </c>
      <c r="I39" s="236">
        <v>127249237.69</v>
      </c>
      <c r="J39" s="236">
        <v>154485514.75</v>
      </c>
      <c r="K39" s="236">
        <v>113653807.41</v>
      </c>
      <c r="L39" s="389"/>
      <c r="M39" s="605"/>
      <c r="N39" s="389"/>
      <c r="O39" s="389"/>
      <c r="P39" s="389"/>
      <c r="Q39" s="389"/>
    </row>
    <row r="40" spans="1:17" ht="15">
      <c r="A40" s="205" t="s">
        <v>306</v>
      </c>
      <c r="B40" s="208">
        <v>11902859.82</v>
      </c>
      <c r="C40" s="208">
        <v>21536754.890000001</v>
      </c>
      <c r="D40" s="208">
        <v>7169661.9799999995</v>
      </c>
      <c r="E40" s="208">
        <v>6575703.8800000008</v>
      </c>
      <c r="F40" s="208">
        <v>6097305.04</v>
      </c>
      <c r="G40" s="208">
        <v>7386627.25</v>
      </c>
      <c r="H40" s="208">
        <v>4262079.09</v>
      </c>
      <c r="I40" s="236">
        <v>4695094.09</v>
      </c>
      <c r="J40" s="236">
        <v>4887753.33</v>
      </c>
      <c r="K40" s="236">
        <v>4667114.3100000005</v>
      </c>
      <c r="L40" s="389"/>
      <c r="M40" s="605"/>
      <c r="N40" s="389"/>
      <c r="O40" s="389"/>
      <c r="P40" s="389"/>
      <c r="Q40" s="389"/>
    </row>
    <row r="41" spans="1:17" ht="15">
      <c r="A41" s="205" t="s">
        <v>307</v>
      </c>
      <c r="B41" s="208">
        <v>1421239.53</v>
      </c>
      <c r="C41" s="208">
        <v>2460403.2599999998</v>
      </c>
      <c r="D41" s="208">
        <v>1312787.3999999999</v>
      </c>
      <c r="E41" s="208">
        <v>1350610.03</v>
      </c>
      <c r="F41" s="208">
        <v>1417405.4</v>
      </c>
      <c r="G41" s="208">
        <v>1940862.95</v>
      </c>
      <c r="H41" s="208">
        <v>1996555.1700000002</v>
      </c>
      <c r="I41" s="236">
        <v>4386888.4800000004</v>
      </c>
      <c r="J41" s="236">
        <v>7614820.5800000001</v>
      </c>
      <c r="K41" s="236">
        <v>2726944.27</v>
      </c>
      <c r="L41" s="389"/>
      <c r="M41" s="605"/>
      <c r="N41" s="389"/>
      <c r="O41" s="389"/>
      <c r="P41" s="389"/>
      <c r="Q41" s="389"/>
    </row>
    <row r="42" spans="1:17" ht="15">
      <c r="A42" s="205" t="s">
        <v>308</v>
      </c>
      <c r="B42" s="208">
        <v>12491670.52</v>
      </c>
      <c r="C42" s="208">
        <v>28657840.52</v>
      </c>
      <c r="D42" s="208">
        <v>50162705.790000007</v>
      </c>
      <c r="E42" s="208">
        <v>39303661.75</v>
      </c>
      <c r="F42" s="208">
        <v>48393448.119999997</v>
      </c>
      <c r="G42" s="208">
        <v>12316881.129999999</v>
      </c>
      <c r="H42" s="208">
        <v>10090881.529999999</v>
      </c>
      <c r="I42" s="236">
        <v>20748879.640000001</v>
      </c>
      <c r="J42" s="236">
        <v>12522019.559999999</v>
      </c>
      <c r="K42" s="236">
        <v>27835900.800000001</v>
      </c>
      <c r="L42" s="389"/>
      <c r="M42" s="605"/>
      <c r="N42" s="389"/>
      <c r="O42" s="389"/>
      <c r="P42" s="389"/>
      <c r="Q42" s="389"/>
    </row>
    <row r="43" spans="1:17" ht="15">
      <c r="A43" s="205" t="s">
        <v>309</v>
      </c>
      <c r="B43" s="208">
        <v>35561680.090000004</v>
      </c>
      <c r="C43" s="208">
        <v>51439200.920000002</v>
      </c>
      <c r="D43" s="208">
        <v>14513337.109999999</v>
      </c>
      <c r="E43" s="208">
        <v>22211869.530000001</v>
      </c>
      <c r="F43" s="208">
        <v>4771452.43</v>
      </c>
      <c r="G43" s="208">
        <v>42233184.329999998</v>
      </c>
      <c r="H43" s="208">
        <v>23859437.209999997</v>
      </c>
      <c r="I43" s="236">
        <v>28572055.059999999</v>
      </c>
      <c r="J43" s="236">
        <v>36017177.030000001</v>
      </c>
      <c r="K43" s="236">
        <v>25926554.039999999</v>
      </c>
      <c r="L43" s="389"/>
      <c r="M43" s="605"/>
      <c r="N43" s="389"/>
      <c r="O43" s="389"/>
      <c r="P43" s="389"/>
      <c r="Q43" s="389"/>
    </row>
    <row r="44" spans="1:17" ht="15">
      <c r="A44" s="205" t="s">
        <v>310</v>
      </c>
      <c r="B44" s="208">
        <v>41357775.410000004</v>
      </c>
      <c r="C44" s="208">
        <v>62079461.420000002</v>
      </c>
      <c r="D44" s="208">
        <v>46281459.060000002</v>
      </c>
      <c r="E44" s="208">
        <v>43177064.25</v>
      </c>
      <c r="F44" s="208">
        <v>35976682.030000001</v>
      </c>
      <c r="G44" s="208">
        <v>40327207.729999997</v>
      </c>
      <c r="H44" s="208">
        <v>38962430.539999999</v>
      </c>
      <c r="I44" s="236">
        <v>45439583.25</v>
      </c>
      <c r="J44" s="236">
        <v>38929002.57</v>
      </c>
      <c r="K44" s="236">
        <v>36431591.93</v>
      </c>
      <c r="L44" s="389"/>
      <c r="M44" s="605"/>
      <c r="N44" s="389"/>
      <c r="O44" s="389"/>
      <c r="P44" s="389"/>
      <c r="Q44" s="389"/>
    </row>
    <row r="45" spans="1:17" ht="15">
      <c r="A45" s="205" t="s">
        <v>311</v>
      </c>
      <c r="B45" s="208">
        <v>25895.600000000002</v>
      </c>
      <c r="C45" s="208">
        <v>124424.09</v>
      </c>
      <c r="D45" s="208">
        <v>29153.980000000003</v>
      </c>
      <c r="E45" s="208">
        <v>0</v>
      </c>
      <c r="F45" s="208">
        <v>0</v>
      </c>
      <c r="G45" s="208">
        <v>0</v>
      </c>
      <c r="H45" s="208">
        <v>0</v>
      </c>
      <c r="I45" s="236">
        <v>0</v>
      </c>
      <c r="J45" s="236">
        <v>0</v>
      </c>
      <c r="K45" s="236">
        <v>0</v>
      </c>
      <c r="L45" s="389"/>
      <c r="M45" s="605"/>
      <c r="N45" s="389"/>
      <c r="O45" s="389"/>
      <c r="P45" s="389"/>
      <c r="Q45" s="389"/>
    </row>
    <row r="46" spans="1:17" ht="15">
      <c r="A46" s="205" t="s">
        <v>312</v>
      </c>
      <c r="B46" s="208">
        <v>35863622.449999996</v>
      </c>
      <c r="C46" s="208">
        <v>69320654.709999993</v>
      </c>
      <c r="D46" s="208">
        <v>26921423.359999999</v>
      </c>
      <c r="E46" s="208">
        <v>29843264.120000001</v>
      </c>
      <c r="F46" s="208">
        <v>24527570.390000001</v>
      </c>
      <c r="G46" s="208">
        <v>40962473.659999996</v>
      </c>
      <c r="H46" s="208">
        <v>28250435.450000003</v>
      </c>
      <c r="I46" s="236">
        <v>39867900.509999998</v>
      </c>
      <c r="J46" s="236">
        <v>45181109.799999997</v>
      </c>
      <c r="K46" s="236">
        <v>30339622.469999999</v>
      </c>
      <c r="L46" s="389"/>
      <c r="M46" s="605"/>
      <c r="N46" s="389"/>
      <c r="O46" s="389"/>
      <c r="P46" s="389"/>
      <c r="Q46" s="389"/>
    </row>
    <row r="47" spans="1:17" ht="15">
      <c r="A47" s="205" t="s">
        <v>313</v>
      </c>
      <c r="B47" s="208">
        <v>0</v>
      </c>
      <c r="C47" s="208">
        <v>0</v>
      </c>
      <c r="D47" s="208">
        <v>0</v>
      </c>
      <c r="E47" s="208">
        <v>0</v>
      </c>
      <c r="F47" s="208">
        <v>0</v>
      </c>
      <c r="G47" s="208">
        <v>0</v>
      </c>
      <c r="H47" s="208">
        <v>0</v>
      </c>
      <c r="I47" s="236">
        <v>0</v>
      </c>
      <c r="J47" s="236">
        <v>0</v>
      </c>
      <c r="K47" s="236">
        <v>0</v>
      </c>
      <c r="L47" s="389"/>
      <c r="M47" s="605"/>
      <c r="N47" s="389"/>
      <c r="O47" s="389"/>
      <c r="P47" s="389"/>
      <c r="Q47" s="389"/>
    </row>
    <row r="48" spans="1:17" ht="15">
      <c r="A48" s="205" t="s">
        <v>314</v>
      </c>
      <c r="B48" s="208">
        <v>0</v>
      </c>
      <c r="C48" s="208">
        <v>0</v>
      </c>
      <c r="D48" s="208">
        <v>0</v>
      </c>
      <c r="E48" s="208">
        <v>0</v>
      </c>
      <c r="F48" s="208">
        <v>0</v>
      </c>
      <c r="G48" s="208">
        <v>0</v>
      </c>
      <c r="H48" s="208">
        <v>0</v>
      </c>
      <c r="I48" s="236">
        <v>0</v>
      </c>
      <c r="J48" s="236">
        <v>0</v>
      </c>
      <c r="K48" s="236">
        <v>0</v>
      </c>
      <c r="L48" s="389"/>
      <c r="M48" s="605"/>
      <c r="N48" s="389"/>
      <c r="O48" s="389"/>
      <c r="P48" s="389"/>
      <c r="Q48" s="389"/>
    </row>
    <row r="49" spans="1:17" ht="15">
      <c r="A49" s="205" t="s">
        <v>315</v>
      </c>
      <c r="B49" s="208">
        <v>93874113.730000004</v>
      </c>
      <c r="C49" s="208">
        <v>102567807.25</v>
      </c>
      <c r="D49" s="208">
        <v>88816446.790000007</v>
      </c>
      <c r="E49" s="208">
        <v>58598498.910000004</v>
      </c>
      <c r="F49" s="208">
        <v>49229991.390000001</v>
      </c>
      <c r="G49" s="208">
        <v>50191725.279999994</v>
      </c>
      <c r="H49" s="208">
        <v>31014915.91</v>
      </c>
      <c r="I49" s="236">
        <v>35169008.460000001</v>
      </c>
      <c r="J49" s="236">
        <v>48486206.149999999</v>
      </c>
      <c r="K49" s="236">
        <v>55940906.149999999</v>
      </c>
      <c r="L49" s="389"/>
      <c r="M49" s="605"/>
      <c r="N49" s="389"/>
      <c r="O49" s="389"/>
      <c r="P49" s="389"/>
      <c r="Q49" s="389"/>
    </row>
    <row r="50" spans="1:17" ht="15">
      <c r="A50" s="205" t="s">
        <v>316</v>
      </c>
      <c r="B50" s="208">
        <v>52135741.82</v>
      </c>
      <c r="C50" s="208">
        <v>75166609.329999998</v>
      </c>
      <c r="D50" s="208">
        <v>24788149.420000002</v>
      </c>
      <c r="E50" s="208">
        <v>32663589.809999999</v>
      </c>
      <c r="F50" s="208">
        <v>15509637.279999999</v>
      </c>
      <c r="G50" s="208">
        <v>41367240.32</v>
      </c>
      <c r="H50" s="208">
        <v>21140128.490000002</v>
      </c>
      <c r="I50" s="236">
        <v>29268180.289999999</v>
      </c>
      <c r="J50" s="236">
        <v>34976217.259999998</v>
      </c>
      <c r="K50" s="236">
        <v>27821987.16</v>
      </c>
      <c r="L50" s="389"/>
      <c r="M50" s="605"/>
      <c r="N50" s="389"/>
      <c r="O50" s="389"/>
      <c r="P50" s="389"/>
      <c r="Q50" s="389"/>
    </row>
    <row r="51" spans="1:17" ht="15">
      <c r="A51" s="205" t="s">
        <v>317</v>
      </c>
      <c r="B51" s="208">
        <v>1290.54</v>
      </c>
      <c r="C51" s="208">
        <v>168583.92</v>
      </c>
      <c r="D51" s="208">
        <v>127077.22</v>
      </c>
      <c r="E51" s="208">
        <v>172334.72</v>
      </c>
      <c r="F51" s="208">
        <v>288122.63</v>
      </c>
      <c r="G51" s="208">
        <v>296383.94</v>
      </c>
      <c r="H51" s="208">
        <v>617143.41</v>
      </c>
      <c r="I51" s="236">
        <v>433589.57</v>
      </c>
      <c r="J51" s="236">
        <v>730236.75</v>
      </c>
      <c r="K51" s="236">
        <v>973582.39999999991</v>
      </c>
      <c r="L51" s="389"/>
      <c r="M51" s="605"/>
      <c r="N51" s="389"/>
      <c r="O51" s="389"/>
      <c r="P51" s="389"/>
      <c r="Q51" s="389"/>
    </row>
    <row r="52" spans="1:17" ht="15">
      <c r="A52" s="205" t="s">
        <v>318</v>
      </c>
      <c r="B52" s="208">
        <v>64903313.18</v>
      </c>
      <c r="C52" s="208">
        <v>76674844.609999999</v>
      </c>
      <c r="D52" s="208">
        <v>59113704.18</v>
      </c>
      <c r="E52" s="208">
        <v>46641568.82</v>
      </c>
      <c r="F52" s="208">
        <v>49023864.790000007</v>
      </c>
      <c r="G52" s="208">
        <v>26760661.670000002</v>
      </c>
      <c r="H52" s="208">
        <v>19687433.66</v>
      </c>
      <c r="I52" s="236">
        <v>30125057.299999997</v>
      </c>
      <c r="J52" s="236">
        <v>26169499.949999999</v>
      </c>
      <c r="K52" s="236">
        <v>21756712.259999998</v>
      </c>
      <c r="L52" s="389"/>
      <c r="M52" s="605"/>
      <c r="N52" s="389"/>
      <c r="O52" s="389"/>
      <c r="P52" s="389"/>
      <c r="Q52" s="389"/>
    </row>
    <row r="53" spans="1:17" ht="15">
      <c r="A53" s="205" t="s">
        <v>319</v>
      </c>
      <c r="B53" s="208">
        <v>19786.43</v>
      </c>
      <c r="C53" s="208">
        <v>70113.84</v>
      </c>
      <c r="D53" s="208">
        <v>103083.9</v>
      </c>
      <c r="E53" s="208">
        <v>108145.15000000001</v>
      </c>
      <c r="F53" s="208">
        <v>159647.85</v>
      </c>
      <c r="G53" s="208">
        <v>293277.71999999997</v>
      </c>
      <c r="H53" s="208">
        <v>252898.46</v>
      </c>
      <c r="I53" s="236">
        <v>254147.06</v>
      </c>
      <c r="J53" s="236">
        <v>236171.68</v>
      </c>
      <c r="K53" s="236">
        <v>224796.77000000002</v>
      </c>
      <c r="L53" s="389"/>
      <c r="M53" s="605"/>
      <c r="N53" s="389"/>
      <c r="O53" s="389"/>
      <c r="P53" s="389"/>
      <c r="Q53" s="389"/>
    </row>
    <row r="54" spans="1:17" ht="15">
      <c r="A54" s="205" t="s">
        <v>320</v>
      </c>
      <c r="B54" s="208">
        <v>74792785.359999999</v>
      </c>
      <c r="C54" s="208">
        <v>105784526.72</v>
      </c>
      <c r="D54" s="208">
        <v>45183307.909999996</v>
      </c>
      <c r="E54" s="208">
        <v>48204769.019999996</v>
      </c>
      <c r="F54" s="208">
        <v>47222396.940000005</v>
      </c>
      <c r="G54" s="208">
        <v>47376779.530000001</v>
      </c>
      <c r="H54" s="208">
        <v>30387711.219999999</v>
      </c>
      <c r="I54" s="236">
        <v>33105012.57</v>
      </c>
      <c r="J54" s="236">
        <v>48194688.630000003</v>
      </c>
      <c r="K54" s="236">
        <v>66918450.219999999</v>
      </c>
      <c r="L54" s="389"/>
      <c r="M54" s="605"/>
      <c r="N54" s="389"/>
      <c r="O54" s="389"/>
      <c r="P54" s="389"/>
      <c r="Q54" s="389"/>
    </row>
    <row r="55" spans="1:17" ht="15">
      <c r="A55" s="205" t="s">
        <v>321</v>
      </c>
      <c r="B55" s="208">
        <v>0</v>
      </c>
      <c r="C55" s="208">
        <v>0</v>
      </c>
      <c r="D55" s="208">
        <v>0</v>
      </c>
      <c r="E55" s="208">
        <v>0</v>
      </c>
      <c r="F55" s="208">
        <v>0</v>
      </c>
      <c r="G55" s="208">
        <v>0</v>
      </c>
      <c r="H55" s="208">
        <v>0</v>
      </c>
      <c r="I55" s="236">
        <v>0</v>
      </c>
      <c r="J55" s="236">
        <v>0</v>
      </c>
      <c r="K55" s="236">
        <v>0</v>
      </c>
      <c r="L55" s="389"/>
      <c r="M55" s="389"/>
      <c r="N55" s="389"/>
      <c r="O55" s="389"/>
      <c r="P55" s="389"/>
      <c r="Q55" s="389"/>
    </row>
    <row r="56" spans="1:17" ht="15.75" thickBot="1">
      <c r="A56" s="205" t="s">
        <v>322</v>
      </c>
      <c r="B56" s="208">
        <v>0</v>
      </c>
      <c r="C56" s="208">
        <v>0</v>
      </c>
      <c r="D56" s="208">
        <v>0</v>
      </c>
      <c r="E56" s="208">
        <v>0</v>
      </c>
      <c r="F56" s="208">
        <v>0</v>
      </c>
      <c r="G56" s="208">
        <v>0</v>
      </c>
      <c r="H56" s="208">
        <v>0</v>
      </c>
      <c r="I56" s="236">
        <v>0</v>
      </c>
      <c r="J56" s="236">
        <v>0</v>
      </c>
      <c r="K56" s="236">
        <v>0</v>
      </c>
      <c r="L56" s="389"/>
      <c r="M56" s="389"/>
      <c r="N56" s="389"/>
      <c r="O56" s="389"/>
      <c r="P56" s="389"/>
      <c r="Q56" s="389"/>
    </row>
    <row r="57" spans="1:17" ht="15.75" thickBot="1">
      <c r="A57" s="214" t="s">
        <v>327</v>
      </c>
      <c r="B57" s="212">
        <f t="shared" ref="B57:H57" si="2">SUM(B58:B82)</f>
        <v>142114192.39841759</v>
      </c>
      <c r="C57" s="212">
        <f t="shared" si="2"/>
        <v>153333246.43703079</v>
      </c>
      <c r="D57" s="212">
        <f t="shared" si="2"/>
        <v>164714004.27582407</v>
      </c>
      <c r="E57" s="212">
        <f t="shared" si="2"/>
        <v>172438817.46004063</v>
      </c>
      <c r="F57" s="212">
        <f t="shared" si="2"/>
        <v>181115546.38351998</v>
      </c>
      <c r="G57" s="212">
        <f t="shared" si="2"/>
        <v>207782506</v>
      </c>
      <c r="H57" s="212">
        <f t="shared" si="2"/>
        <v>238439595</v>
      </c>
      <c r="I57" s="212">
        <f>SUM(I58:I82)</f>
        <v>214827377.31725195</v>
      </c>
      <c r="J57" s="212">
        <f>SUM(J58:J82)</f>
        <v>214905187.14119998</v>
      </c>
      <c r="K57" s="212">
        <f>SUM(K58:K82)</f>
        <v>163084145.14084029</v>
      </c>
      <c r="L57" s="389"/>
      <c r="M57" s="389"/>
      <c r="N57" s="389"/>
      <c r="O57" s="389"/>
      <c r="P57" s="389"/>
      <c r="Q57" s="389"/>
    </row>
    <row r="58" spans="1:17" ht="15">
      <c r="A58" s="205" t="s">
        <v>298</v>
      </c>
      <c r="B58" s="208">
        <v>2802081.8990824148</v>
      </c>
      <c r="C58" s="208">
        <v>2758912.084381836</v>
      </c>
      <c r="D58" s="208">
        <v>2598937.7619712553</v>
      </c>
      <c r="E58" s="208">
        <v>1825791.6429200002</v>
      </c>
      <c r="F58" s="208">
        <v>1956936.3164799998</v>
      </c>
      <c r="G58" s="208">
        <v>2181077</v>
      </c>
      <c r="H58" s="208">
        <v>1553502</v>
      </c>
      <c r="I58" s="208">
        <v>1936499.75459</v>
      </c>
      <c r="J58" s="208">
        <v>1963351.5551999998</v>
      </c>
      <c r="K58" s="208">
        <v>1625736.4315500001</v>
      </c>
      <c r="L58" s="389"/>
      <c r="M58" s="389"/>
      <c r="N58" s="389"/>
      <c r="O58" s="389"/>
      <c r="P58" s="389"/>
      <c r="Q58" s="389"/>
    </row>
    <row r="59" spans="1:17" ht="15">
      <c r="A59" s="205" t="s">
        <v>299</v>
      </c>
      <c r="B59" s="208">
        <v>8097946.9850280313</v>
      </c>
      <c r="C59" s="208">
        <v>9392414.2086814065</v>
      </c>
      <c r="D59" s="208">
        <v>10256307.121006878</v>
      </c>
      <c r="E59" s="208">
        <v>12277707.738180002</v>
      </c>
      <c r="F59" s="208">
        <v>13685005.948799999</v>
      </c>
      <c r="G59" s="208">
        <v>16128823</v>
      </c>
      <c r="H59" s="208">
        <v>19098015</v>
      </c>
      <c r="I59" s="208">
        <v>15977422.724130755</v>
      </c>
      <c r="J59" s="208">
        <v>16311167.095199998</v>
      </c>
      <c r="K59" s="208">
        <v>13127930.625730239</v>
      </c>
      <c r="L59" s="389"/>
      <c r="M59" s="389"/>
      <c r="N59" s="389"/>
      <c r="O59" s="389"/>
      <c r="P59" s="389"/>
      <c r="Q59" s="389"/>
    </row>
    <row r="60" spans="1:17" ht="15">
      <c r="A60" s="205" t="s">
        <v>300</v>
      </c>
      <c r="B60" s="208">
        <v>6571717.9971504146</v>
      </c>
      <c r="C60" s="208">
        <v>7718362.3780964613</v>
      </c>
      <c r="D60" s="208">
        <v>7755266.2230911357</v>
      </c>
      <c r="E60" s="208">
        <v>9241030.0819799993</v>
      </c>
      <c r="F60" s="208">
        <v>9635277.1273599993</v>
      </c>
      <c r="G60" s="208">
        <v>10886734</v>
      </c>
      <c r="H60" s="208">
        <v>12727728</v>
      </c>
      <c r="I60" s="208">
        <v>11464781.251775123</v>
      </c>
      <c r="J60" s="208">
        <v>13362839.027199998</v>
      </c>
      <c r="K60" s="208">
        <v>9955641.3103752639</v>
      </c>
      <c r="L60" s="389"/>
      <c r="M60" s="389"/>
      <c r="N60" s="389"/>
      <c r="O60" s="389"/>
      <c r="P60" s="389"/>
      <c r="Q60" s="389"/>
    </row>
    <row r="61" spans="1:17" ht="15">
      <c r="A61" s="205" t="s">
        <v>301</v>
      </c>
      <c r="B61" s="208">
        <v>17153291.72868719</v>
      </c>
      <c r="C61" s="208">
        <v>18448408.87328168</v>
      </c>
      <c r="D61" s="208">
        <v>18923925.400259413</v>
      </c>
      <c r="E61" s="208">
        <v>21230830.52208</v>
      </c>
      <c r="F61" s="208">
        <v>20798111.013280001</v>
      </c>
      <c r="G61" s="208">
        <v>25913731</v>
      </c>
      <c r="H61" s="208">
        <v>31496327</v>
      </c>
      <c r="I61" s="208">
        <v>27718014.031925693</v>
      </c>
      <c r="J61" s="208">
        <v>29015057.928399999</v>
      </c>
      <c r="K61" s="208">
        <v>23076280.232901227</v>
      </c>
      <c r="L61" s="389"/>
      <c r="M61" s="389"/>
      <c r="N61" s="389"/>
      <c r="O61" s="389"/>
      <c r="P61" s="389"/>
      <c r="Q61" s="389"/>
    </row>
    <row r="62" spans="1:17" ht="15">
      <c r="A62" s="205" t="s">
        <v>302</v>
      </c>
      <c r="B62" s="208">
        <v>7957769.1972676329</v>
      </c>
      <c r="C62" s="208">
        <v>8454082.1447049789</v>
      </c>
      <c r="D62" s="208">
        <v>9082065.8306906074</v>
      </c>
      <c r="E62" s="208">
        <v>9929504.8179599997</v>
      </c>
      <c r="F62" s="208">
        <v>10169321.679839998</v>
      </c>
      <c r="G62" s="208">
        <v>11031189</v>
      </c>
      <c r="H62" s="208">
        <v>11082766</v>
      </c>
      <c r="I62" s="208">
        <v>11319825.234913943</v>
      </c>
      <c r="J62" s="208">
        <v>11751652.385199999</v>
      </c>
      <c r="K62" s="208">
        <v>10278769.29403097</v>
      </c>
      <c r="L62" s="389"/>
      <c r="M62" s="389"/>
      <c r="N62" s="389"/>
      <c r="O62" s="389"/>
      <c r="P62" s="389"/>
      <c r="Q62" s="389"/>
    </row>
    <row r="63" spans="1:17" ht="15">
      <c r="A63" s="205" t="s">
        <v>303</v>
      </c>
      <c r="B63" s="208">
        <v>15049567.406510746</v>
      </c>
      <c r="C63" s="208">
        <v>15557516.712760732</v>
      </c>
      <c r="D63" s="208">
        <v>15852389.235077644</v>
      </c>
      <c r="E63" s="208">
        <v>15830478.344440002</v>
      </c>
      <c r="F63" s="208">
        <v>16642735.962239999</v>
      </c>
      <c r="G63" s="208">
        <v>17557259</v>
      </c>
      <c r="H63" s="208">
        <v>21977353</v>
      </c>
      <c r="I63" s="208">
        <v>15334217.940691018</v>
      </c>
      <c r="J63" s="208">
        <v>15181015.800000001</v>
      </c>
      <c r="K63" s="208">
        <v>8180892.5778387208</v>
      </c>
      <c r="L63" s="389"/>
      <c r="M63" s="389"/>
      <c r="N63" s="389"/>
      <c r="O63" s="389"/>
      <c r="P63" s="389"/>
      <c r="Q63" s="389"/>
    </row>
    <row r="64" spans="1:17" ht="15">
      <c r="A64" s="205" t="s">
        <v>304</v>
      </c>
      <c r="B64" s="208">
        <v>22428.265658171251</v>
      </c>
      <c r="C64" s="208">
        <v>5088.0357128230453</v>
      </c>
      <c r="D64" s="208">
        <v>7579.0649344109852</v>
      </c>
      <c r="E64" s="208">
        <v>17516.543239999999</v>
      </c>
      <c r="F64" s="208">
        <v>13644.296479999999</v>
      </c>
      <c r="G64" s="208">
        <v>32465</v>
      </c>
      <c r="H64" s="208">
        <v>28795</v>
      </c>
      <c r="I64" s="208">
        <v>16502.888299999999</v>
      </c>
      <c r="J64" s="208">
        <v>29093.500800000002</v>
      </c>
      <c r="K64" s="208">
        <v>42116.39718</v>
      </c>
      <c r="L64" s="389"/>
      <c r="M64" s="389"/>
      <c r="N64" s="389"/>
      <c r="O64" s="389"/>
      <c r="P64" s="389"/>
      <c r="Q64" s="389"/>
    </row>
    <row r="65" spans="1:17" ht="15">
      <c r="A65" s="205" t="s">
        <v>305</v>
      </c>
      <c r="B65" s="208">
        <v>7606100.1849861285</v>
      </c>
      <c r="C65" s="208">
        <v>9659696.4300015625</v>
      </c>
      <c r="D65" s="208">
        <v>10939122.498419806</v>
      </c>
      <c r="E65" s="208">
        <v>12387522.480200002</v>
      </c>
      <c r="F65" s="208">
        <v>11999324.112959998</v>
      </c>
      <c r="G65" s="208">
        <v>13624297</v>
      </c>
      <c r="H65" s="208">
        <v>16881596</v>
      </c>
      <c r="I65" s="208">
        <v>12253237.399240695</v>
      </c>
      <c r="J65" s="208">
        <v>13648927.048799999</v>
      </c>
      <c r="K65" s="208">
        <v>8085248.0803315239</v>
      </c>
      <c r="L65" s="389"/>
      <c r="M65" s="389"/>
      <c r="N65" s="389"/>
      <c r="O65" s="389"/>
      <c r="P65" s="389"/>
      <c r="Q65" s="389"/>
    </row>
    <row r="66" spans="1:17" ht="15">
      <c r="A66" s="205" t="s">
        <v>306</v>
      </c>
      <c r="B66" s="208">
        <v>5154738.7779010274</v>
      </c>
      <c r="C66" s="208">
        <v>7840591.8007516256</v>
      </c>
      <c r="D66" s="208">
        <v>7771474.6991853416</v>
      </c>
      <c r="E66" s="208">
        <v>8466063.7667800002</v>
      </c>
      <c r="F66" s="208">
        <v>8703169.9118399993</v>
      </c>
      <c r="G66" s="208">
        <v>9920096</v>
      </c>
      <c r="H66" s="208">
        <v>10845171</v>
      </c>
      <c r="I66" s="208">
        <v>9846012.2043816783</v>
      </c>
      <c r="J66" s="208">
        <v>10406700.525999999</v>
      </c>
      <c r="K66" s="208">
        <v>9523857.8964115698</v>
      </c>
      <c r="L66" s="389"/>
      <c r="M66" s="389"/>
      <c r="N66" s="389"/>
      <c r="O66" s="389"/>
      <c r="P66" s="389"/>
      <c r="Q66" s="389"/>
    </row>
    <row r="67" spans="1:17" ht="15">
      <c r="A67" s="205" t="s">
        <v>307</v>
      </c>
      <c r="B67" s="208">
        <v>1515454.0002538557</v>
      </c>
      <c r="C67" s="208">
        <v>1702369.8013526185</v>
      </c>
      <c r="D67" s="208">
        <v>2326784.9731547069</v>
      </c>
      <c r="E67" s="208">
        <v>2581905.7791999998</v>
      </c>
      <c r="F67" s="208">
        <v>2938348.1512000002</v>
      </c>
      <c r="G67" s="208">
        <v>3535872</v>
      </c>
      <c r="H67" s="208">
        <v>3365550</v>
      </c>
      <c r="I67" s="208">
        <v>3040708.7444980284</v>
      </c>
      <c r="J67" s="208">
        <v>3195311.3908000002</v>
      </c>
      <c r="K67" s="208">
        <v>2893056.508085941</v>
      </c>
      <c r="L67" s="389"/>
      <c r="M67" s="389"/>
      <c r="N67" s="389"/>
      <c r="O67" s="389"/>
      <c r="P67" s="389"/>
      <c r="Q67" s="389"/>
    </row>
    <row r="68" spans="1:17" ht="15">
      <c r="A68" s="205" t="s">
        <v>308</v>
      </c>
      <c r="B68" s="208">
        <v>4025571.4172085314</v>
      </c>
      <c r="C68" s="208">
        <v>4414770.3028009674</v>
      </c>
      <c r="D68" s="208">
        <v>3968745.9335675007</v>
      </c>
      <c r="E68" s="208">
        <v>5200478.4551406</v>
      </c>
      <c r="F68" s="208">
        <v>5010835.9271999998</v>
      </c>
      <c r="G68" s="208">
        <v>7247308</v>
      </c>
      <c r="H68" s="208">
        <v>6947433</v>
      </c>
      <c r="I68" s="208">
        <v>7730057.5723683983</v>
      </c>
      <c r="J68" s="208">
        <v>6349922.7860000003</v>
      </c>
      <c r="K68" s="208">
        <v>4308482.6571740825</v>
      </c>
      <c r="L68" s="389"/>
      <c r="M68" s="389"/>
      <c r="N68" s="389"/>
      <c r="O68" s="389"/>
      <c r="P68" s="389"/>
      <c r="Q68" s="389"/>
    </row>
    <row r="69" spans="1:17" ht="15">
      <c r="A69" s="205" t="s">
        <v>309</v>
      </c>
      <c r="B69" s="208">
        <v>6139814.2762503335</v>
      </c>
      <c r="C69" s="208">
        <v>6393963.5306224655</v>
      </c>
      <c r="D69" s="208">
        <v>7345486.7249576561</v>
      </c>
      <c r="E69" s="208">
        <v>7856575.2497799993</v>
      </c>
      <c r="F69" s="208">
        <v>8534969.0248000007</v>
      </c>
      <c r="G69" s="208">
        <v>8708975</v>
      </c>
      <c r="H69" s="208">
        <v>11553465</v>
      </c>
      <c r="I69" s="208">
        <v>11913104.424613645</v>
      </c>
      <c r="J69" s="208">
        <v>11063360.513599999</v>
      </c>
      <c r="K69" s="208">
        <v>8041740.9154603621</v>
      </c>
      <c r="L69" s="389"/>
      <c r="M69" s="389"/>
      <c r="N69" s="389"/>
      <c r="O69" s="389"/>
      <c r="P69" s="389"/>
      <c r="Q69" s="389"/>
    </row>
    <row r="70" spans="1:17" ht="15">
      <c r="A70" s="205" t="s">
        <v>310</v>
      </c>
      <c r="B70" s="208">
        <v>11409208.843352167</v>
      </c>
      <c r="C70" s="208">
        <v>12095515.775883485</v>
      </c>
      <c r="D70" s="208">
        <v>13367456.898452088</v>
      </c>
      <c r="E70" s="208">
        <v>13543384.77472</v>
      </c>
      <c r="F70" s="208">
        <v>14627549.89536</v>
      </c>
      <c r="G70" s="208">
        <v>16296320</v>
      </c>
      <c r="H70" s="208">
        <v>17911958</v>
      </c>
      <c r="I70" s="208">
        <v>17337796.035026044</v>
      </c>
      <c r="J70" s="208">
        <v>15426082.070800001</v>
      </c>
      <c r="K70" s="208">
        <v>11427468.035913216</v>
      </c>
      <c r="L70" s="389"/>
      <c r="M70" s="389"/>
      <c r="N70" s="389"/>
      <c r="O70" s="389"/>
      <c r="P70" s="389"/>
      <c r="Q70" s="389"/>
    </row>
    <row r="71" spans="1:17" ht="15">
      <c r="A71" s="205" t="s">
        <v>311</v>
      </c>
      <c r="B71" s="208">
        <v>1521519.8981679007</v>
      </c>
      <c r="C71" s="208">
        <v>1790986.4947222113</v>
      </c>
      <c r="D71" s="208">
        <v>1734978.9298764425</v>
      </c>
      <c r="E71" s="208">
        <v>1644525.1435400001</v>
      </c>
      <c r="F71" s="208">
        <v>2044499.3359999999</v>
      </c>
      <c r="G71" s="208">
        <v>2820409</v>
      </c>
      <c r="H71" s="208">
        <v>2966129</v>
      </c>
      <c r="I71" s="208">
        <v>2894424.3969399999</v>
      </c>
      <c r="J71" s="208">
        <v>2463116.1072</v>
      </c>
      <c r="K71" s="208">
        <v>2333309.0663805935</v>
      </c>
      <c r="L71" s="389"/>
      <c r="M71" s="389"/>
      <c r="N71" s="389"/>
      <c r="O71" s="389"/>
      <c r="P71" s="389"/>
      <c r="Q71" s="389"/>
    </row>
    <row r="72" spans="1:17" ht="15">
      <c r="A72" s="205" t="s">
        <v>312</v>
      </c>
      <c r="B72" s="208">
        <v>9431368.2414579075</v>
      </c>
      <c r="C72" s="208">
        <v>11380129.476038987</v>
      </c>
      <c r="D72" s="208">
        <v>11202302.463171164</v>
      </c>
      <c r="E72" s="208">
        <v>12173083.610840002</v>
      </c>
      <c r="F72" s="208">
        <v>13035986.717759999</v>
      </c>
      <c r="G72" s="208">
        <v>15291868</v>
      </c>
      <c r="H72" s="208">
        <v>17669818</v>
      </c>
      <c r="I72" s="208">
        <v>15498043.449818473</v>
      </c>
      <c r="J72" s="208">
        <v>14830876.894399999</v>
      </c>
      <c r="K72" s="208">
        <v>11736274.137521202</v>
      </c>
      <c r="L72" s="389"/>
      <c r="M72" s="389"/>
      <c r="N72" s="389"/>
      <c r="O72" s="389"/>
      <c r="P72" s="389"/>
      <c r="Q72" s="389"/>
    </row>
    <row r="73" spans="1:17" ht="15">
      <c r="A73" s="205" t="s">
        <v>313</v>
      </c>
      <c r="B73" s="208">
        <v>114580.23345233868</v>
      </c>
      <c r="C73" s="208">
        <v>488981.38280839717</v>
      </c>
      <c r="D73" s="208">
        <v>589887.75891903555</v>
      </c>
      <c r="E73" s="208">
        <v>414056.74178000004</v>
      </c>
      <c r="F73" s="208">
        <v>465466.93167999998</v>
      </c>
      <c r="G73" s="208">
        <v>486813</v>
      </c>
      <c r="H73" s="208">
        <v>105507</v>
      </c>
      <c r="I73" s="208">
        <v>137411.74225000001</v>
      </c>
      <c r="J73" s="208">
        <v>51408</v>
      </c>
      <c r="K73" s="208">
        <v>84805.05</v>
      </c>
      <c r="L73" s="389"/>
      <c r="M73" s="389"/>
      <c r="N73" s="389"/>
      <c r="O73" s="389"/>
      <c r="P73" s="389"/>
      <c r="Q73" s="389"/>
    </row>
    <row r="74" spans="1:17" ht="15">
      <c r="A74" s="205" t="s">
        <v>314</v>
      </c>
      <c r="B74" s="208">
        <v>1929867.6567431935</v>
      </c>
      <c r="C74" s="208">
        <v>2087314.4489031448</v>
      </c>
      <c r="D74" s="208">
        <v>2339768.8466951731</v>
      </c>
      <c r="E74" s="208">
        <v>3449171.4610600001</v>
      </c>
      <c r="F74" s="208">
        <v>3695676.7881599995</v>
      </c>
      <c r="G74" s="208">
        <v>5477205</v>
      </c>
      <c r="H74" s="208">
        <v>6487307</v>
      </c>
      <c r="I74" s="208">
        <v>5614188.2772200005</v>
      </c>
      <c r="J74" s="208">
        <v>4742395.2239999995</v>
      </c>
      <c r="K74" s="208">
        <v>4150650.3733200007</v>
      </c>
      <c r="L74" s="389"/>
      <c r="M74" s="389"/>
      <c r="N74" s="389"/>
      <c r="O74" s="389"/>
      <c r="P74" s="389"/>
      <c r="Q74" s="389"/>
    </row>
    <row r="75" spans="1:17" ht="15">
      <c r="A75" s="205" t="s">
        <v>315</v>
      </c>
      <c r="B75" s="208">
        <v>5892959.7344155908</v>
      </c>
      <c r="C75" s="208">
        <v>5043318.7105122404</v>
      </c>
      <c r="D75" s="208">
        <v>7083829.589219776</v>
      </c>
      <c r="E75" s="208">
        <v>6106276.6426799996</v>
      </c>
      <c r="F75" s="208">
        <v>5141307.7097599991</v>
      </c>
      <c r="G75" s="208">
        <v>4226999</v>
      </c>
      <c r="H75" s="208">
        <v>5399259</v>
      </c>
      <c r="I75" s="208">
        <v>6718497.3242385183</v>
      </c>
      <c r="J75" s="208">
        <v>6167265.3360000001</v>
      </c>
      <c r="K75" s="208">
        <v>6479649.7332400763</v>
      </c>
      <c r="L75" s="389"/>
      <c r="M75" s="389"/>
      <c r="N75" s="389"/>
      <c r="O75" s="389"/>
      <c r="P75" s="389"/>
      <c r="Q75" s="389"/>
    </row>
    <row r="76" spans="1:17" ht="15">
      <c r="A76" s="205" t="s">
        <v>316</v>
      </c>
      <c r="B76" s="208">
        <v>4310321.7462664228</v>
      </c>
      <c r="C76" s="208">
        <v>4398577.190780038</v>
      </c>
      <c r="D76" s="208">
        <v>5657187.9169113589</v>
      </c>
      <c r="E76" s="208">
        <v>6066630.1240999997</v>
      </c>
      <c r="F76" s="208">
        <v>6336432.3414399996</v>
      </c>
      <c r="G76" s="208">
        <v>7168905</v>
      </c>
      <c r="H76" s="208">
        <v>9040125</v>
      </c>
      <c r="I76" s="208">
        <v>6852688.7618152322</v>
      </c>
      <c r="J76" s="208">
        <v>6603785.4487999994</v>
      </c>
      <c r="K76" s="208">
        <v>4771844.6610030718</v>
      </c>
      <c r="L76" s="389"/>
      <c r="M76" s="389"/>
      <c r="N76" s="389"/>
      <c r="O76" s="389"/>
      <c r="P76" s="389"/>
      <c r="Q76" s="389"/>
    </row>
    <row r="77" spans="1:17" ht="15">
      <c r="A77" s="205" t="s">
        <v>317</v>
      </c>
      <c r="B77" s="208">
        <v>5285281.432479511</v>
      </c>
      <c r="C77" s="208">
        <v>5159013.5264978996</v>
      </c>
      <c r="D77" s="208">
        <v>6323145.0950636603</v>
      </c>
      <c r="E77" s="208">
        <v>6287323.9515400007</v>
      </c>
      <c r="F77" s="208">
        <v>7264707.2099199994</v>
      </c>
      <c r="G77" s="208">
        <v>8552182</v>
      </c>
      <c r="H77" s="208">
        <v>7859622</v>
      </c>
      <c r="I77" s="208">
        <v>8196470.7418892337</v>
      </c>
      <c r="J77" s="208">
        <v>8127682.2239999995</v>
      </c>
      <c r="K77" s="208">
        <v>6900021.4962251307</v>
      </c>
      <c r="L77" s="389"/>
      <c r="M77" s="389"/>
      <c r="N77" s="389"/>
      <c r="O77" s="389"/>
      <c r="P77" s="389"/>
      <c r="Q77" s="389"/>
    </row>
    <row r="78" spans="1:17" ht="15">
      <c r="A78" s="205" t="s">
        <v>318</v>
      </c>
      <c r="B78" s="208">
        <v>14325726.961119816</v>
      </c>
      <c r="C78" s="208">
        <v>13516184.16526149</v>
      </c>
      <c r="D78" s="208">
        <v>13686427.053516259</v>
      </c>
      <c r="E78" s="208">
        <v>10491345.324599998</v>
      </c>
      <c r="F78" s="208">
        <v>11003674.13136</v>
      </c>
      <c r="G78" s="208">
        <v>13574741</v>
      </c>
      <c r="H78" s="208">
        <v>15271857</v>
      </c>
      <c r="I78" s="208">
        <v>15070537.92370435</v>
      </c>
      <c r="J78" s="208">
        <v>16110640.534799999</v>
      </c>
      <c r="K78" s="208">
        <v>11128629.827614166</v>
      </c>
      <c r="L78" s="389"/>
      <c r="M78" s="389"/>
      <c r="N78" s="389"/>
      <c r="O78" s="389"/>
      <c r="P78" s="389"/>
      <c r="Q78" s="389"/>
    </row>
    <row r="79" spans="1:17" ht="15">
      <c r="A79" s="205" t="s">
        <v>319</v>
      </c>
      <c r="B79" s="208">
        <v>927993.41310510365</v>
      </c>
      <c r="C79" s="208">
        <v>869382.4310984239</v>
      </c>
      <c r="D79" s="208">
        <v>949736.02802175866</v>
      </c>
      <c r="E79" s="208">
        <v>913443.64188000001</v>
      </c>
      <c r="F79" s="208">
        <v>2103074.92368</v>
      </c>
      <c r="G79" s="208">
        <v>1017700</v>
      </c>
      <c r="H79" s="208">
        <v>1363105</v>
      </c>
      <c r="I79" s="208">
        <v>1126222.0938600001</v>
      </c>
      <c r="J79" s="208">
        <v>963317.88</v>
      </c>
      <c r="K79" s="208">
        <v>536679.73458000005</v>
      </c>
      <c r="L79" s="389"/>
      <c r="M79" s="389"/>
      <c r="N79" s="389"/>
      <c r="O79" s="389"/>
      <c r="P79" s="389"/>
      <c r="Q79" s="389"/>
    </row>
    <row r="80" spans="1:17" ht="15">
      <c r="A80" s="205" t="s">
        <v>320</v>
      </c>
      <c r="B80" s="208">
        <v>4802513.511701487</v>
      </c>
      <c r="C80" s="208">
        <v>4102959.3104283637</v>
      </c>
      <c r="D80" s="208">
        <v>4833596.6362122968</v>
      </c>
      <c r="E80" s="208">
        <v>4411779.5142200002</v>
      </c>
      <c r="F80" s="208">
        <v>5212809.5318400003</v>
      </c>
      <c r="G80" s="208">
        <v>6004017</v>
      </c>
      <c r="H80" s="208">
        <v>6718109</v>
      </c>
      <c r="I80" s="208">
        <v>6735295.82519117</v>
      </c>
      <c r="J80" s="208">
        <v>7087969.8639999991</v>
      </c>
      <c r="K80" s="208">
        <v>4324360.8979729339</v>
      </c>
      <c r="L80" s="389"/>
      <c r="M80" s="389"/>
      <c r="N80" s="389"/>
      <c r="O80" s="389"/>
      <c r="P80" s="389"/>
      <c r="Q80" s="389"/>
    </row>
    <row r="81" spans="1:17" ht="15">
      <c r="A81" s="205" t="s">
        <v>321</v>
      </c>
      <c r="B81" s="208">
        <v>19463.666679419461</v>
      </c>
      <c r="C81" s="208">
        <v>19455.877442696172</v>
      </c>
      <c r="D81" s="208">
        <v>43553.030509609976</v>
      </c>
      <c r="E81" s="208">
        <v>55096.25740000001</v>
      </c>
      <c r="F81" s="208">
        <v>56406.394079999998</v>
      </c>
      <c r="G81" s="208">
        <v>56161</v>
      </c>
      <c r="H81" s="208">
        <v>68216</v>
      </c>
      <c r="I81" s="208">
        <v>83802.850000000006</v>
      </c>
      <c r="J81" s="208">
        <v>47712</v>
      </c>
      <c r="K81" s="208">
        <v>53874.15</v>
      </c>
      <c r="L81" s="389"/>
      <c r="M81" s="389"/>
      <c r="N81" s="389"/>
      <c r="O81" s="389"/>
      <c r="P81" s="389"/>
      <c r="Q81" s="389"/>
    </row>
    <row r="82" spans="1:17" ht="15">
      <c r="A82" s="205" t="s">
        <v>322</v>
      </c>
      <c r="B82" s="208">
        <v>46904.923492221176</v>
      </c>
      <c r="C82" s="208">
        <v>35251.343504267919</v>
      </c>
      <c r="D82" s="208">
        <v>74048.562939078285</v>
      </c>
      <c r="E82" s="208">
        <v>37294.849779999997</v>
      </c>
      <c r="F82" s="208">
        <v>40275</v>
      </c>
      <c r="G82" s="208">
        <v>41360</v>
      </c>
      <c r="H82" s="208">
        <v>20882</v>
      </c>
      <c r="I82" s="208">
        <v>11613.72387</v>
      </c>
      <c r="J82" s="208">
        <v>4536</v>
      </c>
      <c r="K82" s="208">
        <v>16825.05</v>
      </c>
      <c r="L82" s="389"/>
      <c r="M82" s="389"/>
      <c r="N82" s="389"/>
      <c r="O82" s="389"/>
      <c r="P82" s="389"/>
      <c r="Q82" s="389"/>
    </row>
    <row r="83" spans="1:17" ht="15">
      <c r="A83" s="205"/>
      <c r="B83" s="208"/>
      <c r="C83" s="208"/>
      <c r="D83" s="208"/>
      <c r="E83" s="208"/>
      <c r="F83" s="208"/>
      <c r="G83" s="208"/>
      <c r="H83" s="208"/>
      <c r="I83" s="208"/>
      <c r="J83" s="208"/>
      <c r="K83" s="237"/>
      <c r="L83" s="389"/>
      <c r="M83" s="389"/>
      <c r="N83" s="389"/>
      <c r="O83" s="389"/>
      <c r="P83" s="389"/>
      <c r="Q83" s="389"/>
    </row>
    <row r="84" spans="1:17" ht="69.75" customHeight="1">
      <c r="A84" s="819" t="s">
        <v>528</v>
      </c>
      <c r="B84" s="819"/>
      <c r="C84" s="819"/>
      <c r="D84" s="819"/>
      <c r="E84" s="819"/>
      <c r="F84" s="819"/>
      <c r="G84" s="819"/>
      <c r="H84" s="819"/>
      <c r="I84" s="819"/>
      <c r="J84" s="819"/>
      <c r="L84" s="389"/>
      <c r="M84" s="389"/>
      <c r="N84" s="389"/>
      <c r="O84" s="389"/>
      <c r="P84" s="389"/>
      <c r="Q84" s="389"/>
    </row>
    <row r="85" spans="1:17" ht="12.75">
      <c r="A85" s="557" t="s">
        <v>567</v>
      </c>
      <c r="B85" s="558"/>
      <c r="C85" s="558"/>
      <c r="D85" s="558"/>
      <c r="E85" s="208"/>
      <c r="F85" s="208"/>
      <c r="G85" s="208"/>
      <c r="H85" s="208"/>
      <c r="I85" s="208"/>
      <c r="J85" s="208"/>
    </row>
    <row r="86" spans="1:17" ht="18.75" customHeight="1">
      <c r="A86" s="371" t="s">
        <v>361</v>
      </c>
      <c r="B86" s="367"/>
      <c r="C86" s="367"/>
      <c r="D86" s="367"/>
      <c r="E86" s="237"/>
      <c r="F86" s="237"/>
      <c r="G86" s="237"/>
      <c r="H86" s="237"/>
      <c r="I86" s="237"/>
      <c r="J86" s="237"/>
      <c r="K86" s="372"/>
    </row>
    <row r="91" spans="1:17" ht="10.5" customHeight="1"/>
  </sheetData>
  <mergeCells count="2">
    <mergeCell ref="A2:I2"/>
    <mergeCell ref="A84:J84"/>
  </mergeCells>
  <printOptions horizontalCentered="1" verticalCentered="1"/>
  <pageMargins left="0" right="0" top="0" bottom="0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78"/>
  <sheetViews>
    <sheetView showGridLines="0" view="pageBreakPreview" zoomScaleNormal="100" zoomScaleSheetLayoutView="100" workbookViewId="0">
      <pane ySplit="5" topLeftCell="A6" activePane="bottomLeft" state="frozen"/>
      <selection activeCell="K42" sqref="K42"/>
      <selection pane="bottomLeft"/>
    </sheetView>
  </sheetViews>
  <sheetFormatPr baseColWidth="10" defaultColWidth="11.5703125" defaultRowHeight="12" customHeight="1"/>
  <cols>
    <col min="1" max="1" width="51.7109375" style="389" customWidth="1"/>
    <col min="2" max="2" width="10.7109375" style="389" bestFit="1" customWidth="1"/>
    <col min="3" max="3" width="10.7109375" style="389" customWidth="1"/>
    <col min="4" max="4" width="6.7109375" style="389" bestFit="1" customWidth="1"/>
    <col min="5" max="5" width="13.140625" style="389" bestFit="1" customWidth="1"/>
    <col min="6" max="6" width="10.7109375" style="389" bestFit="1" customWidth="1"/>
    <col min="7" max="7" width="6.7109375" style="389" bestFit="1" customWidth="1"/>
    <col min="8" max="8" width="7.7109375" style="389" bestFit="1" customWidth="1"/>
    <col min="9" max="16384" width="11.5703125" style="389"/>
  </cols>
  <sheetData>
    <row r="1" spans="1:8" ht="12" customHeight="1">
      <c r="A1" s="169" t="s">
        <v>218</v>
      </c>
      <c r="B1" s="137"/>
      <c r="C1" s="137"/>
      <c r="D1" s="138"/>
      <c r="E1" s="137"/>
      <c r="F1" s="137"/>
      <c r="G1" s="138"/>
      <c r="H1" s="138"/>
    </row>
    <row r="2" spans="1:8" ht="15.75">
      <c r="A2" s="136" t="s">
        <v>217</v>
      </c>
      <c r="B2" s="137"/>
      <c r="C2" s="137"/>
      <c r="D2" s="138"/>
      <c r="E2" s="137"/>
      <c r="F2" s="137"/>
      <c r="G2" s="138"/>
      <c r="H2" s="138"/>
    </row>
    <row r="3" spans="1:8" ht="12" customHeight="1" thickBot="1">
      <c r="A3" s="550"/>
      <c r="B3" s="263"/>
      <c r="C3" s="263"/>
      <c r="D3" s="264"/>
      <c r="E3" s="263"/>
      <c r="F3" s="263"/>
      <c r="G3" s="264"/>
      <c r="H3" s="264"/>
    </row>
    <row r="4" spans="1:8" ht="12" customHeight="1">
      <c r="A4" s="549"/>
      <c r="B4" s="775" t="s">
        <v>582</v>
      </c>
      <c r="C4" s="776"/>
      <c r="D4" s="777"/>
      <c r="E4" s="778" t="s">
        <v>583</v>
      </c>
      <c r="F4" s="778"/>
      <c r="G4" s="778"/>
      <c r="H4" s="779"/>
    </row>
    <row r="5" spans="1:8" ht="12" customHeight="1">
      <c r="A5" s="548" t="s">
        <v>46</v>
      </c>
      <c r="B5" s="265">
        <v>2018</v>
      </c>
      <c r="C5" s="266">
        <v>2019</v>
      </c>
      <c r="D5" s="267" t="s">
        <v>211</v>
      </c>
      <c r="E5" s="266">
        <v>2018</v>
      </c>
      <c r="F5" s="266">
        <v>2019</v>
      </c>
      <c r="G5" s="380" t="s">
        <v>211</v>
      </c>
      <c r="H5" s="268" t="s">
        <v>212</v>
      </c>
    </row>
    <row r="6" spans="1:8" ht="12.75" customHeight="1">
      <c r="A6" s="381" t="s">
        <v>455</v>
      </c>
      <c r="B6" s="269">
        <f>SUM(B7:B17)</f>
        <v>209830.10411099999</v>
      </c>
      <c r="C6" s="270">
        <f>SUM(C7:C17)</f>
        <v>203762.49696700001</v>
      </c>
      <c r="D6" s="335">
        <f t="shared" ref="D6:D69" si="0">(C6-B6)/B6</f>
        <v>-2.8916761823604774E-2</v>
      </c>
      <c r="E6" s="270">
        <f>SUM(E7:E17)</f>
        <v>1786223.4383939996</v>
      </c>
      <c r="F6" s="270">
        <f>SUM(F7:F17)</f>
        <v>1814568.42429</v>
      </c>
      <c r="G6" s="382">
        <f t="shared" ref="G6:G69" si="1">(F6-E6)/E6</f>
        <v>1.5868667539983405E-2</v>
      </c>
      <c r="H6" s="543">
        <f>SUM(H7:H17)</f>
        <v>1.0000000000000002</v>
      </c>
    </row>
    <row r="7" spans="1:8" ht="12.75" customHeight="1">
      <c r="A7" s="271" t="s">
        <v>22</v>
      </c>
      <c r="B7" s="151">
        <v>44542.617041999998</v>
      </c>
      <c r="C7" s="541">
        <v>35460.137834000001</v>
      </c>
      <c r="D7" s="331">
        <f t="shared" si="0"/>
        <v>-0.20390537896405977</v>
      </c>
      <c r="E7" s="541">
        <v>368970.71177700005</v>
      </c>
      <c r="F7" s="541">
        <v>346689.37274100003</v>
      </c>
      <c r="G7" s="538">
        <f t="shared" si="1"/>
        <v>-6.0387825713024347E-2</v>
      </c>
      <c r="H7" s="339">
        <f t="shared" ref="H7:H17" si="2">(F7/$F$6)</f>
        <v>0.1910588590103191</v>
      </c>
    </row>
    <row r="8" spans="1:8" ht="12.75" customHeight="1">
      <c r="A8" s="271" t="s">
        <v>415</v>
      </c>
      <c r="B8" s="151">
        <v>44049.057759000003</v>
      </c>
      <c r="C8" s="541">
        <v>43507.744726999998</v>
      </c>
      <c r="D8" s="331">
        <f t="shared" si="0"/>
        <v>-1.228886744778112E-2</v>
      </c>
      <c r="E8" s="541">
        <v>339116.29547300003</v>
      </c>
      <c r="F8" s="541">
        <v>345121.974032</v>
      </c>
      <c r="G8" s="538">
        <f t="shared" si="1"/>
        <v>1.7709790532546458E-2</v>
      </c>
      <c r="H8" s="339">
        <f t="shared" si="2"/>
        <v>0.19019507306098887</v>
      </c>
    </row>
    <row r="9" spans="1:8" ht="12.75" customHeight="1">
      <c r="A9" s="271" t="s">
        <v>416</v>
      </c>
      <c r="B9" s="151">
        <v>27535.503656000001</v>
      </c>
      <c r="C9" s="541">
        <v>34775.545168999997</v>
      </c>
      <c r="D9" s="331">
        <f t="shared" si="0"/>
        <v>0.26293477698645207</v>
      </c>
      <c r="E9" s="541">
        <v>239411.72297</v>
      </c>
      <c r="F9" s="541">
        <v>303577.69263000001</v>
      </c>
      <c r="G9" s="538">
        <f t="shared" si="1"/>
        <v>0.26801515341017973</v>
      </c>
      <c r="H9" s="339">
        <f t="shared" si="2"/>
        <v>0.16730021781834056</v>
      </c>
    </row>
    <row r="10" spans="1:8" ht="12.75" customHeight="1">
      <c r="A10" s="542" t="s">
        <v>160</v>
      </c>
      <c r="B10" s="151">
        <v>31492.077863999999</v>
      </c>
      <c r="C10" s="541">
        <v>32353.248765</v>
      </c>
      <c r="D10" s="331">
        <f t="shared" si="0"/>
        <v>2.7345636090416386E-2</v>
      </c>
      <c r="E10" s="541">
        <v>273448.17826800002</v>
      </c>
      <c r="F10" s="541">
        <v>282823.81772499997</v>
      </c>
      <c r="G10" s="538">
        <f t="shared" si="1"/>
        <v>3.4286713908224006E-2</v>
      </c>
      <c r="H10" s="339">
        <f t="shared" si="2"/>
        <v>0.15586285639003258</v>
      </c>
    </row>
    <row r="11" spans="1:8" ht="12.75" customHeight="1">
      <c r="A11" s="542" t="s">
        <v>417</v>
      </c>
      <c r="B11" s="151">
        <v>15914.9771</v>
      </c>
      <c r="C11" s="541">
        <v>14193.869511000001</v>
      </c>
      <c r="D11" s="331">
        <f t="shared" si="0"/>
        <v>-0.10814389352781408</v>
      </c>
      <c r="E11" s="541">
        <v>153074.510626</v>
      </c>
      <c r="F11" s="541">
        <v>150182.45648600001</v>
      </c>
      <c r="G11" s="538">
        <f t="shared" si="1"/>
        <v>-1.8893113740314462E-2</v>
      </c>
      <c r="H11" s="339">
        <f t="shared" si="2"/>
        <v>8.2764835139663054E-2</v>
      </c>
    </row>
    <row r="12" spans="1:8" ht="12.75" customHeight="1">
      <c r="A12" s="542" t="s">
        <v>412</v>
      </c>
      <c r="B12" s="151">
        <v>15185.6289</v>
      </c>
      <c r="C12" s="541">
        <v>14165.2665</v>
      </c>
      <c r="D12" s="331">
        <f t="shared" si="0"/>
        <v>-6.7192633688025916E-2</v>
      </c>
      <c r="E12" s="541">
        <v>148816.01869999999</v>
      </c>
      <c r="F12" s="541">
        <v>133297.86970899999</v>
      </c>
      <c r="G12" s="538">
        <f t="shared" si="1"/>
        <v>-0.10427740996272195</v>
      </c>
      <c r="H12" s="339">
        <f t="shared" si="2"/>
        <v>7.3459819935506959E-2</v>
      </c>
    </row>
    <row r="13" spans="1:8" ht="12.75" customHeight="1">
      <c r="A13" s="542" t="s">
        <v>413</v>
      </c>
      <c r="B13" s="151">
        <v>11357.106442</v>
      </c>
      <c r="C13" s="541">
        <v>9562.7586410000004</v>
      </c>
      <c r="D13" s="331">
        <f t="shared" si="0"/>
        <v>-0.15799339472282106</v>
      </c>
      <c r="E13" s="541">
        <v>91344.373896000005</v>
      </c>
      <c r="F13" s="541">
        <v>87165.739759000004</v>
      </c>
      <c r="G13" s="538">
        <f t="shared" si="1"/>
        <v>-4.5745938789372824E-2</v>
      </c>
      <c r="H13" s="339">
        <f t="shared" si="2"/>
        <v>4.803662325001936E-2</v>
      </c>
    </row>
    <row r="14" spans="1:8" ht="12.75" customHeight="1">
      <c r="A14" s="542" t="s">
        <v>23</v>
      </c>
      <c r="B14" s="151">
        <v>4213.7642999999998</v>
      </c>
      <c r="C14" s="541">
        <v>4630.3803520000001</v>
      </c>
      <c r="D14" s="331">
        <f t="shared" si="0"/>
        <v>9.8870279004452222E-2</v>
      </c>
      <c r="E14" s="541">
        <v>34881.012881999995</v>
      </c>
      <c r="F14" s="541">
        <v>31403.995829</v>
      </c>
      <c r="G14" s="538">
        <f t="shared" si="1"/>
        <v>-9.9682227255340872E-2</v>
      </c>
      <c r="H14" s="339">
        <f t="shared" si="2"/>
        <v>1.7306592250048481E-2</v>
      </c>
    </row>
    <row r="15" spans="1:8" ht="12.75" customHeight="1">
      <c r="A15" s="542" t="s">
        <v>434</v>
      </c>
      <c r="B15" s="151">
        <v>3171.9602380000001</v>
      </c>
      <c r="C15" s="541">
        <v>3533.5715270000001</v>
      </c>
      <c r="D15" s="331">
        <f t="shared" si="0"/>
        <v>0.1140024659413779</v>
      </c>
      <c r="E15" s="541">
        <v>30287.586182999999</v>
      </c>
      <c r="F15" s="541">
        <v>28882.431969000001</v>
      </c>
      <c r="G15" s="538">
        <f t="shared" si="1"/>
        <v>-4.6393733905037697E-2</v>
      </c>
      <c r="H15" s="339">
        <f t="shared" si="2"/>
        <v>1.5916970439018331E-2</v>
      </c>
    </row>
    <row r="16" spans="1:8" ht="12.75" customHeight="1">
      <c r="A16" s="542" t="s">
        <v>25</v>
      </c>
      <c r="B16" s="152">
        <v>2520.9543600000002</v>
      </c>
      <c r="C16" s="547">
        <v>3048.8793999999998</v>
      </c>
      <c r="D16" s="331">
        <f t="shared" si="0"/>
        <v>0.20941475513265523</v>
      </c>
      <c r="E16" s="547">
        <v>23940.397667000001</v>
      </c>
      <c r="F16" s="547">
        <v>24708.523657999998</v>
      </c>
      <c r="G16" s="538">
        <f t="shared" si="1"/>
        <v>3.2084930320886017E-2</v>
      </c>
      <c r="H16" s="339">
        <f t="shared" si="2"/>
        <v>1.3616749485579685E-2</v>
      </c>
    </row>
    <row r="17" spans="1:8" ht="12.75" customHeight="1">
      <c r="A17" s="542" t="s">
        <v>26</v>
      </c>
      <c r="B17" s="151">
        <v>9846.4564499999979</v>
      </c>
      <c r="C17" s="541">
        <v>8531.0945410000277</v>
      </c>
      <c r="D17" s="331">
        <f t="shared" si="0"/>
        <v>-0.13358733831600611</v>
      </c>
      <c r="E17" s="541">
        <v>82932.629951999523</v>
      </c>
      <c r="F17" s="541">
        <v>80714.549752000254</v>
      </c>
      <c r="G17" s="538">
        <f t="shared" si="1"/>
        <v>-2.6745566868952173E-2</v>
      </c>
      <c r="H17" s="339">
        <f t="shared" si="2"/>
        <v>4.4481403220483155E-2</v>
      </c>
    </row>
    <row r="18" spans="1:8" ht="12.75" customHeight="1">
      <c r="A18" s="381" t="s">
        <v>456</v>
      </c>
      <c r="B18" s="269">
        <f>SUM(B19:B29)</f>
        <v>11691216.669049272</v>
      </c>
      <c r="C18" s="270">
        <f>SUM(C19:C29)</f>
        <v>10667106.062127573</v>
      </c>
      <c r="D18" s="335">
        <f t="shared" si="0"/>
        <v>-8.75965809129923E-2</v>
      </c>
      <c r="E18" s="270">
        <f>SUM(E19:E29)</f>
        <v>104783413.66360384</v>
      </c>
      <c r="F18" s="270">
        <f>SUM(F19:F29)</f>
        <v>97265648.579358861</v>
      </c>
      <c r="G18" s="382">
        <f t="shared" si="1"/>
        <v>-7.1745754613225118E-2</v>
      </c>
      <c r="H18" s="543">
        <f>SUM(H19:H29)</f>
        <v>1</v>
      </c>
    </row>
    <row r="19" spans="1:8" ht="12.75" customHeight="1">
      <c r="A19" s="542" t="s">
        <v>24</v>
      </c>
      <c r="B19" s="151">
        <v>1613478.0924</v>
      </c>
      <c r="C19" s="766">
        <v>1339618.1838000002</v>
      </c>
      <c r="D19" s="331">
        <f t="shared" si="0"/>
        <v>-0.16973264768202795</v>
      </c>
      <c r="E19" s="541">
        <v>11604748.581700001</v>
      </c>
      <c r="F19" s="541">
        <v>13138627.833400002</v>
      </c>
      <c r="G19" s="538">
        <f t="shared" si="1"/>
        <v>0.13217686198896522</v>
      </c>
      <c r="H19" s="339">
        <f t="shared" ref="H19:H29" si="3">(F19/$F$18)</f>
        <v>0.13507983574160018</v>
      </c>
    </row>
    <row r="20" spans="1:8" ht="12.75" customHeight="1">
      <c r="A20" s="542" t="s">
        <v>418</v>
      </c>
      <c r="B20" s="151">
        <v>731410.62912400009</v>
      </c>
      <c r="C20" s="766">
        <v>881002.38256199996</v>
      </c>
      <c r="D20" s="331">
        <f t="shared" si="0"/>
        <v>0.20452499250272552</v>
      </c>
      <c r="E20" s="541">
        <v>6384648.6558229998</v>
      </c>
      <c r="F20" s="541">
        <v>6814310.9275520006</v>
      </c>
      <c r="G20" s="538">
        <f t="shared" si="1"/>
        <v>6.7296149700756897E-2</v>
      </c>
      <c r="H20" s="339">
        <f t="shared" si="3"/>
        <v>7.0058762030381333E-2</v>
      </c>
    </row>
    <row r="21" spans="1:8" ht="12.75" customHeight="1">
      <c r="A21" s="542" t="s">
        <v>414</v>
      </c>
      <c r="B21" s="151">
        <v>509648.44589999999</v>
      </c>
      <c r="C21" s="766">
        <v>553788.04896000004</v>
      </c>
      <c r="D21" s="331">
        <f t="shared" si="0"/>
        <v>8.6607942033557872E-2</v>
      </c>
      <c r="E21" s="541">
        <v>5087656.0609220006</v>
      </c>
      <c r="F21" s="541">
        <v>5181717.3907200005</v>
      </c>
      <c r="G21" s="538">
        <f t="shared" si="1"/>
        <v>1.8488146343161777E-2</v>
      </c>
      <c r="H21" s="339">
        <f t="shared" si="3"/>
        <v>5.3273868692627353E-2</v>
      </c>
    </row>
    <row r="22" spans="1:8" ht="12.75" customHeight="1">
      <c r="A22" s="542" t="s">
        <v>27</v>
      </c>
      <c r="B22" s="151">
        <v>736761.06198</v>
      </c>
      <c r="C22" s="766">
        <v>429341.26384000003</v>
      </c>
      <c r="D22" s="331">
        <f t="shared" si="0"/>
        <v>-0.41725847632857821</v>
      </c>
      <c r="E22" s="541">
        <v>8097537.6261700001</v>
      </c>
      <c r="F22" s="541">
        <v>4832305.3305099998</v>
      </c>
      <c r="G22" s="538">
        <f t="shared" si="1"/>
        <v>-0.40323768118190279</v>
      </c>
      <c r="H22" s="339">
        <f t="shared" si="3"/>
        <v>4.9681520671373831E-2</v>
      </c>
    </row>
    <row r="23" spans="1:8" ht="12.75" customHeight="1">
      <c r="A23" s="542" t="s">
        <v>29</v>
      </c>
      <c r="B23" s="151">
        <v>456579.98046799999</v>
      </c>
      <c r="C23" s="766">
        <v>471597.84276000003</v>
      </c>
      <c r="D23" s="331">
        <f t="shared" si="0"/>
        <v>3.2892073534644566E-2</v>
      </c>
      <c r="E23" s="541">
        <v>4456176.6042569997</v>
      </c>
      <c r="F23" s="541">
        <v>4042329.6511619999</v>
      </c>
      <c r="G23" s="538">
        <f t="shared" si="1"/>
        <v>-9.2870411082821638E-2</v>
      </c>
      <c r="H23" s="339">
        <f t="shared" si="3"/>
        <v>4.1559684330525704E-2</v>
      </c>
    </row>
    <row r="24" spans="1:8" ht="12.75" customHeight="1">
      <c r="A24" s="542" t="s">
        <v>269</v>
      </c>
      <c r="B24" s="151">
        <v>188944.911922</v>
      </c>
      <c r="C24" s="766">
        <v>399146.62808400003</v>
      </c>
      <c r="D24" s="331">
        <f t="shared" si="0"/>
        <v>1.1125026550001793</v>
      </c>
      <c r="E24" s="541">
        <v>1915584.6403109999</v>
      </c>
      <c r="F24" s="541">
        <v>3803439.1813960001</v>
      </c>
      <c r="G24" s="538">
        <f t="shared" si="1"/>
        <v>0.98552394989892078</v>
      </c>
      <c r="H24" s="339">
        <f t="shared" si="3"/>
        <v>3.9103622264881947E-2</v>
      </c>
    </row>
    <row r="25" spans="1:8" ht="12.75" customHeight="1">
      <c r="A25" s="542" t="s">
        <v>25</v>
      </c>
      <c r="B25" s="151">
        <v>346215.81300000002</v>
      </c>
      <c r="C25" s="766">
        <v>413593.31300000002</v>
      </c>
      <c r="D25" s="331">
        <f t="shared" si="0"/>
        <v>0.19461127270925663</v>
      </c>
      <c r="E25" s="541">
        <v>3273407.7272999999</v>
      </c>
      <c r="F25" s="541">
        <v>3743362.7707000002</v>
      </c>
      <c r="G25" s="538">
        <f t="shared" si="1"/>
        <v>0.14356752428993397</v>
      </c>
      <c r="H25" s="339">
        <f t="shared" si="3"/>
        <v>3.8485969356856727E-2</v>
      </c>
    </row>
    <row r="26" spans="1:8" ht="12.75" customHeight="1">
      <c r="A26" s="542" t="s">
        <v>477</v>
      </c>
      <c r="B26" s="151">
        <v>292420.88554799999</v>
      </c>
      <c r="C26" s="766">
        <v>418475.595898</v>
      </c>
      <c r="D26" s="331">
        <f t="shared" si="0"/>
        <v>0.43107286989358534</v>
      </c>
      <c r="E26" s="541">
        <v>2816846.8168040002</v>
      </c>
      <c r="F26" s="541">
        <v>3721096.001162</v>
      </c>
      <c r="G26" s="538">
        <f t="shared" si="1"/>
        <v>0.32101468172272241</v>
      </c>
      <c r="H26" s="339">
        <f t="shared" si="3"/>
        <v>3.8257041982565555E-2</v>
      </c>
    </row>
    <row r="27" spans="1:8" ht="12.75" customHeight="1">
      <c r="A27" s="542" t="s">
        <v>359</v>
      </c>
      <c r="B27" s="151">
        <v>419646.93300000002</v>
      </c>
      <c r="C27" s="766">
        <v>343863.79200000002</v>
      </c>
      <c r="D27" s="331">
        <f t="shared" si="0"/>
        <v>-0.18058785860350848</v>
      </c>
      <c r="E27" s="541">
        <v>3989357.6490000002</v>
      </c>
      <c r="F27" s="541">
        <v>3662262.0720000002</v>
      </c>
      <c r="G27" s="538">
        <f t="shared" si="1"/>
        <v>-8.199204127060207E-2</v>
      </c>
      <c r="H27" s="339">
        <f t="shared" si="3"/>
        <v>3.7652163178781124E-2</v>
      </c>
    </row>
    <row r="28" spans="1:8" ht="12.75" customHeight="1">
      <c r="A28" s="542" t="s">
        <v>431</v>
      </c>
      <c r="B28" s="151">
        <v>566714.37600000005</v>
      </c>
      <c r="C28" s="766">
        <v>540255.48580000002</v>
      </c>
      <c r="D28" s="331">
        <f t="shared" si="0"/>
        <v>-4.6688228357206915E-2</v>
      </c>
      <c r="E28" s="541">
        <v>3839026.3288099999</v>
      </c>
      <c r="F28" s="541">
        <v>3377145.7779040001</v>
      </c>
      <c r="G28" s="538">
        <f t="shared" si="1"/>
        <v>-0.12031189977516275</v>
      </c>
      <c r="H28" s="339">
        <f t="shared" si="3"/>
        <v>3.4720847773390351E-2</v>
      </c>
    </row>
    <row r="29" spans="1:8" ht="12.75" customHeight="1">
      <c r="A29" s="542" t="s">
        <v>26</v>
      </c>
      <c r="B29" s="151">
        <v>5829395.5397072714</v>
      </c>
      <c r="C29" s="766">
        <v>4876423.5254235733</v>
      </c>
      <c r="D29" s="331">
        <f t="shared" si="0"/>
        <v>-0.16347698621451795</v>
      </c>
      <c r="E29" s="541">
        <v>53318422.972506829</v>
      </c>
      <c r="F29" s="541">
        <v>44949051.642852858</v>
      </c>
      <c r="G29" s="538">
        <f t="shared" si="1"/>
        <v>-0.15696959630575652</v>
      </c>
      <c r="H29" s="339">
        <f t="shared" si="3"/>
        <v>0.4621266839770159</v>
      </c>
    </row>
    <row r="30" spans="1:8" ht="12.75" customHeight="1">
      <c r="A30" s="381" t="s">
        <v>457</v>
      </c>
      <c r="B30" s="269">
        <f>SUM(B31:B41)</f>
        <v>120082.856361</v>
      </c>
      <c r="C30" s="270">
        <f>SUM(C31:C41)</f>
        <v>119124.50800400002</v>
      </c>
      <c r="D30" s="335">
        <f t="shared" si="0"/>
        <v>-7.980725859142947E-3</v>
      </c>
      <c r="E30" s="270">
        <f>SUM(E31:E41)</f>
        <v>1124477.762715</v>
      </c>
      <c r="F30" s="270">
        <f>SUM(F31:F41)</f>
        <v>1026860.5025179996</v>
      </c>
      <c r="G30" s="382">
        <f t="shared" si="1"/>
        <v>-8.6811196658356279E-2</v>
      </c>
      <c r="H30" s="543">
        <f>SUM(H31:H41)</f>
        <v>0.99999999999999989</v>
      </c>
    </row>
    <row r="31" spans="1:8" ht="12.75" customHeight="1">
      <c r="A31" s="542" t="s">
        <v>415</v>
      </c>
      <c r="B31" s="151">
        <v>33852.550231000001</v>
      </c>
      <c r="C31" s="541">
        <v>28744.379500999999</v>
      </c>
      <c r="D31" s="331">
        <f t="shared" si="0"/>
        <v>-0.15089470941312616</v>
      </c>
      <c r="E31" s="541">
        <v>374152.83258399996</v>
      </c>
      <c r="F31" s="541">
        <v>270534.65624400001</v>
      </c>
      <c r="G31" s="538">
        <f t="shared" si="1"/>
        <v>-0.27694077744750717</v>
      </c>
      <c r="H31" s="339">
        <f t="shared" ref="H31:H41" si="4">(F31/$F$30)</f>
        <v>0.2634580408737241</v>
      </c>
    </row>
    <row r="32" spans="1:8" ht="12.75" customHeight="1">
      <c r="A32" s="542" t="s">
        <v>31</v>
      </c>
      <c r="B32" s="151">
        <v>14738.664329999998</v>
      </c>
      <c r="C32" s="541">
        <v>11788.938582999999</v>
      </c>
      <c r="D32" s="331">
        <f t="shared" si="0"/>
        <v>-0.200135214491312</v>
      </c>
      <c r="E32" s="541">
        <v>114770.08544699999</v>
      </c>
      <c r="F32" s="541">
        <v>105846.42598599999</v>
      </c>
      <c r="G32" s="538">
        <f t="shared" si="1"/>
        <v>-7.7752485991838746E-2</v>
      </c>
      <c r="H32" s="339">
        <f t="shared" si="4"/>
        <v>0.1030777069781634</v>
      </c>
    </row>
    <row r="33" spans="1:8" ht="12.75" customHeight="1">
      <c r="A33" s="542" t="s">
        <v>434</v>
      </c>
      <c r="B33" s="151">
        <v>11383.652156</v>
      </c>
      <c r="C33" s="541">
        <v>14076.654186</v>
      </c>
      <c r="D33" s="331">
        <f t="shared" si="0"/>
        <v>0.23656749109121317</v>
      </c>
      <c r="E33" s="541">
        <v>95227.295117000001</v>
      </c>
      <c r="F33" s="541">
        <v>101514.93427899999</v>
      </c>
      <c r="G33" s="538">
        <f t="shared" si="1"/>
        <v>6.6027698826000999E-2</v>
      </c>
      <c r="H33" s="339">
        <f t="shared" si="4"/>
        <v>9.8859517948223508E-2</v>
      </c>
    </row>
    <row r="34" spans="1:8" ht="12.75" customHeight="1">
      <c r="A34" s="542" t="s">
        <v>419</v>
      </c>
      <c r="B34" s="151">
        <v>7857.8422539999992</v>
      </c>
      <c r="C34" s="541">
        <v>6923.3501920000008</v>
      </c>
      <c r="D34" s="331">
        <f t="shared" si="0"/>
        <v>-0.11892476735891452</v>
      </c>
      <c r="E34" s="541">
        <v>63004.475793999998</v>
      </c>
      <c r="F34" s="541">
        <v>61332.338913</v>
      </c>
      <c r="G34" s="538">
        <f t="shared" si="1"/>
        <v>-2.6539969739090161E-2</v>
      </c>
      <c r="H34" s="339">
        <f t="shared" si="4"/>
        <v>5.9728014430981503E-2</v>
      </c>
    </row>
    <row r="35" spans="1:8" ht="12.75" customHeight="1">
      <c r="A35" s="542" t="s">
        <v>436</v>
      </c>
      <c r="B35" s="151">
        <v>4756.0824000000002</v>
      </c>
      <c r="C35" s="541">
        <v>5126.1893</v>
      </c>
      <c r="D35" s="331">
        <f t="shared" si="0"/>
        <v>7.7817596263681163E-2</v>
      </c>
      <c r="E35" s="541">
        <v>44725.812232999997</v>
      </c>
      <c r="F35" s="541">
        <v>44196.276949999999</v>
      </c>
      <c r="G35" s="538">
        <f t="shared" si="1"/>
        <v>-1.1839590083716602E-2</v>
      </c>
      <c r="H35" s="339">
        <f t="shared" si="4"/>
        <v>4.3040195665939827E-2</v>
      </c>
    </row>
    <row r="36" spans="1:8" ht="12.75" customHeight="1">
      <c r="A36" s="542" t="s">
        <v>33</v>
      </c>
      <c r="B36" s="151">
        <v>4621.6259479999999</v>
      </c>
      <c r="C36" s="541">
        <v>4526.8127249999998</v>
      </c>
      <c r="D36" s="331">
        <f t="shared" si="0"/>
        <v>-2.0515122614159279E-2</v>
      </c>
      <c r="E36" s="541">
        <v>33064.163006000002</v>
      </c>
      <c r="F36" s="541">
        <v>36792.107952999999</v>
      </c>
      <c r="G36" s="538">
        <f t="shared" si="1"/>
        <v>0.11274880741192521</v>
      </c>
      <c r="H36" s="339">
        <f t="shared" si="4"/>
        <v>3.582970409591256E-2</v>
      </c>
    </row>
    <row r="37" spans="1:8" ht="12.75" customHeight="1">
      <c r="A37" s="542" t="s">
        <v>23</v>
      </c>
      <c r="B37" s="151">
        <v>3420.0884999999998</v>
      </c>
      <c r="C37" s="541">
        <v>2914.6269160000002</v>
      </c>
      <c r="D37" s="331">
        <f t="shared" si="0"/>
        <v>-0.14779196035424222</v>
      </c>
      <c r="E37" s="541">
        <v>37478.334705000001</v>
      </c>
      <c r="F37" s="541">
        <v>34530.963325999997</v>
      </c>
      <c r="G37" s="538">
        <f t="shared" si="1"/>
        <v>-7.864200483290934E-2</v>
      </c>
      <c r="H37" s="339">
        <f t="shared" si="4"/>
        <v>3.3627706237921752E-2</v>
      </c>
    </row>
    <row r="38" spans="1:8" ht="12.75" customHeight="1">
      <c r="A38" s="542" t="s">
        <v>420</v>
      </c>
      <c r="B38" s="151">
        <v>3882.31835</v>
      </c>
      <c r="C38" s="541">
        <v>3484.17767</v>
      </c>
      <c r="D38" s="331">
        <f t="shared" si="0"/>
        <v>-0.10255230099819093</v>
      </c>
      <c r="E38" s="541">
        <v>35940.219010000001</v>
      </c>
      <c r="F38" s="541">
        <v>31292.653900000001</v>
      </c>
      <c r="G38" s="538">
        <f t="shared" si="1"/>
        <v>-0.12931376708380274</v>
      </c>
      <c r="H38" s="339">
        <f t="shared" si="4"/>
        <v>3.0474104148777967E-2</v>
      </c>
    </row>
    <row r="39" spans="1:8" ht="12.75" customHeight="1">
      <c r="A39" s="542" t="s">
        <v>424</v>
      </c>
      <c r="B39" s="151">
        <v>1645.1012000000001</v>
      </c>
      <c r="C39" s="541">
        <v>3417.3915999999999</v>
      </c>
      <c r="D39" s="331">
        <f t="shared" si="0"/>
        <v>1.0773139062812669</v>
      </c>
      <c r="E39" s="541">
        <v>22473.267199999998</v>
      </c>
      <c r="F39" s="541">
        <v>28809.000424999998</v>
      </c>
      <c r="G39" s="538">
        <f t="shared" si="1"/>
        <v>0.2819231030635368</v>
      </c>
      <c r="H39" s="339">
        <f t="shared" si="4"/>
        <v>2.8055417804420821E-2</v>
      </c>
    </row>
    <row r="40" spans="1:8" ht="12.75" customHeight="1">
      <c r="A40" s="542" t="s">
        <v>32</v>
      </c>
      <c r="B40" s="151">
        <v>3324.0692690000001</v>
      </c>
      <c r="C40" s="541">
        <v>3414.9144689999998</v>
      </c>
      <c r="D40" s="331">
        <f t="shared" si="0"/>
        <v>2.7329514714754803E-2</v>
      </c>
      <c r="E40" s="541">
        <v>29358.396806000001</v>
      </c>
      <c r="F40" s="541">
        <v>27401.620557999999</v>
      </c>
      <c r="G40" s="538">
        <f t="shared" si="1"/>
        <v>-6.6651331846570516E-2</v>
      </c>
      <c r="H40" s="339">
        <f t="shared" si="4"/>
        <v>2.6684852023042615E-2</v>
      </c>
    </row>
    <row r="41" spans="1:8" ht="12.75" customHeight="1">
      <c r="A41" s="542" t="s">
        <v>26</v>
      </c>
      <c r="B41" s="151">
        <v>30600.861722999995</v>
      </c>
      <c r="C41" s="541">
        <v>34707.07286200003</v>
      </c>
      <c r="D41" s="331">
        <f t="shared" si="0"/>
        <v>0.13418612770351351</v>
      </c>
      <c r="E41" s="541">
        <v>274282.88081300003</v>
      </c>
      <c r="F41" s="541">
        <v>284609.52398399962</v>
      </c>
      <c r="G41" s="538">
        <f t="shared" si="1"/>
        <v>3.7649608828631456E-2</v>
      </c>
      <c r="H41" s="339">
        <f t="shared" si="4"/>
        <v>0.27716473979289191</v>
      </c>
    </row>
    <row r="42" spans="1:8" ht="12.75" customHeight="1">
      <c r="A42" s="381" t="s">
        <v>458</v>
      </c>
      <c r="B42" s="269">
        <f>SUM(B43:B53)</f>
        <v>24613.795826000001</v>
      </c>
      <c r="C42" s="270">
        <f>SUM(C43:C53)</f>
        <v>27818.879917000002</v>
      </c>
      <c r="D42" s="335">
        <f t="shared" si="0"/>
        <v>0.13021494586440063</v>
      </c>
      <c r="E42" s="270">
        <f>SUM(E43:E53)</f>
        <v>213278.36393299999</v>
      </c>
      <c r="F42" s="270">
        <f>SUM(F43:F53)</f>
        <v>227923.70194900001</v>
      </c>
      <c r="G42" s="382">
        <f t="shared" si="1"/>
        <v>6.8667715495983273E-2</v>
      </c>
      <c r="H42" s="543">
        <f>SUM(H43:H53)</f>
        <v>1</v>
      </c>
    </row>
    <row r="43" spans="1:8" ht="12.75" customHeight="1">
      <c r="A43" s="542" t="s">
        <v>125</v>
      </c>
      <c r="B43" s="151">
        <v>2477.6613039999997</v>
      </c>
      <c r="C43" s="541">
        <v>1939.523964</v>
      </c>
      <c r="D43" s="331">
        <f t="shared" si="0"/>
        <v>-0.21719568333703121</v>
      </c>
      <c r="E43" s="541">
        <v>19996.707541999996</v>
      </c>
      <c r="F43" s="541">
        <v>20274.790143000002</v>
      </c>
      <c r="G43" s="538">
        <f t="shared" si="1"/>
        <v>1.3906419365084775E-2</v>
      </c>
      <c r="H43" s="339">
        <f t="shared" ref="H43:H53" si="5">(F43/$F$42)</f>
        <v>8.8954285884390694E-2</v>
      </c>
    </row>
    <row r="44" spans="1:8" ht="12.75" customHeight="1">
      <c r="A44" s="542" t="s">
        <v>23</v>
      </c>
      <c r="B44" s="151">
        <v>1627.0753999999999</v>
      </c>
      <c r="C44" s="541">
        <v>1990.1964459999999</v>
      </c>
      <c r="D44" s="331">
        <f t="shared" si="0"/>
        <v>0.22317407417013371</v>
      </c>
      <c r="E44" s="541">
        <v>17946.751834999999</v>
      </c>
      <c r="F44" s="541">
        <v>19916.530761000002</v>
      </c>
      <c r="G44" s="538">
        <f t="shared" si="1"/>
        <v>0.10975684871055681</v>
      </c>
      <c r="H44" s="339">
        <f t="shared" si="5"/>
        <v>8.738244680431044E-2</v>
      </c>
    </row>
    <row r="45" spans="1:8" ht="12.75" customHeight="1">
      <c r="A45" s="542" t="s">
        <v>419</v>
      </c>
      <c r="B45" s="151">
        <v>2090.8692019999999</v>
      </c>
      <c r="C45" s="541">
        <v>2148.947326</v>
      </c>
      <c r="D45" s="331">
        <f t="shared" si="0"/>
        <v>2.777702399769726E-2</v>
      </c>
      <c r="E45" s="541">
        <v>18687.935053000001</v>
      </c>
      <c r="F45" s="541">
        <v>16914.71372</v>
      </c>
      <c r="G45" s="538">
        <f t="shared" si="1"/>
        <v>-9.4885889102838225E-2</v>
      </c>
      <c r="H45" s="339">
        <f t="shared" si="5"/>
        <v>7.4212175282168849E-2</v>
      </c>
    </row>
    <row r="46" spans="1:8" ht="12.75" customHeight="1">
      <c r="A46" s="542" t="s">
        <v>31</v>
      </c>
      <c r="B46" s="151">
        <v>1885.5163910000001</v>
      </c>
      <c r="C46" s="541">
        <v>1808.0366690000003</v>
      </c>
      <c r="D46" s="331">
        <f t="shared" si="0"/>
        <v>-4.1092043733922549E-2</v>
      </c>
      <c r="E46" s="541">
        <v>15190.013024</v>
      </c>
      <c r="F46" s="541">
        <v>16558.741811</v>
      </c>
      <c r="G46" s="538">
        <f t="shared" si="1"/>
        <v>9.0107150325508506E-2</v>
      </c>
      <c r="H46" s="339">
        <f t="shared" si="5"/>
        <v>7.2650372336902316E-2</v>
      </c>
    </row>
    <row r="47" spans="1:8" ht="12.75" customHeight="1">
      <c r="A47" s="542" t="s">
        <v>436</v>
      </c>
      <c r="B47" s="151">
        <v>1497.626</v>
      </c>
      <c r="C47" s="541">
        <v>1770.5220999999999</v>
      </c>
      <c r="D47" s="331">
        <f t="shared" si="0"/>
        <v>0.18221912546924263</v>
      </c>
      <c r="E47" s="541">
        <v>13915.267567000001</v>
      </c>
      <c r="F47" s="541">
        <v>14502.184337000001</v>
      </c>
      <c r="G47" s="538">
        <f t="shared" si="1"/>
        <v>4.2177900437349154E-2</v>
      </c>
      <c r="H47" s="339">
        <f t="shared" si="5"/>
        <v>6.3627363951139215E-2</v>
      </c>
    </row>
    <row r="48" spans="1:8" ht="12.75" customHeight="1">
      <c r="A48" s="542" t="s">
        <v>435</v>
      </c>
      <c r="B48" s="151">
        <v>1221.576947</v>
      </c>
      <c r="C48" s="541">
        <v>1533.941204</v>
      </c>
      <c r="D48" s="331">
        <f t="shared" si="0"/>
        <v>0.25570575620890457</v>
      </c>
      <c r="E48" s="541">
        <v>11900.598551999999</v>
      </c>
      <c r="F48" s="541">
        <v>12893.006584000001</v>
      </c>
      <c r="G48" s="538">
        <f t="shared" si="1"/>
        <v>8.3391438477959448E-2</v>
      </c>
      <c r="H48" s="339">
        <f t="shared" si="5"/>
        <v>5.6567204172933837E-2</v>
      </c>
    </row>
    <row r="49" spans="1:8" ht="12.75" customHeight="1">
      <c r="A49" s="542" t="s">
        <v>420</v>
      </c>
      <c r="B49" s="151">
        <v>1963.6551099999999</v>
      </c>
      <c r="C49" s="541">
        <v>1252.59238</v>
      </c>
      <c r="D49" s="331">
        <f t="shared" si="0"/>
        <v>-0.36211182217227539</v>
      </c>
      <c r="E49" s="541">
        <v>15002.123869999999</v>
      </c>
      <c r="F49" s="541">
        <v>12779.76001</v>
      </c>
      <c r="G49" s="538">
        <f t="shared" si="1"/>
        <v>-0.14813661580571921</v>
      </c>
      <c r="H49" s="339">
        <f t="shared" si="5"/>
        <v>5.6070342402825601E-2</v>
      </c>
    </row>
    <row r="50" spans="1:8" ht="12.75" customHeight="1">
      <c r="A50" s="542" t="s">
        <v>32</v>
      </c>
      <c r="B50" s="151">
        <v>1006.4751680000001</v>
      </c>
      <c r="C50" s="541">
        <v>1456.454945</v>
      </c>
      <c r="D50" s="331">
        <f t="shared" si="0"/>
        <v>0.44708482763083918</v>
      </c>
      <c r="E50" s="541">
        <v>9599.0149700000002</v>
      </c>
      <c r="F50" s="541">
        <v>11904.908699</v>
      </c>
      <c r="G50" s="538">
        <f t="shared" si="1"/>
        <v>0.24022191195728487</v>
      </c>
      <c r="H50" s="339">
        <f t="shared" si="5"/>
        <v>5.2231990781124775E-2</v>
      </c>
    </row>
    <row r="51" spans="1:8" ht="12.75" customHeight="1">
      <c r="A51" s="542" t="s">
        <v>273</v>
      </c>
      <c r="B51" s="151">
        <v>1216.917152</v>
      </c>
      <c r="C51" s="541">
        <v>2273.6826769999998</v>
      </c>
      <c r="D51" s="331">
        <f t="shared" si="0"/>
        <v>0.86839562024679218</v>
      </c>
      <c r="E51" s="541">
        <v>10124.526162</v>
      </c>
      <c r="F51" s="541">
        <v>11013.924327999999</v>
      </c>
      <c r="G51" s="538">
        <f t="shared" si="1"/>
        <v>8.784590525709178E-2</v>
      </c>
      <c r="H51" s="339">
        <f t="shared" si="5"/>
        <v>4.8322856437565516E-2</v>
      </c>
    </row>
    <row r="52" spans="1:8" ht="12.75" customHeight="1">
      <c r="A52" s="542" t="s">
        <v>434</v>
      </c>
      <c r="B52" s="151">
        <v>1291.132042</v>
      </c>
      <c r="C52" s="541">
        <v>1551.699196</v>
      </c>
      <c r="D52" s="331">
        <f t="shared" si="0"/>
        <v>0.20181294052339852</v>
      </c>
      <c r="E52" s="541">
        <v>10094.712858000001</v>
      </c>
      <c r="F52" s="541">
        <v>10695.676754</v>
      </c>
      <c r="G52" s="538">
        <f t="shared" si="1"/>
        <v>5.9532539900205177E-2</v>
      </c>
      <c r="H52" s="339">
        <f t="shared" si="5"/>
        <v>4.6926566489312524E-2</v>
      </c>
    </row>
    <row r="53" spans="1:8" ht="12.75" customHeight="1" thickBot="1">
      <c r="A53" s="542" t="s">
        <v>26</v>
      </c>
      <c r="B53" s="151">
        <v>8335.2911100000019</v>
      </c>
      <c r="C53" s="541">
        <v>10093.283010000003</v>
      </c>
      <c r="D53" s="331">
        <f t="shared" si="0"/>
        <v>0.2109094783613383</v>
      </c>
      <c r="E53" s="541">
        <v>70820.712499999965</v>
      </c>
      <c r="F53" s="541">
        <v>80469.464802000031</v>
      </c>
      <c r="G53" s="538">
        <f t="shared" si="1"/>
        <v>0.1362419546682769</v>
      </c>
      <c r="H53" s="339">
        <f t="shared" si="5"/>
        <v>0.35305439545732636</v>
      </c>
    </row>
    <row r="54" spans="1:8" ht="12.75" customHeight="1">
      <c r="A54" s="546" t="s">
        <v>459</v>
      </c>
      <c r="B54" s="269">
        <f>SUM(B55:B65)</f>
        <v>351288.37672499981</v>
      </c>
      <c r="C54" s="270">
        <f>SUM(C55:C65)</f>
        <v>331047.70396299992</v>
      </c>
      <c r="D54" s="335">
        <f t="shared" si="0"/>
        <v>-5.7618395890863636E-2</v>
      </c>
      <c r="E54" s="270">
        <f>SUM(E55:E65)</f>
        <v>3159086.7064469992</v>
      </c>
      <c r="F54" s="270">
        <f>SUM(F55:F65)</f>
        <v>2841076.2027149997</v>
      </c>
      <c r="G54" s="382">
        <f t="shared" si="1"/>
        <v>-0.10066532934439888</v>
      </c>
      <c r="H54" s="543">
        <f>SUM(H55:H65)</f>
        <v>1</v>
      </c>
    </row>
    <row r="55" spans="1:8" ht="12.75" customHeight="1">
      <c r="A55" s="542" t="s">
        <v>415</v>
      </c>
      <c r="B55" s="151">
        <v>49380.085933000002</v>
      </c>
      <c r="C55" s="541">
        <v>42605.201521000003</v>
      </c>
      <c r="D55" s="331">
        <f t="shared" si="0"/>
        <v>-0.13719871652698851</v>
      </c>
      <c r="E55" s="541">
        <v>416655.99595999997</v>
      </c>
      <c r="F55" s="541">
        <v>364896.14299000002</v>
      </c>
      <c r="G55" s="538">
        <f t="shared" si="1"/>
        <v>-0.12422682853931383</v>
      </c>
      <c r="H55" s="339">
        <f t="shared" ref="H55:H65" si="6">(F55/$F$54)</f>
        <v>0.12843588730259914</v>
      </c>
    </row>
    <row r="56" spans="1:8" ht="12.75" customHeight="1">
      <c r="A56" s="542" t="s">
        <v>125</v>
      </c>
      <c r="B56" s="151">
        <v>46201.569785</v>
      </c>
      <c r="C56" s="541">
        <v>37564.076905999995</v>
      </c>
      <c r="D56" s="331">
        <f t="shared" si="0"/>
        <v>-0.18695236805144855</v>
      </c>
      <c r="E56" s="541">
        <v>518055.79405900004</v>
      </c>
      <c r="F56" s="541">
        <v>334493.02845500008</v>
      </c>
      <c r="G56" s="538">
        <f t="shared" si="1"/>
        <v>-0.35433010827998668</v>
      </c>
      <c r="H56" s="339">
        <f t="shared" si="6"/>
        <v>0.11773462047070424</v>
      </c>
    </row>
    <row r="57" spans="1:8" ht="12.75" customHeight="1">
      <c r="A57" s="542" t="s">
        <v>414</v>
      </c>
      <c r="B57" s="151">
        <v>44266.323534999996</v>
      </c>
      <c r="C57" s="541">
        <v>34283.104558999999</v>
      </c>
      <c r="D57" s="331">
        <f t="shared" si="0"/>
        <v>-0.22552627322001517</v>
      </c>
      <c r="E57" s="541">
        <v>386295.61723200005</v>
      </c>
      <c r="F57" s="541">
        <v>326116.43748300005</v>
      </c>
      <c r="G57" s="538">
        <f t="shared" si="1"/>
        <v>-0.15578530292477485</v>
      </c>
      <c r="H57" s="339">
        <f t="shared" si="6"/>
        <v>0.11478623388255318</v>
      </c>
    </row>
    <row r="58" spans="1:8" ht="12.75" customHeight="1">
      <c r="A58" s="542" t="s">
        <v>31</v>
      </c>
      <c r="B58" s="151">
        <v>21898.241715</v>
      </c>
      <c r="C58" s="541">
        <v>19415.397442000001</v>
      </c>
      <c r="D58" s="331">
        <f t="shared" si="0"/>
        <v>-0.11338098762967275</v>
      </c>
      <c r="E58" s="541">
        <v>185451.07087</v>
      </c>
      <c r="F58" s="541">
        <v>157891.58048899999</v>
      </c>
      <c r="G58" s="538">
        <f t="shared" si="1"/>
        <v>-0.14860787943532036</v>
      </c>
      <c r="H58" s="339">
        <f t="shared" si="6"/>
        <v>5.5574567249591915E-2</v>
      </c>
    </row>
    <row r="59" spans="1:8" ht="12.75" customHeight="1">
      <c r="A59" s="542" t="s">
        <v>412</v>
      </c>
      <c r="B59" s="151">
        <v>9519.843535</v>
      </c>
      <c r="C59" s="541">
        <v>16034.87343</v>
      </c>
      <c r="D59" s="331">
        <f t="shared" si="0"/>
        <v>0.6843631275080615</v>
      </c>
      <c r="E59" s="541">
        <v>114368.41821</v>
      </c>
      <c r="F59" s="541">
        <v>139257.71557900001</v>
      </c>
      <c r="G59" s="538">
        <f t="shared" si="1"/>
        <v>0.21762386643574097</v>
      </c>
      <c r="H59" s="339">
        <f t="shared" si="6"/>
        <v>4.9015832608052555E-2</v>
      </c>
    </row>
    <row r="60" spans="1:8" ht="12.75" customHeight="1">
      <c r="A60" s="542" t="s">
        <v>416</v>
      </c>
      <c r="B60" s="151">
        <v>10722.074264000001</v>
      </c>
      <c r="C60" s="541">
        <v>13992.776736</v>
      </c>
      <c r="D60" s="331">
        <f t="shared" si="0"/>
        <v>0.30504381815201337</v>
      </c>
      <c r="E60" s="541">
        <v>100264.35149</v>
      </c>
      <c r="F60" s="541">
        <v>128535.542583</v>
      </c>
      <c r="G60" s="538">
        <f t="shared" si="1"/>
        <v>0.28196652821137197</v>
      </c>
      <c r="H60" s="339">
        <f t="shared" si="6"/>
        <v>4.5241849711798787E-2</v>
      </c>
    </row>
    <row r="61" spans="1:8" ht="12.75" customHeight="1">
      <c r="A61" s="542" t="s">
        <v>419</v>
      </c>
      <c r="B61" s="151">
        <v>15895.281476</v>
      </c>
      <c r="C61" s="541">
        <v>11507.786055</v>
      </c>
      <c r="D61" s="331">
        <f t="shared" si="0"/>
        <v>-0.27602502211896029</v>
      </c>
      <c r="E61" s="541">
        <v>122952.368949</v>
      </c>
      <c r="F61" s="541">
        <v>100505.46949399999</v>
      </c>
      <c r="G61" s="538">
        <f t="shared" si="1"/>
        <v>-0.18256581509471251</v>
      </c>
      <c r="H61" s="339">
        <f t="shared" si="6"/>
        <v>3.5375844336014144E-2</v>
      </c>
    </row>
    <row r="62" spans="1:8" ht="12.75" customHeight="1">
      <c r="A62" s="542" t="s">
        <v>23</v>
      </c>
      <c r="B62" s="151">
        <v>10008.524106000001</v>
      </c>
      <c r="C62" s="541">
        <v>11617.421021999999</v>
      </c>
      <c r="D62" s="331">
        <f t="shared" si="0"/>
        <v>0.16075266432495094</v>
      </c>
      <c r="E62" s="541">
        <v>91678.894146000006</v>
      </c>
      <c r="F62" s="541">
        <v>98735.871428999992</v>
      </c>
      <c r="G62" s="538">
        <f t="shared" si="1"/>
        <v>7.6974938983902272E-2</v>
      </c>
      <c r="H62" s="339">
        <f t="shared" si="6"/>
        <v>3.4752982455960056E-2</v>
      </c>
    </row>
    <row r="63" spans="1:8" ht="12.75" customHeight="1">
      <c r="A63" s="542" t="s">
        <v>274</v>
      </c>
      <c r="B63" s="151">
        <v>9474.7737109999998</v>
      </c>
      <c r="C63" s="541">
        <v>10622.14338</v>
      </c>
      <c r="D63" s="331">
        <f t="shared" si="0"/>
        <v>0.12109731630507747</v>
      </c>
      <c r="E63" s="541">
        <v>80048.073978</v>
      </c>
      <c r="F63" s="541">
        <v>89252.140495</v>
      </c>
      <c r="G63" s="538">
        <f t="shared" si="1"/>
        <v>0.11498173609435747</v>
      </c>
      <c r="H63" s="339">
        <f t="shared" si="6"/>
        <v>3.1414905524078704E-2</v>
      </c>
    </row>
    <row r="64" spans="1:8" ht="12.75" customHeight="1">
      <c r="A64" s="542" t="s">
        <v>434</v>
      </c>
      <c r="B64" s="151">
        <v>11384.184762999999</v>
      </c>
      <c r="C64" s="541">
        <v>11874.755482</v>
      </c>
      <c r="D64" s="331">
        <f t="shared" si="0"/>
        <v>4.3092301224275306E-2</v>
      </c>
      <c r="E64" s="541">
        <v>88049.304455000005</v>
      </c>
      <c r="F64" s="541">
        <v>88028.453819000002</v>
      </c>
      <c r="G64" s="538">
        <f t="shared" si="1"/>
        <v>-2.3680636808050127E-4</v>
      </c>
      <c r="H64" s="339">
        <f t="shared" si="6"/>
        <v>3.0984193150073881E-2</v>
      </c>
    </row>
    <row r="65" spans="1:8" ht="12.75" customHeight="1">
      <c r="A65" s="542" t="s">
        <v>26</v>
      </c>
      <c r="B65" s="151">
        <v>122537.47390199982</v>
      </c>
      <c r="C65" s="541">
        <v>121530.16742999991</v>
      </c>
      <c r="D65" s="331">
        <f t="shared" si="0"/>
        <v>-8.2203952792882732E-3</v>
      </c>
      <c r="E65" s="541">
        <v>1055266.8170979992</v>
      </c>
      <c r="F65" s="541">
        <v>1013363.8198989995</v>
      </c>
      <c r="G65" s="538">
        <f t="shared" si="1"/>
        <v>-3.9708438207346979E-2</v>
      </c>
      <c r="H65" s="339">
        <f t="shared" si="6"/>
        <v>0.3566830833085734</v>
      </c>
    </row>
    <row r="66" spans="1:8" ht="12.75" customHeight="1">
      <c r="A66" s="544" t="s">
        <v>461</v>
      </c>
      <c r="B66" s="269">
        <f>SUM(B67:B68)</f>
        <v>908393.26600499998</v>
      </c>
      <c r="C66" s="270">
        <f>SUM(C67:C68)</f>
        <v>754671.32964899996</v>
      </c>
      <c r="D66" s="335">
        <f t="shared" si="0"/>
        <v>-0.16922399373571964</v>
      </c>
      <c r="E66" s="270">
        <f>SUM(E67:E68)</f>
        <v>7608027.3848899994</v>
      </c>
      <c r="F66" s="270">
        <f>SUM(F67:F68)</f>
        <v>6955347.6789910002</v>
      </c>
      <c r="G66" s="382">
        <f t="shared" si="1"/>
        <v>-8.5788296082537824E-2</v>
      </c>
      <c r="H66" s="543">
        <f>SUM(H67:H68)</f>
        <v>1</v>
      </c>
    </row>
    <row r="67" spans="1:8" ht="12.75" customHeight="1">
      <c r="A67" s="542" t="s">
        <v>422</v>
      </c>
      <c r="B67" s="151">
        <v>871735.31310000003</v>
      </c>
      <c r="C67" s="541">
        <v>721668.93119999999</v>
      </c>
      <c r="D67" s="331">
        <f t="shared" si="0"/>
        <v>-0.17214672807775239</v>
      </c>
      <c r="E67" s="541">
        <v>7302077.7419999996</v>
      </c>
      <c r="F67" s="541">
        <v>6603744.7319</v>
      </c>
      <c r="G67" s="538">
        <f t="shared" si="1"/>
        <v>-9.5634836381340682E-2</v>
      </c>
      <c r="H67" s="339">
        <f>(F67/$F$66)</f>
        <v>0.94944854472867901</v>
      </c>
    </row>
    <row r="68" spans="1:8" ht="12.75" customHeight="1">
      <c r="A68" s="272" t="s">
        <v>432</v>
      </c>
      <c r="B68" s="540">
        <v>36657.952904999998</v>
      </c>
      <c r="C68" s="539">
        <v>33002.398449</v>
      </c>
      <c r="D68" s="331">
        <f t="shared" si="0"/>
        <v>-9.9720638123832472E-2</v>
      </c>
      <c r="E68" s="539">
        <v>305949.64289000002</v>
      </c>
      <c r="F68" s="539">
        <v>351602.94709099998</v>
      </c>
      <c r="G68" s="538">
        <f t="shared" si="1"/>
        <v>0.14921836080525833</v>
      </c>
      <c r="H68" s="339">
        <f>(F68/$F$66)</f>
        <v>5.0551455271321016E-2</v>
      </c>
    </row>
    <row r="69" spans="1:8" ht="12.75" customHeight="1">
      <c r="A69" s="544" t="s">
        <v>462</v>
      </c>
      <c r="B69" s="269">
        <f>SUM(B70)</f>
        <v>1622.0328</v>
      </c>
      <c r="C69" s="270">
        <f>SUM(C70)</f>
        <v>1715.7486000000001</v>
      </c>
      <c r="D69" s="335">
        <f t="shared" si="0"/>
        <v>5.777676012470289E-2</v>
      </c>
      <c r="E69" s="270">
        <f>SUM(E70)</f>
        <v>13757.723408</v>
      </c>
      <c r="F69" s="270">
        <f>SUM(F70)</f>
        <v>15142.9156</v>
      </c>
      <c r="G69" s="382">
        <f t="shared" si="1"/>
        <v>0.10068469549217154</v>
      </c>
      <c r="H69" s="543">
        <f>SUM(H70)</f>
        <v>1</v>
      </c>
    </row>
    <row r="70" spans="1:8" ht="12.75" customHeight="1">
      <c r="A70" s="542" t="s">
        <v>161</v>
      </c>
      <c r="B70" s="151">
        <v>1622.0328</v>
      </c>
      <c r="C70" s="541">
        <v>1715.7486000000001</v>
      </c>
      <c r="D70" s="331">
        <f t="shared" ref="D70:D77" si="7">(C70-B70)/B70</f>
        <v>5.777676012470289E-2</v>
      </c>
      <c r="E70" s="415">
        <v>13757.723408</v>
      </c>
      <c r="F70" s="541">
        <v>15142.9156</v>
      </c>
      <c r="G70" s="538">
        <f t="shared" ref="G70:G77" si="8">(F70-E70)/E70</f>
        <v>0.10068469549217154</v>
      </c>
      <c r="H70" s="545">
        <f>(F70/$F$69)</f>
        <v>1</v>
      </c>
    </row>
    <row r="71" spans="1:8" ht="12.75" customHeight="1">
      <c r="A71" s="544" t="s">
        <v>463</v>
      </c>
      <c r="B71" s="269">
        <f>SUM(B72:B77)</f>
        <v>3047.5689069999999</v>
      </c>
      <c r="C71" s="270">
        <f>SUM(C72:C77)</f>
        <v>2536.6676040000002</v>
      </c>
      <c r="D71" s="335">
        <f t="shared" si="7"/>
        <v>-0.16764224816262691</v>
      </c>
      <c r="E71" s="270">
        <f>SUM(E72:E77)</f>
        <v>20659.354945000003</v>
      </c>
      <c r="F71" s="270">
        <f>SUM(F72:F77)</f>
        <v>21010.919458999997</v>
      </c>
      <c r="G71" s="382">
        <f t="shared" si="8"/>
        <v>1.7017206729636067E-2</v>
      </c>
      <c r="H71" s="543">
        <f>SUM(H72:H77)</f>
        <v>1.0000000000000002</v>
      </c>
    </row>
    <row r="72" spans="1:8" ht="12.75" customHeight="1">
      <c r="A72" s="542" t="s">
        <v>22</v>
      </c>
      <c r="B72" s="151">
        <v>1183.266697</v>
      </c>
      <c r="C72" s="541">
        <v>712.82997499999999</v>
      </c>
      <c r="D72" s="331">
        <f t="shared" si="7"/>
        <v>-0.39757454781134605</v>
      </c>
      <c r="E72" s="541">
        <v>9204.5732800000005</v>
      </c>
      <c r="F72" s="541">
        <v>9510.8264149999995</v>
      </c>
      <c r="G72" s="538">
        <f t="shared" si="8"/>
        <v>3.3271844949666042E-2</v>
      </c>
      <c r="H72" s="339">
        <f t="shared" ref="H72:H77" si="9">(F72/$F$71)</f>
        <v>0.45266112382940249</v>
      </c>
    </row>
    <row r="73" spans="1:8" ht="12.75" customHeight="1">
      <c r="A73" s="542" t="s">
        <v>416</v>
      </c>
      <c r="B73" s="151">
        <v>721.94037600000001</v>
      </c>
      <c r="C73" s="541">
        <v>1207.570735</v>
      </c>
      <c r="D73" s="331">
        <f t="shared" si="7"/>
        <v>0.67267377631750569</v>
      </c>
      <c r="E73" s="541">
        <v>5402.2039640000003</v>
      </c>
      <c r="F73" s="541">
        <v>6900.222968</v>
      </c>
      <c r="G73" s="538">
        <f t="shared" si="8"/>
        <v>0.27729774995218964</v>
      </c>
      <c r="H73" s="339">
        <f t="shared" si="9"/>
        <v>0.32841128068977959</v>
      </c>
    </row>
    <row r="74" spans="1:8" ht="12.75" customHeight="1">
      <c r="A74" s="272" t="s">
        <v>415</v>
      </c>
      <c r="B74" s="540">
        <v>774.61326599999995</v>
      </c>
      <c r="C74" s="539">
        <v>403.405576</v>
      </c>
      <c r="D74" s="331">
        <f t="shared" si="7"/>
        <v>-0.47921679926406008</v>
      </c>
      <c r="E74" s="539">
        <v>3392.3993009999999</v>
      </c>
      <c r="F74" s="539">
        <v>1969.711675</v>
      </c>
      <c r="G74" s="538">
        <f t="shared" si="8"/>
        <v>-0.41937504985943869</v>
      </c>
      <c r="H74" s="339">
        <f t="shared" si="9"/>
        <v>9.3747047997762747E-2</v>
      </c>
    </row>
    <row r="75" spans="1:8" ht="12.75" customHeight="1">
      <c r="A75" s="272" t="s">
        <v>160</v>
      </c>
      <c r="B75" s="540">
        <v>179.80595099999999</v>
      </c>
      <c r="C75" s="539">
        <v>128.66108500000001</v>
      </c>
      <c r="D75" s="331">
        <f t="shared" si="7"/>
        <v>-0.28444479015046603</v>
      </c>
      <c r="E75" s="539">
        <v>1512.3696070000001</v>
      </c>
      <c r="F75" s="539">
        <v>1541.8795869999999</v>
      </c>
      <c r="G75" s="538">
        <f t="shared" si="8"/>
        <v>1.9512412748453105E-2</v>
      </c>
      <c r="H75" s="339">
        <f t="shared" si="9"/>
        <v>7.3384679333466193E-2</v>
      </c>
    </row>
    <row r="76" spans="1:8" ht="12.75" customHeight="1">
      <c r="A76" s="272" t="s">
        <v>413</v>
      </c>
      <c r="B76" s="540">
        <v>145.33175700000001</v>
      </c>
      <c r="C76" s="539">
        <v>52.858133000000002</v>
      </c>
      <c r="D76" s="331">
        <f t="shared" si="7"/>
        <v>-0.63629330511706395</v>
      </c>
      <c r="E76" s="539">
        <v>575.19372299999998</v>
      </c>
      <c r="F76" s="539">
        <v>900.42916100000002</v>
      </c>
      <c r="G76" s="538">
        <f t="shared" si="8"/>
        <v>0.56543634778156304</v>
      </c>
      <c r="H76" s="339">
        <f t="shared" si="9"/>
        <v>4.2855295445640408E-2</v>
      </c>
    </row>
    <row r="77" spans="1:8" ht="12.75" customHeight="1" thickBot="1">
      <c r="A77" s="272" t="s">
        <v>412</v>
      </c>
      <c r="B77" s="540">
        <v>42.610860000000002</v>
      </c>
      <c r="C77" s="652">
        <v>31.342099999999999</v>
      </c>
      <c r="D77" s="331">
        <f t="shared" si="7"/>
        <v>-0.26445746459940034</v>
      </c>
      <c r="E77" s="652">
        <v>572.61506999999995</v>
      </c>
      <c r="F77" s="652">
        <v>187.84965299999999</v>
      </c>
      <c r="G77" s="538">
        <f t="shared" si="8"/>
        <v>-0.67194427313972016</v>
      </c>
      <c r="H77" s="339">
        <f t="shared" si="9"/>
        <v>8.9405727039487022E-3</v>
      </c>
    </row>
    <row r="78" spans="1:8" ht="44.25" customHeight="1" thickBot="1">
      <c r="A78" s="780" t="s">
        <v>569</v>
      </c>
      <c r="B78" s="781"/>
      <c r="C78" s="781"/>
      <c r="D78" s="781"/>
      <c r="E78" s="781"/>
      <c r="F78" s="781"/>
      <c r="G78" s="781"/>
      <c r="H78" s="782"/>
    </row>
  </sheetData>
  <mergeCells count="3">
    <mergeCell ref="B4:D4"/>
    <mergeCell ref="E4:H4"/>
    <mergeCell ref="A78:H78"/>
  </mergeCells>
  <printOptions horizontalCentered="1" verticalCentered="1"/>
  <pageMargins left="0" right="0" top="0" bottom="0" header="0.31496062992125984" footer="0.31496062992125984"/>
  <pageSetup paperSize="9" scale="8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00B050"/>
  </sheetPr>
  <dimension ref="A1:N45"/>
  <sheetViews>
    <sheetView showGridLines="0" zoomScale="70" zoomScaleNormal="70" zoomScaleSheetLayoutView="100" workbookViewId="0"/>
  </sheetViews>
  <sheetFormatPr baseColWidth="10" defaultColWidth="11.42578125" defaultRowHeight="15"/>
  <cols>
    <col min="1" max="1" width="11.42578125" style="389"/>
    <col min="2" max="14" width="10.5703125" style="389" customWidth="1"/>
    <col min="15" max="16384" width="11.42578125" style="389"/>
  </cols>
  <sheetData>
    <row r="1" spans="1:14">
      <c r="A1" s="169" t="s">
        <v>329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</row>
    <row r="2" spans="1:14" ht="15.75">
      <c r="A2" s="202" t="s">
        <v>330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</row>
    <row r="3" spans="1:14" ht="15.75">
      <c r="A3" s="202" t="s">
        <v>328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</row>
    <row r="4" spans="1:14" ht="15.75" thickBot="1">
      <c r="A4" s="176" t="s">
        <v>258</v>
      </c>
      <c r="B4" s="192" t="s">
        <v>117</v>
      </c>
      <c r="C4" s="192" t="s">
        <v>118</v>
      </c>
      <c r="D4" s="192" t="s">
        <v>124</v>
      </c>
      <c r="E4" s="192" t="s">
        <v>126</v>
      </c>
      <c r="F4" s="192" t="s">
        <v>127</v>
      </c>
      <c r="G4" s="192" t="s">
        <v>152</v>
      </c>
      <c r="H4" s="192" t="s">
        <v>153</v>
      </c>
      <c r="I4" s="192" t="s">
        <v>155</v>
      </c>
      <c r="J4" s="192" t="s">
        <v>156</v>
      </c>
      <c r="K4" s="192" t="s">
        <v>157</v>
      </c>
      <c r="L4" s="192" t="s">
        <v>158</v>
      </c>
      <c r="M4" s="192" t="s">
        <v>159</v>
      </c>
      <c r="N4" s="192" t="s">
        <v>55</v>
      </c>
    </row>
    <row r="5" spans="1:14" ht="15.75" thickBot="1">
      <c r="A5" s="195" t="s">
        <v>385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7"/>
    </row>
    <row r="6" spans="1:14">
      <c r="A6" s="198">
        <v>2008</v>
      </c>
      <c r="B6" s="360">
        <v>709</v>
      </c>
      <c r="C6" s="360">
        <v>1674</v>
      </c>
      <c r="D6" s="360">
        <v>642</v>
      </c>
      <c r="E6" s="360">
        <v>807</v>
      </c>
      <c r="F6" s="360">
        <v>1007</v>
      </c>
      <c r="G6" s="360">
        <v>649</v>
      </c>
      <c r="H6" s="360">
        <v>856</v>
      </c>
      <c r="I6" s="360">
        <v>1094</v>
      </c>
      <c r="J6" s="360">
        <v>812</v>
      </c>
      <c r="K6" s="360">
        <v>686</v>
      </c>
      <c r="L6" s="360">
        <v>511</v>
      </c>
      <c r="M6" s="360">
        <v>346</v>
      </c>
      <c r="N6" s="360">
        <v>9793</v>
      </c>
    </row>
    <row r="7" spans="1:14">
      <c r="A7" s="198">
        <v>2009</v>
      </c>
      <c r="B7" s="360">
        <v>353</v>
      </c>
      <c r="C7" s="360">
        <v>717</v>
      </c>
      <c r="D7" s="360">
        <v>601</v>
      </c>
      <c r="E7" s="360">
        <v>338</v>
      </c>
      <c r="F7" s="360">
        <v>507</v>
      </c>
      <c r="G7" s="360">
        <v>281</v>
      </c>
      <c r="H7" s="360">
        <v>304</v>
      </c>
      <c r="I7" s="360">
        <v>586</v>
      </c>
      <c r="J7" s="360">
        <v>415</v>
      </c>
      <c r="K7" s="360">
        <v>439</v>
      </c>
      <c r="L7" s="360">
        <v>404</v>
      </c>
      <c r="M7" s="360">
        <v>290</v>
      </c>
      <c r="N7" s="360">
        <v>5235</v>
      </c>
    </row>
    <row r="8" spans="1:14">
      <c r="A8" s="198">
        <v>2010</v>
      </c>
      <c r="B8" s="360">
        <v>514</v>
      </c>
      <c r="C8" s="360">
        <v>1556</v>
      </c>
      <c r="D8" s="360">
        <v>512</v>
      </c>
      <c r="E8" s="360">
        <v>467</v>
      </c>
      <c r="F8" s="360">
        <v>697</v>
      </c>
      <c r="G8" s="360">
        <v>476</v>
      </c>
      <c r="H8" s="360">
        <v>686</v>
      </c>
      <c r="I8" s="360">
        <v>686</v>
      </c>
      <c r="J8" s="360">
        <v>526</v>
      </c>
      <c r="K8" s="360">
        <v>859</v>
      </c>
      <c r="L8" s="360">
        <v>949</v>
      </c>
      <c r="M8" s="360">
        <v>1710</v>
      </c>
      <c r="N8" s="360">
        <v>9638</v>
      </c>
    </row>
    <row r="9" spans="1:14">
      <c r="A9" s="198">
        <v>2011</v>
      </c>
      <c r="B9" s="360">
        <v>1388</v>
      </c>
      <c r="C9" s="360">
        <v>1930</v>
      </c>
      <c r="D9" s="360">
        <v>961</v>
      </c>
      <c r="E9" s="360">
        <v>782</v>
      </c>
      <c r="F9" s="360">
        <v>898</v>
      </c>
      <c r="G9" s="360">
        <v>494</v>
      </c>
      <c r="H9" s="360">
        <v>545</v>
      </c>
      <c r="I9" s="360">
        <v>600</v>
      </c>
      <c r="J9" s="360">
        <v>691</v>
      </c>
      <c r="K9" s="360">
        <v>451</v>
      </c>
      <c r="L9" s="360">
        <v>739</v>
      </c>
      <c r="M9" s="360">
        <v>463</v>
      </c>
      <c r="N9" s="360">
        <v>9942</v>
      </c>
    </row>
    <row r="10" spans="1:14">
      <c r="A10" s="198">
        <v>2012</v>
      </c>
      <c r="B10" s="360">
        <v>1391</v>
      </c>
      <c r="C10" s="360">
        <v>462</v>
      </c>
      <c r="D10" s="360">
        <v>474</v>
      </c>
      <c r="E10" s="360">
        <v>345</v>
      </c>
      <c r="F10" s="360">
        <v>1279</v>
      </c>
      <c r="G10" s="360">
        <v>523</v>
      </c>
      <c r="H10" s="360">
        <v>450</v>
      </c>
      <c r="I10" s="360">
        <v>611</v>
      </c>
      <c r="J10" s="360">
        <v>384</v>
      </c>
      <c r="K10" s="360">
        <v>371</v>
      </c>
      <c r="L10" s="360">
        <v>739</v>
      </c>
      <c r="M10" s="360">
        <v>218</v>
      </c>
      <c r="N10" s="360">
        <v>7247</v>
      </c>
    </row>
    <row r="11" spans="1:14">
      <c r="A11" s="198">
        <v>2013</v>
      </c>
      <c r="B11" s="360">
        <v>1121</v>
      </c>
      <c r="C11" s="360">
        <v>319</v>
      </c>
      <c r="D11" s="360">
        <v>318</v>
      </c>
      <c r="E11" s="360">
        <v>418</v>
      </c>
      <c r="F11" s="360">
        <v>1035</v>
      </c>
      <c r="G11" s="360">
        <v>376</v>
      </c>
      <c r="H11" s="360">
        <v>360</v>
      </c>
      <c r="I11" s="360">
        <v>451</v>
      </c>
      <c r="J11" s="360">
        <v>310</v>
      </c>
      <c r="K11" s="360">
        <v>271</v>
      </c>
      <c r="L11" s="360">
        <v>650</v>
      </c>
      <c r="M11" s="360">
        <v>168</v>
      </c>
      <c r="N11" s="360">
        <v>5797</v>
      </c>
    </row>
    <row r="12" spans="1:14">
      <c r="A12" s="198">
        <v>2014</v>
      </c>
      <c r="B12" s="360">
        <v>2039</v>
      </c>
      <c r="C12" s="360">
        <v>358</v>
      </c>
      <c r="D12" s="360">
        <v>236</v>
      </c>
      <c r="E12" s="360">
        <v>250</v>
      </c>
      <c r="F12" s="360">
        <v>670</v>
      </c>
      <c r="G12" s="360">
        <v>477</v>
      </c>
      <c r="H12" s="360">
        <v>206</v>
      </c>
      <c r="I12" s="360">
        <v>389</v>
      </c>
      <c r="J12" s="360">
        <v>403</v>
      </c>
      <c r="K12" s="360">
        <v>288</v>
      </c>
      <c r="L12" s="360">
        <v>402</v>
      </c>
      <c r="M12" s="360">
        <v>372</v>
      </c>
      <c r="N12" s="360">
        <v>6090</v>
      </c>
    </row>
    <row r="13" spans="1:14">
      <c r="A13" s="198">
        <v>2015</v>
      </c>
      <c r="B13" s="360">
        <v>2176</v>
      </c>
      <c r="C13" s="360">
        <v>325</v>
      </c>
      <c r="D13" s="360">
        <v>232</v>
      </c>
      <c r="E13" s="360">
        <v>246</v>
      </c>
      <c r="F13" s="360">
        <v>771</v>
      </c>
      <c r="G13" s="360">
        <v>353</v>
      </c>
      <c r="H13" s="360">
        <v>214</v>
      </c>
      <c r="I13" s="360">
        <v>571</v>
      </c>
      <c r="J13" s="360">
        <v>192</v>
      </c>
      <c r="K13" s="360">
        <v>184</v>
      </c>
      <c r="L13" s="360">
        <v>392</v>
      </c>
      <c r="M13" s="360">
        <v>140</v>
      </c>
      <c r="N13" s="360">
        <v>5796</v>
      </c>
    </row>
    <row r="14" spans="1:14">
      <c r="A14" s="198">
        <v>2016</v>
      </c>
      <c r="B14" s="360">
        <v>1917</v>
      </c>
      <c r="C14" s="360">
        <v>223</v>
      </c>
      <c r="D14" s="360">
        <v>205</v>
      </c>
      <c r="E14" s="360">
        <v>271</v>
      </c>
      <c r="F14" s="361">
        <v>0</v>
      </c>
      <c r="G14" s="361">
        <v>0</v>
      </c>
      <c r="H14" s="360">
        <v>879</v>
      </c>
      <c r="I14" s="360">
        <v>292</v>
      </c>
      <c r="J14" s="360">
        <v>330</v>
      </c>
      <c r="K14" s="360">
        <v>307</v>
      </c>
      <c r="L14" s="360">
        <v>582</v>
      </c>
      <c r="M14" s="360">
        <v>300</v>
      </c>
      <c r="N14" s="360">
        <v>5306</v>
      </c>
    </row>
    <row r="15" spans="1:14">
      <c r="A15" s="198">
        <v>2017</v>
      </c>
      <c r="B15" s="360">
        <v>2287</v>
      </c>
      <c r="C15" s="360">
        <v>70</v>
      </c>
      <c r="D15" s="360">
        <v>83</v>
      </c>
      <c r="E15" s="360">
        <v>55</v>
      </c>
      <c r="F15" s="360">
        <v>130</v>
      </c>
      <c r="G15" s="360">
        <v>34</v>
      </c>
      <c r="H15" s="360">
        <v>53</v>
      </c>
      <c r="I15" s="360">
        <v>98</v>
      </c>
      <c r="J15" s="360">
        <v>62</v>
      </c>
      <c r="K15" s="360">
        <v>1661</v>
      </c>
      <c r="L15" s="360">
        <v>895</v>
      </c>
      <c r="M15" s="360">
        <v>403</v>
      </c>
      <c r="N15" s="360">
        <v>5831</v>
      </c>
    </row>
    <row r="16" spans="1:14">
      <c r="A16" s="198">
        <v>2018</v>
      </c>
      <c r="B16" s="360">
        <v>699</v>
      </c>
      <c r="C16" s="360">
        <v>372</v>
      </c>
      <c r="D16" s="434">
        <v>349</v>
      </c>
      <c r="E16" s="360">
        <v>596</v>
      </c>
      <c r="F16" s="360">
        <v>1556</v>
      </c>
      <c r="G16" s="360">
        <v>403</v>
      </c>
      <c r="H16" s="360">
        <v>525</v>
      </c>
      <c r="I16" s="360">
        <v>876</v>
      </c>
      <c r="J16" s="360">
        <v>445</v>
      </c>
      <c r="K16" s="360">
        <v>328</v>
      </c>
      <c r="L16" s="360">
        <v>558</v>
      </c>
      <c r="M16" s="360">
        <v>237</v>
      </c>
      <c r="N16" s="360">
        <f>SUM(B16:M16)</f>
        <v>6944</v>
      </c>
    </row>
    <row r="17" spans="1:14" ht="15.75" thickBot="1">
      <c r="A17" s="198">
        <v>2019</v>
      </c>
      <c r="B17" s="360">
        <v>362</v>
      </c>
      <c r="C17" s="360">
        <v>586</v>
      </c>
      <c r="D17" s="360">
        <v>328</v>
      </c>
      <c r="E17" s="360">
        <v>388</v>
      </c>
      <c r="F17" s="360">
        <v>1488</v>
      </c>
      <c r="G17" s="360">
        <v>278</v>
      </c>
      <c r="H17" s="360">
        <v>403</v>
      </c>
      <c r="I17" s="360">
        <v>456</v>
      </c>
      <c r="J17" s="360">
        <v>340</v>
      </c>
      <c r="K17" s="360" t="s">
        <v>374</v>
      </c>
      <c r="L17" s="360" t="s">
        <v>374</v>
      </c>
      <c r="M17" s="360" t="s">
        <v>374</v>
      </c>
      <c r="N17" s="360">
        <f>SUM(B17:M17)</f>
        <v>4629</v>
      </c>
    </row>
    <row r="18" spans="1:14" ht="15.75" thickBot="1">
      <c r="A18" s="199" t="s">
        <v>362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1"/>
    </row>
    <row r="19" spans="1:14">
      <c r="A19" s="198">
        <v>2008</v>
      </c>
      <c r="B19" s="360">
        <v>2</v>
      </c>
      <c r="C19" s="360">
        <v>182</v>
      </c>
      <c r="D19" s="360">
        <v>355</v>
      </c>
      <c r="E19" s="360">
        <v>252</v>
      </c>
      <c r="F19" s="360">
        <v>746</v>
      </c>
      <c r="G19" s="360">
        <v>431</v>
      </c>
      <c r="H19" s="360">
        <v>128</v>
      </c>
      <c r="I19" s="360">
        <v>580</v>
      </c>
      <c r="J19" s="360">
        <v>700</v>
      </c>
      <c r="K19" s="360">
        <v>829</v>
      </c>
      <c r="L19" s="360">
        <v>510</v>
      </c>
      <c r="M19" s="360">
        <v>748</v>
      </c>
      <c r="N19" s="360">
        <v>5463</v>
      </c>
    </row>
    <row r="20" spans="1:14">
      <c r="A20" s="198">
        <v>2009</v>
      </c>
      <c r="B20" s="360">
        <v>137</v>
      </c>
      <c r="C20" s="360">
        <v>418</v>
      </c>
      <c r="D20" s="360">
        <v>429</v>
      </c>
      <c r="E20" s="360">
        <v>93</v>
      </c>
      <c r="F20" s="360">
        <v>208</v>
      </c>
      <c r="G20" s="360">
        <v>423</v>
      </c>
      <c r="H20" s="360">
        <v>487</v>
      </c>
      <c r="I20" s="360">
        <v>121</v>
      </c>
      <c r="J20" s="360">
        <v>281</v>
      </c>
      <c r="K20" s="360">
        <v>332</v>
      </c>
      <c r="L20" s="360">
        <v>443</v>
      </c>
      <c r="M20" s="360">
        <v>490</v>
      </c>
      <c r="N20" s="360">
        <v>3862</v>
      </c>
    </row>
    <row r="21" spans="1:14">
      <c r="A21" s="198">
        <v>2010</v>
      </c>
      <c r="B21" s="360">
        <v>215</v>
      </c>
      <c r="C21" s="360">
        <v>261</v>
      </c>
      <c r="D21" s="360">
        <v>195</v>
      </c>
      <c r="E21" s="360">
        <v>236</v>
      </c>
      <c r="F21" s="360">
        <v>251</v>
      </c>
      <c r="G21" s="360">
        <v>244</v>
      </c>
      <c r="H21" s="360">
        <v>352</v>
      </c>
      <c r="I21" s="360">
        <v>216</v>
      </c>
      <c r="J21" s="360">
        <v>450</v>
      </c>
      <c r="K21" s="360">
        <v>301</v>
      </c>
      <c r="L21" s="360">
        <v>582</v>
      </c>
      <c r="M21" s="360">
        <v>688</v>
      </c>
      <c r="N21" s="360">
        <v>3991</v>
      </c>
    </row>
    <row r="22" spans="1:14" ht="12.75" hidden="1" customHeight="1">
      <c r="A22" s="198">
        <v>2011</v>
      </c>
      <c r="B22" s="360">
        <v>242</v>
      </c>
      <c r="C22" s="360">
        <v>292</v>
      </c>
      <c r="D22" s="360">
        <v>623</v>
      </c>
      <c r="E22" s="360">
        <v>481</v>
      </c>
      <c r="F22" s="360">
        <v>550</v>
      </c>
      <c r="G22" s="360">
        <v>332</v>
      </c>
      <c r="H22" s="360">
        <v>491</v>
      </c>
      <c r="I22" s="360">
        <v>455</v>
      </c>
      <c r="J22" s="360">
        <v>300</v>
      </c>
      <c r="K22" s="360">
        <v>179</v>
      </c>
      <c r="L22" s="360">
        <v>135</v>
      </c>
      <c r="M22" s="360">
        <v>175</v>
      </c>
      <c r="N22" s="360">
        <v>4255</v>
      </c>
    </row>
    <row r="23" spans="1:14" hidden="1">
      <c r="A23" s="198">
        <v>2012</v>
      </c>
      <c r="B23" s="361">
        <v>0</v>
      </c>
      <c r="C23" s="361">
        <v>0</v>
      </c>
      <c r="D23" s="361">
        <v>507</v>
      </c>
      <c r="E23" s="361">
        <v>1002</v>
      </c>
      <c r="F23" s="361">
        <v>517</v>
      </c>
      <c r="G23" s="361">
        <v>318</v>
      </c>
      <c r="H23" s="361">
        <v>347</v>
      </c>
      <c r="I23" s="361">
        <v>346</v>
      </c>
      <c r="J23" s="361">
        <v>196</v>
      </c>
      <c r="K23" s="361">
        <v>444</v>
      </c>
      <c r="L23" s="361">
        <v>336</v>
      </c>
      <c r="M23" s="361">
        <v>363</v>
      </c>
      <c r="N23" s="360">
        <v>4376</v>
      </c>
    </row>
    <row r="24" spans="1:14">
      <c r="A24" s="198">
        <v>2013</v>
      </c>
      <c r="B24" s="361">
        <v>125</v>
      </c>
      <c r="C24" s="361">
        <v>331</v>
      </c>
      <c r="D24" s="361">
        <v>330</v>
      </c>
      <c r="E24" s="361">
        <v>339</v>
      </c>
      <c r="F24" s="361">
        <v>326</v>
      </c>
      <c r="G24" s="361">
        <v>223</v>
      </c>
      <c r="H24" s="361">
        <v>420</v>
      </c>
      <c r="I24" s="361">
        <v>266</v>
      </c>
      <c r="J24" s="361">
        <v>390</v>
      </c>
      <c r="K24" s="361">
        <v>304</v>
      </c>
      <c r="L24" s="361">
        <v>317</v>
      </c>
      <c r="M24" s="361">
        <v>351</v>
      </c>
      <c r="N24" s="360">
        <v>3722</v>
      </c>
    </row>
    <row r="25" spans="1:14">
      <c r="A25" s="198">
        <v>2014</v>
      </c>
      <c r="B25" s="361">
        <v>220</v>
      </c>
      <c r="C25" s="361">
        <v>284</v>
      </c>
      <c r="D25" s="361">
        <v>253</v>
      </c>
      <c r="E25" s="361">
        <v>237</v>
      </c>
      <c r="F25" s="361">
        <v>357</v>
      </c>
      <c r="G25" s="361">
        <v>275</v>
      </c>
      <c r="H25" s="361">
        <v>278</v>
      </c>
      <c r="I25" s="361">
        <v>88</v>
      </c>
      <c r="J25" s="361">
        <v>244</v>
      </c>
      <c r="K25" s="361">
        <v>245</v>
      </c>
      <c r="L25" s="361">
        <v>145</v>
      </c>
      <c r="M25" s="361">
        <v>342</v>
      </c>
      <c r="N25" s="360">
        <v>2968</v>
      </c>
    </row>
    <row r="26" spans="1:14">
      <c r="A26" s="198">
        <v>2015</v>
      </c>
      <c r="B26" s="361">
        <v>225</v>
      </c>
      <c r="C26" s="361">
        <v>112</v>
      </c>
      <c r="D26" s="361">
        <v>155</v>
      </c>
      <c r="E26" s="361">
        <v>388</v>
      </c>
      <c r="F26" s="361">
        <v>364</v>
      </c>
      <c r="G26" s="361">
        <v>208</v>
      </c>
      <c r="H26" s="361">
        <v>393</v>
      </c>
      <c r="I26" s="361">
        <v>166</v>
      </c>
      <c r="J26" s="361">
        <v>474</v>
      </c>
      <c r="K26" s="361">
        <v>0</v>
      </c>
      <c r="L26" s="361">
        <v>0</v>
      </c>
      <c r="M26" s="361">
        <v>0</v>
      </c>
      <c r="N26" s="360">
        <v>2485</v>
      </c>
    </row>
    <row r="27" spans="1:14">
      <c r="A27" s="198">
        <v>2016</v>
      </c>
      <c r="B27" s="361">
        <v>0</v>
      </c>
      <c r="C27" s="361">
        <v>0</v>
      </c>
      <c r="D27" s="361">
        <v>0</v>
      </c>
      <c r="E27" s="361">
        <v>74</v>
      </c>
      <c r="F27" s="361">
        <v>0</v>
      </c>
      <c r="G27" s="361">
        <v>0</v>
      </c>
      <c r="H27" s="361">
        <v>0</v>
      </c>
      <c r="I27" s="361">
        <v>0</v>
      </c>
      <c r="J27" s="361">
        <v>0</v>
      </c>
      <c r="K27" s="361">
        <v>908</v>
      </c>
      <c r="L27" s="361">
        <v>179</v>
      </c>
      <c r="M27" s="361">
        <v>285</v>
      </c>
      <c r="N27" s="360">
        <v>1446</v>
      </c>
    </row>
    <row r="28" spans="1:14">
      <c r="A28" s="198">
        <v>2017</v>
      </c>
      <c r="B28" s="361">
        <v>0</v>
      </c>
      <c r="C28" s="360">
        <v>61</v>
      </c>
      <c r="D28" s="360">
        <v>247</v>
      </c>
      <c r="E28" s="360">
        <v>81</v>
      </c>
      <c r="F28" s="360">
        <v>110</v>
      </c>
      <c r="G28" s="360">
        <v>213</v>
      </c>
      <c r="H28" s="360">
        <v>108</v>
      </c>
      <c r="I28" s="360">
        <v>148</v>
      </c>
      <c r="J28" s="360">
        <v>325</v>
      </c>
      <c r="K28" s="360">
        <v>217</v>
      </c>
      <c r="L28" s="360">
        <v>130</v>
      </c>
      <c r="M28" s="360">
        <v>490</v>
      </c>
      <c r="N28" s="360">
        <v>2130</v>
      </c>
    </row>
    <row r="29" spans="1:14">
      <c r="A29" s="198">
        <v>2018</v>
      </c>
      <c r="B29" s="361">
        <v>134</v>
      </c>
      <c r="C29" s="360">
        <v>202</v>
      </c>
      <c r="D29" s="434">
        <v>178</v>
      </c>
      <c r="E29" s="360">
        <v>150</v>
      </c>
      <c r="F29" s="360">
        <v>119</v>
      </c>
      <c r="G29" s="360">
        <v>129</v>
      </c>
      <c r="H29" s="360">
        <v>22</v>
      </c>
      <c r="I29" s="360">
        <v>261</v>
      </c>
      <c r="J29" s="360">
        <v>177</v>
      </c>
      <c r="K29" s="360">
        <v>204</v>
      </c>
      <c r="L29" s="360">
        <v>519</v>
      </c>
      <c r="M29" s="360">
        <v>241</v>
      </c>
      <c r="N29" s="360">
        <f>SUM(B29:M29)</f>
        <v>2336</v>
      </c>
    </row>
    <row r="30" spans="1:14" ht="15.75" thickBot="1">
      <c r="A30" s="198">
        <v>2019</v>
      </c>
      <c r="B30" s="361">
        <v>199</v>
      </c>
      <c r="C30" s="360">
        <v>314</v>
      </c>
      <c r="D30" s="360">
        <v>164</v>
      </c>
      <c r="E30" s="360">
        <v>319</v>
      </c>
      <c r="F30" s="360">
        <v>249</v>
      </c>
      <c r="G30" s="360">
        <v>206</v>
      </c>
      <c r="H30" s="360">
        <v>301</v>
      </c>
      <c r="I30" s="360">
        <v>316</v>
      </c>
      <c r="J30" s="360">
        <v>104</v>
      </c>
      <c r="K30" s="360" t="s">
        <v>374</v>
      </c>
      <c r="L30" s="360" t="s">
        <v>374</v>
      </c>
      <c r="M30" s="360" t="s">
        <v>374</v>
      </c>
      <c r="N30" s="360">
        <f>SUM(B30:M30)</f>
        <v>2172</v>
      </c>
    </row>
    <row r="31" spans="1:14" ht="15.75" thickBot="1">
      <c r="A31" s="199" t="s">
        <v>430</v>
      </c>
      <c r="B31" s="200"/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1"/>
    </row>
    <row r="32" spans="1:14">
      <c r="A32" s="198">
        <v>2008</v>
      </c>
      <c r="B32" s="360">
        <v>800</v>
      </c>
      <c r="C32" s="360">
        <v>92518</v>
      </c>
      <c r="D32" s="360">
        <v>192433</v>
      </c>
      <c r="E32" s="360">
        <v>141524</v>
      </c>
      <c r="F32" s="360">
        <v>400303</v>
      </c>
      <c r="G32" s="360">
        <v>229588</v>
      </c>
      <c r="H32" s="360">
        <v>70032</v>
      </c>
      <c r="I32" s="360">
        <v>304691</v>
      </c>
      <c r="J32" s="360">
        <v>431052</v>
      </c>
      <c r="K32" s="360">
        <v>498837</v>
      </c>
      <c r="L32" s="360">
        <v>298851</v>
      </c>
      <c r="M32" s="360">
        <v>480402</v>
      </c>
      <c r="N32" s="360">
        <v>3141031</v>
      </c>
    </row>
    <row r="33" spans="1:14">
      <c r="A33" s="198">
        <v>2009</v>
      </c>
      <c r="B33" s="360">
        <v>79054</v>
      </c>
      <c r="C33" s="360">
        <v>233271</v>
      </c>
      <c r="D33" s="360">
        <v>245697</v>
      </c>
      <c r="E33" s="360">
        <v>49862</v>
      </c>
      <c r="F33" s="360">
        <v>128089</v>
      </c>
      <c r="G33" s="360">
        <v>262520</v>
      </c>
      <c r="H33" s="360">
        <v>287412</v>
      </c>
      <c r="I33" s="360">
        <v>58346</v>
      </c>
      <c r="J33" s="360">
        <v>184683</v>
      </c>
      <c r="K33" s="360">
        <v>187909</v>
      </c>
      <c r="L33" s="360">
        <v>239235</v>
      </c>
      <c r="M33" s="360">
        <v>252290</v>
      </c>
      <c r="N33" s="360">
        <v>2208368</v>
      </c>
    </row>
    <row r="34" spans="1:14">
      <c r="A34" s="198">
        <v>2010</v>
      </c>
      <c r="B34" s="360">
        <v>105549</v>
      </c>
      <c r="C34" s="360">
        <v>186481</v>
      </c>
      <c r="D34" s="360">
        <v>113138</v>
      </c>
      <c r="E34" s="360">
        <v>126981</v>
      </c>
      <c r="F34" s="360">
        <v>144408</v>
      </c>
      <c r="G34" s="360">
        <v>153551</v>
      </c>
      <c r="H34" s="360">
        <v>236173</v>
      </c>
      <c r="I34" s="360">
        <v>117965</v>
      </c>
      <c r="J34" s="360">
        <v>274273</v>
      </c>
      <c r="K34" s="360">
        <v>201597</v>
      </c>
      <c r="L34" s="360">
        <v>391211</v>
      </c>
      <c r="M34" s="360">
        <v>445154</v>
      </c>
      <c r="N34" s="360">
        <v>2496481</v>
      </c>
    </row>
    <row r="35" spans="1:14">
      <c r="A35" s="198">
        <v>2011</v>
      </c>
      <c r="B35" s="361">
        <v>161710</v>
      </c>
      <c r="C35" s="361">
        <v>170715</v>
      </c>
      <c r="D35" s="361">
        <v>432702</v>
      </c>
      <c r="E35" s="361">
        <v>390251</v>
      </c>
      <c r="F35" s="361">
        <v>437382</v>
      </c>
      <c r="G35" s="361">
        <v>220084</v>
      </c>
      <c r="H35" s="361">
        <v>342824</v>
      </c>
      <c r="I35" s="361">
        <v>299026</v>
      </c>
      <c r="J35" s="360">
        <v>171908</v>
      </c>
      <c r="K35" s="360">
        <v>171167</v>
      </c>
      <c r="L35" s="360">
        <v>101514</v>
      </c>
      <c r="M35" s="360">
        <v>113158</v>
      </c>
      <c r="N35" s="360">
        <v>3012441</v>
      </c>
    </row>
    <row r="36" spans="1:14">
      <c r="A36" s="198">
        <v>2012</v>
      </c>
      <c r="B36" s="361">
        <v>0</v>
      </c>
      <c r="C36" s="361">
        <v>0</v>
      </c>
      <c r="D36" s="361">
        <v>344770</v>
      </c>
      <c r="E36" s="361">
        <v>600417</v>
      </c>
      <c r="F36" s="361">
        <v>306692</v>
      </c>
      <c r="G36" s="361">
        <v>200734</v>
      </c>
      <c r="H36" s="361">
        <v>230042</v>
      </c>
      <c r="I36" s="361">
        <v>200873</v>
      </c>
      <c r="J36" s="360">
        <v>133315</v>
      </c>
      <c r="K36" s="360">
        <v>287218</v>
      </c>
      <c r="L36" s="360">
        <v>214813</v>
      </c>
      <c r="M36" s="360">
        <v>220432</v>
      </c>
      <c r="N36" s="360">
        <v>2739306</v>
      </c>
    </row>
    <row r="37" spans="1:14">
      <c r="A37" s="198">
        <v>2013</v>
      </c>
      <c r="B37" s="361">
        <v>58586</v>
      </c>
      <c r="C37" s="361">
        <v>147664</v>
      </c>
      <c r="D37" s="361">
        <v>152719</v>
      </c>
      <c r="E37" s="361">
        <v>169137</v>
      </c>
      <c r="F37" s="361">
        <v>158259</v>
      </c>
      <c r="G37" s="361">
        <v>117696</v>
      </c>
      <c r="H37" s="361">
        <v>226659</v>
      </c>
      <c r="I37" s="362">
        <v>141609</v>
      </c>
      <c r="J37" s="362">
        <v>204049</v>
      </c>
      <c r="K37" s="362">
        <v>160318</v>
      </c>
      <c r="L37" s="362">
        <v>150143</v>
      </c>
      <c r="M37" s="362">
        <v>173860</v>
      </c>
      <c r="N37" s="360">
        <v>1860699</v>
      </c>
    </row>
    <row r="38" spans="1:14">
      <c r="A38" s="198">
        <v>2014</v>
      </c>
      <c r="B38" s="361">
        <v>98436.3</v>
      </c>
      <c r="C38" s="361">
        <v>133326</v>
      </c>
      <c r="D38" s="361">
        <v>132626.29999999999</v>
      </c>
      <c r="E38" s="361">
        <v>139241</v>
      </c>
      <c r="F38" s="361">
        <v>190666</v>
      </c>
      <c r="G38" s="361">
        <v>126401</v>
      </c>
      <c r="H38" s="361">
        <v>133390</v>
      </c>
      <c r="I38" s="362">
        <v>41694</v>
      </c>
      <c r="J38" s="362">
        <v>127290.4</v>
      </c>
      <c r="K38" s="362">
        <v>127743</v>
      </c>
      <c r="L38" s="362">
        <v>68142</v>
      </c>
      <c r="M38" s="362">
        <v>180040</v>
      </c>
      <c r="N38" s="360">
        <v>1498996</v>
      </c>
    </row>
    <row r="39" spans="1:14">
      <c r="A39" s="198">
        <v>2015</v>
      </c>
      <c r="B39" s="361">
        <v>110934</v>
      </c>
      <c r="C39" s="361">
        <v>53376</v>
      </c>
      <c r="D39" s="361">
        <v>106585</v>
      </c>
      <c r="E39" s="361">
        <v>228911</v>
      </c>
      <c r="F39" s="361">
        <v>208849</v>
      </c>
      <c r="G39" s="361">
        <v>117497</v>
      </c>
      <c r="H39" s="361">
        <v>210342</v>
      </c>
      <c r="I39" s="362">
        <v>97422</v>
      </c>
      <c r="J39" s="362">
        <v>253813</v>
      </c>
      <c r="K39" s="362">
        <v>0</v>
      </c>
      <c r="L39" s="362">
        <v>0</v>
      </c>
      <c r="M39" s="362">
        <v>0</v>
      </c>
      <c r="N39" s="360">
        <v>1387729</v>
      </c>
    </row>
    <row r="40" spans="1:14">
      <c r="A40" s="198">
        <v>2016</v>
      </c>
      <c r="B40" s="361">
        <v>0</v>
      </c>
      <c r="C40" s="361">
        <v>0</v>
      </c>
      <c r="D40" s="361">
        <v>0</v>
      </c>
      <c r="E40" s="361">
        <v>35313</v>
      </c>
      <c r="F40" s="361">
        <v>0</v>
      </c>
      <c r="G40" s="361">
        <v>0</v>
      </c>
      <c r="H40" s="361">
        <v>0</v>
      </c>
      <c r="I40" s="362">
        <v>0</v>
      </c>
      <c r="J40" s="362">
        <v>0</v>
      </c>
      <c r="K40" s="362">
        <v>427494</v>
      </c>
      <c r="L40" s="362">
        <v>84556</v>
      </c>
      <c r="M40" s="362">
        <v>138372</v>
      </c>
      <c r="N40" s="360">
        <v>685735</v>
      </c>
    </row>
    <row r="41" spans="1:14">
      <c r="A41" s="198">
        <v>2017</v>
      </c>
      <c r="B41" s="361">
        <v>0</v>
      </c>
      <c r="C41" s="361">
        <v>32699</v>
      </c>
      <c r="D41" s="361">
        <v>119341</v>
      </c>
      <c r="E41" s="361">
        <v>39632</v>
      </c>
      <c r="F41" s="361">
        <v>52597</v>
      </c>
      <c r="G41" s="361">
        <v>103011</v>
      </c>
      <c r="H41" s="361">
        <v>58147</v>
      </c>
      <c r="I41" s="361">
        <v>71465</v>
      </c>
      <c r="J41" s="360">
        <v>169386</v>
      </c>
      <c r="K41" s="360">
        <v>116649</v>
      </c>
      <c r="L41" s="360">
        <v>66266</v>
      </c>
      <c r="M41" s="360">
        <v>248824</v>
      </c>
      <c r="N41" s="360">
        <v>1078017</v>
      </c>
    </row>
    <row r="42" spans="1:14">
      <c r="A42" s="198">
        <v>2018</v>
      </c>
      <c r="B42" s="361">
        <v>77038</v>
      </c>
      <c r="C42" s="360">
        <v>101004</v>
      </c>
      <c r="D42" s="434">
        <v>87582</v>
      </c>
      <c r="E42" s="360">
        <v>65306</v>
      </c>
      <c r="F42" s="360">
        <v>56653</v>
      </c>
      <c r="G42" s="360">
        <v>60122</v>
      </c>
      <c r="H42" s="360">
        <v>8299</v>
      </c>
      <c r="I42" s="360">
        <v>140270</v>
      </c>
      <c r="J42" s="360">
        <v>96582</v>
      </c>
      <c r="K42" s="360">
        <v>92298</v>
      </c>
      <c r="L42" s="360">
        <v>298059</v>
      </c>
      <c r="M42" s="360">
        <v>134143</v>
      </c>
      <c r="N42" s="360">
        <f>SUM(B42:M42)</f>
        <v>1217356</v>
      </c>
    </row>
    <row r="43" spans="1:14">
      <c r="A43" s="198">
        <v>2019</v>
      </c>
      <c r="B43" s="361">
        <v>113674.3042</v>
      </c>
      <c r="C43" s="360">
        <v>163856.00839999999</v>
      </c>
      <c r="D43" s="360">
        <v>82299.246799999994</v>
      </c>
      <c r="E43" s="360">
        <v>168504.20209999999</v>
      </c>
      <c r="F43" s="360">
        <v>123100</v>
      </c>
      <c r="G43" s="360">
        <v>109500</v>
      </c>
      <c r="H43" s="360">
        <v>156221.7782</v>
      </c>
      <c r="I43" s="360">
        <v>147464.70670000001</v>
      </c>
      <c r="J43" s="360">
        <v>40886.7673</v>
      </c>
      <c r="K43" s="360" t="s">
        <v>374</v>
      </c>
      <c r="L43" s="360" t="s">
        <v>374</v>
      </c>
      <c r="M43" s="360" t="s">
        <v>374</v>
      </c>
      <c r="N43" s="360">
        <f>SUM(B43:M43)</f>
        <v>1105507.0137</v>
      </c>
    </row>
    <row r="44" spans="1:14">
      <c r="A44" s="820" t="s">
        <v>540</v>
      </c>
      <c r="B44" s="820"/>
      <c r="C44" s="820"/>
      <c r="D44" s="820"/>
      <c r="E44" s="820"/>
      <c r="F44" s="820"/>
      <c r="G44" s="820"/>
      <c r="H44" s="820"/>
      <c r="I44" s="820"/>
      <c r="J44" s="333"/>
      <c r="K44" s="333"/>
      <c r="L44" s="333"/>
      <c r="M44" s="333"/>
      <c r="N44" s="333"/>
    </row>
    <row r="45" spans="1:14">
      <c r="A45" s="373" t="s">
        <v>448</v>
      </c>
      <c r="B45" s="334"/>
      <c r="C45" s="334"/>
      <c r="D45" s="334"/>
      <c r="E45" s="334"/>
      <c r="F45" s="334"/>
      <c r="G45" s="334"/>
      <c r="H45" s="334"/>
      <c r="I45" s="334"/>
      <c r="J45" s="334"/>
      <c r="K45" s="334"/>
      <c r="L45" s="334"/>
      <c r="M45" s="334"/>
      <c r="N45" s="334"/>
    </row>
  </sheetData>
  <mergeCells count="1">
    <mergeCell ref="A44:I44"/>
  </mergeCells>
  <printOptions horizontalCentered="1" verticalCentered="1"/>
  <pageMargins left="0" right="0" top="0" bottom="0" header="0.31496062992125984" footer="0.31496062992125984"/>
  <pageSetup paperSize="9" scale="6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7"/>
  <sheetViews>
    <sheetView showGridLines="0" zoomScaleNormal="100" zoomScaleSheetLayoutView="100" workbookViewId="0"/>
  </sheetViews>
  <sheetFormatPr baseColWidth="10" defaultColWidth="11.5703125" defaultRowHeight="12.75"/>
  <cols>
    <col min="1" max="1" width="14.85546875" style="175" customWidth="1"/>
    <col min="2" max="2" width="73.28515625" style="154" customWidth="1"/>
    <col min="3" max="3" width="20.5703125" style="162" customWidth="1"/>
    <col min="4" max="4" width="15.7109375" style="162" customWidth="1"/>
    <col min="5" max="5" width="15.7109375" style="190" customWidth="1"/>
    <col min="6" max="6" width="25" style="154" customWidth="1"/>
    <col min="7" max="16384" width="11.5703125" style="154"/>
  </cols>
  <sheetData>
    <row r="1" spans="1:14">
      <c r="A1" s="169" t="s">
        <v>329</v>
      </c>
      <c r="B1" s="193"/>
      <c r="C1" s="193"/>
      <c r="D1" s="193"/>
    </row>
    <row r="2" spans="1:14" ht="15.75">
      <c r="A2" s="136" t="s">
        <v>548</v>
      </c>
      <c r="B2" s="326"/>
    </row>
    <row r="3" spans="1:14">
      <c r="A3" s="306" t="s">
        <v>331</v>
      </c>
      <c r="B3" s="306" t="s">
        <v>332</v>
      </c>
      <c r="C3" s="307" t="s">
        <v>348</v>
      </c>
      <c r="D3" s="307" t="s">
        <v>333</v>
      </c>
      <c r="G3" s="162"/>
      <c r="I3" s="743"/>
    </row>
    <row r="4" spans="1:14">
      <c r="A4" s="308">
        <v>688</v>
      </c>
      <c r="B4" s="308" t="s">
        <v>279</v>
      </c>
      <c r="C4" s="309">
        <v>1320963.7452999998</v>
      </c>
      <c r="D4" s="310">
        <f>C4/128521500.6</f>
        <v>1.0278153765191875E-2</v>
      </c>
    </row>
    <row r="5" spans="1:14">
      <c r="A5" s="308">
        <v>325</v>
      </c>
      <c r="B5" s="308" t="s">
        <v>278</v>
      </c>
      <c r="C5" s="309">
        <v>277998.97250000003</v>
      </c>
      <c r="D5" s="310">
        <f t="shared" ref="D5:D9" si="0">C5/128521500.6</f>
        <v>2.1630542065114982E-3</v>
      </c>
    </row>
    <row r="6" spans="1:14">
      <c r="A6" s="311">
        <v>88</v>
      </c>
      <c r="B6" s="311" t="s">
        <v>334</v>
      </c>
      <c r="C6" s="312">
        <v>55655.371199999987</v>
      </c>
      <c r="D6" s="327">
        <f t="shared" si="0"/>
        <v>4.3304327244993271E-4</v>
      </c>
    </row>
    <row r="7" spans="1:14">
      <c r="A7" s="311">
        <v>50</v>
      </c>
      <c r="B7" s="311" t="s">
        <v>335</v>
      </c>
      <c r="C7" s="312">
        <v>64879.194200000005</v>
      </c>
      <c r="D7" s="327">
        <f t="shared" si="0"/>
        <v>5.0481198785505001E-4</v>
      </c>
    </row>
    <row r="8" spans="1:14">
      <c r="A8" s="311">
        <v>37</v>
      </c>
      <c r="B8" s="311" t="s">
        <v>439</v>
      </c>
      <c r="C8" s="312">
        <v>52020.474000000002</v>
      </c>
      <c r="D8" s="327">
        <f t="shared" si="0"/>
        <v>4.0476086691443444E-4</v>
      </c>
      <c r="F8" s="322"/>
    </row>
    <row r="9" spans="1:14">
      <c r="A9" s="311">
        <v>81</v>
      </c>
      <c r="B9" s="311" t="s">
        <v>336</v>
      </c>
      <c r="C9" s="312">
        <v>32937.309000000001</v>
      </c>
      <c r="D9" s="327">
        <f t="shared" si="0"/>
        <v>2.5627859032327548E-4</v>
      </c>
      <c r="F9" s="322"/>
    </row>
    <row r="10" spans="1:14">
      <c r="A10" s="313">
        <f>SUM(A4:A5)</f>
        <v>1013</v>
      </c>
      <c r="B10" s="314" t="s">
        <v>337</v>
      </c>
      <c r="C10" s="313">
        <f>SUM(C4:C5)</f>
        <v>1598962.7177999998</v>
      </c>
      <c r="D10" s="315">
        <f>C10/128521500.6</f>
        <v>1.2441207971703373E-2</v>
      </c>
      <c r="F10" s="322"/>
    </row>
    <row r="11" spans="1:14" ht="15.75">
      <c r="A11" s="136"/>
      <c r="F11" s="322"/>
      <c r="H11" s="291"/>
    </row>
    <row r="12" spans="1:14" s="389" customFormat="1" ht="15">
      <c r="A12" s="820" t="s">
        <v>549</v>
      </c>
      <c r="B12" s="820"/>
      <c r="C12" s="820"/>
      <c r="D12" s="820"/>
      <c r="E12" s="820"/>
      <c r="F12" s="820"/>
      <c r="G12" s="820"/>
      <c r="H12" s="820"/>
      <c r="I12" s="820"/>
      <c r="J12" s="333"/>
      <c r="K12" s="333"/>
      <c r="L12" s="333"/>
      <c r="M12" s="333"/>
      <c r="N12" s="333"/>
    </row>
    <row r="13" spans="1:14" s="389" customFormat="1" ht="15">
      <c r="A13" s="373" t="s">
        <v>448</v>
      </c>
      <c r="B13" s="334"/>
      <c r="C13" s="334"/>
      <c r="D13" s="334"/>
      <c r="E13" s="334"/>
      <c r="F13" s="334"/>
      <c r="G13" s="334"/>
      <c r="H13" s="334"/>
      <c r="I13" s="334"/>
      <c r="J13" s="334"/>
      <c r="K13" s="334"/>
      <c r="L13" s="334"/>
      <c r="M13" s="334"/>
      <c r="N13" s="334"/>
    </row>
    <row r="14" spans="1:14">
      <c r="E14" s="744"/>
      <c r="F14" s="344"/>
    </row>
    <row r="15" spans="1:14">
      <c r="E15" s="744"/>
      <c r="F15" s="344"/>
    </row>
    <row r="16" spans="1:14">
      <c r="E16" s="744"/>
      <c r="F16" s="344"/>
      <c r="H16" s="350"/>
    </row>
    <row r="17" spans="1:7">
      <c r="E17" s="744"/>
    </row>
    <row r="18" spans="1:7">
      <c r="E18" s="744"/>
      <c r="F18" s="344"/>
    </row>
    <row r="19" spans="1:7">
      <c r="E19" s="744"/>
      <c r="F19" s="344"/>
      <c r="G19" s="350"/>
    </row>
    <row r="20" spans="1:7">
      <c r="C20" s="350"/>
      <c r="E20" s="744"/>
      <c r="F20" s="344"/>
    </row>
    <row r="21" spans="1:7">
      <c r="F21" s="344"/>
      <c r="G21" s="350"/>
    </row>
    <row r="22" spans="1:7">
      <c r="F22" s="344"/>
    </row>
    <row r="23" spans="1:7">
      <c r="F23" s="344"/>
    </row>
    <row r="24" spans="1:7">
      <c r="A24" s="745"/>
      <c r="B24" s="746"/>
      <c r="C24" s="747"/>
      <c r="D24" s="747"/>
      <c r="E24" s="748"/>
      <c r="F24" s="344"/>
    </row>
    <row r="25" spans="1:7">
      <c r="A25" s="745"/>
      <c r="B25" s="746"/>
      <c r="C25" s="747"/>
      <c r="D25" s="747"/>
      <c r="E25" s="748"/>
      <c r="F25" s="343"/>
    </row>
    <row r="26" spans="1:7">
      <c r="E26" s="744"/>
      <c r="F26" s="322"/>
    </row>
    <row r="27" spans="1:7">
      <c r="E27" s="744"/>
      <c r="F27" s="322"/>
    </row>
    <row r="28" spans="1:7">
      <c r="E28" s="744"/>
      <c r="F28" s="322"/>
    </row>
    <row r="29" spans="1:7">
      <c r="E29" s="744"/>
      <c r="F29" s="322"/>
    </row>
    <row r="30" spans="1:7">
      <c r="E30" s="744"/>
      <c r="F30" s="322"/>
    </row>
    <row r="31" spans="1:7">
      <c r="E31" s="744"/>
      <c r="F31" s="322"/>
    </row>
    <row r="32" spans="1:7">
      <c r="E32" s="744"/>
      <c r="F32" s="322"/>
    </row>
    <row r="33" spans="1:6">
      <c r="E33" s="744"/>
      <c r="F33" s="322"/>
    </row>
    <row r="34" spans="1:6">
      <c r="E34" s="744"/>
    </row>
    <row r="35" spans="1:6">
      <c r="A35" s="745"/>
      <c r="B35" s="746"/>
      <c r="C35" s="747"/>
      <c r="D35" s="747"/>
      <c r="E35" s="748"/>
    </row>
    <row r="36" spans="1:6">
      <c r="A36" s="749"/>
      <c r="B36" s="582"/>
      <c r="C36" s="566"/>
      <c r="D36" s="566"/>
      <c r="E36" s="750"/>
    </row>
    <row r="37" spans="1:6">
      <c r="A37" s="751"/>
      <c r="B37" s="582"/>
      <c r="C37" s="566"/>
      <c r="D37" s="566"/>
      <c r="E37" s="750"/>
      <c r="F37" s="343"/>
    </row>
  </sheetData>
  <mergeCells count="1">
    <mergeCell ref="A12:I12"/>
  </mergeCells>
  <printOptions horizontalCentered="1" verticalCentered="1"/>
  <pageMargins left="0" right="0" top="0" bottom="0" header="0.31496062992125984" footer="0.31496062992125984"/>
  <pageSetup scale="7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6"/>
  <sheetViews>
    <sheetView workbookViewId="0"/>
  </sheetViews>
  <sheetFormatPr baseColWidth="10" defaultColWidth="11.42578125" defaultRowHeight="15"/>
  <cols>
    <col min="1" max="1" width="16.85546875" style="146" customWidth="1"/>
    <col min="2" max="6" width="19.42578125" style="142" customWidth="1"/>
    <col min="7" max="7" width="17.140625" style="143" customWidth="1"/>
    <col min="8" max="16384" width="11.42578125" style="143"/>
  </cols>
  <sheetData>
    <row r="1" spans="1:7">
      <c r="A1" s="161" t="s">
        <v>346</v>
      </c>
      <c r="B1" s="175"/>
      <c r="C1" s="175"/>
      <c r="D1" s="175"/>
      <c r="E1" s="175"/>
      <c r="F1" s="175"/>
    </row>
    <row r="2" spans="1:7" ht="15.75">
      <c r="A2" s="136" t="s">
        <v>347</v>
      </c>
      <c r="B2" s="175"/>
      <c r="C2" s="175"/>
      <c r="D2" s="175"/>
      <c r="E2" s="175"/>
      <c r="F2" s="175"/>
    </row>
    <row r="3" spans="1:7">
      <c r="A3" s="161"/>
      <c r="B3" s="175"/>
      <c r="C3" s="175"/>
      <c r="D3" s="175"/>
      <c r="E3" s="175"/>
      <c r="F3" s="175"/>
    </row>
    <row r="4" spans="1:7">
      <c r="A4" s="160" t="s">
        <v>248</v>
      </c>
      <c r="B4" s="188" t="s">
        <v>338</v>
      </c>
      <c r="C4" s="188" t="s">
        <v>339</v>
      </c>
      <c r="D4" s="188" t="s">
        <v>340</v>
      </c>
      <c r="E4" s="188" t="s">
        <v>341</v>
      </c>
      <c r="F4" s="188" t="s">
        <v>342</v>
      </c>
    </row>
    <row r="5" spans="1:7">
      <c r="A5" s="160"/>
      <c r="B5" s="188" t="s">
        <v>343</v>
      </c>
      <c r="C5" s="188"/>
      <c r="D5" s="188" t="s">
        <v>344</v>
      </c>
      <c r="E5" s="188" t="s">
        <v>343</v>
      </c>
      <c r="F5" s="188" t="s">
        <v>345</v>
      </c>
    </row>
    <row r="6" spans="1:7">
      <c r="A6" s="161">
        <v>2011</v>
      </c>
      <c r="B6" s="653">
        <v>58.66</v>
      </c>
      <c r="C6" s="653">
        <v>146.12</v>
      </c>
      <c r="D6" s="653">
        <v>70.680000000000007</v>
      </c>
      <c r="E6" s="653">
        <v>135.63</v>
      </c>
      <c r="F6" s="653">
        <v>411.09</v>
      </c>
      <c r="G6" s="257"/>
    </row>
    <row r="7" spans="1:7">
      <c r="A7" s="161">
        <v>2012</v>
      </c>
      <c r="B7" s="653">
        <v>441.66</v>
      </c>
      <c r="C7" s="653">
        <v>12.71</v>
      </c>
      <c r="D7" s="653">
        <v>571.66999999999996</v>
      </c>
      <c r="E7" s="653">
        <v>941.67</v>
      </c>
      <c r="F7" s="653">
        <v>1967.71</v>
      </c>
      <c r="G7" s="257"/>
    </row>
    <row r="8" spans="1:7">
      <c r="A8" s="161">
        <v>2013</v>
      </c>
      <c r="B8" s="653">
        <v>336.98</v>
      </c>
      <c r="C8" s="653">
        <v>11.91</v>
      </c>
      <c r="D8" s="653">
        <v>505.37</v>
      </c>
      <c r="E8" s="653">
        <v>809.47</v>
      </c>
      <c r="F8" s="653">
        <v>1663.73</v>
      </c>
      <c r="G8" s="257"/>
    </row>
    <row r="9" spans="1:7">
      <c r="A9" s="161">
        <v>2014</v>
      </c>
      <c r="B9" s="653">
        <v>372.45</v>
      </c>
      <c r="C9" s="653">
        <v>120.64</v>
      </c>
      <c r="D9" s="653">
        <v>528.97</v>
      </c>
      <c r="E9" s="653">
        <v>535.11</v>
      </c>
      <c r="F9" s="653">
        <v>1557.17</v>
      </c>
      <c r="G9" s="257"/>
    </row>
    <row r="10" spans="1:7">
      <c r="A10" s="161">
        <v>2015</v>
      </c>
      <c r="B10" s="653">
        <v>208.18</v>
      </c>
      <c r="C10" s="653">
        <v>198.71</v>
      </c>
      <c r="D10" s="653">
        <v>352.16</v>
      </c>
      <c r="E10" s="653">
        <v>344.16</v>
      </c>
      <c r="F10" s="653">
        <v>1103.2</v>
      </c>
      <c r="G10" s="257"/>
    </row>
    <row r="11" spans="1:7">
      <c r="A11" s="161">
        <v>2016</v>
      </c>
      <c r="B11" s="653">
        <v>236.43</v>
      </c>
      <c r="C11" s="653">
        <v>205.76</v>
      </c>
      <c r="D11" s="653">
        <v>519.58000000000004</v>
      </c>
      <c r="E11" s="653">
        <v>101.5</v>
      </c>
      <c r="F11" s="653">
        <v>1063.27</v>
      </c>
      <c r="G11" s="257"/>
    </row>
    <row r="12" spans="1:7">
      <c r="A12" s="161">
        <v>2017</v>
      </c>
      <c r="B12" s="654">
        <v>638.01203592000002</v>
      </c>
      <c r="C12" s="654">
        <v>260.90940907000004</v>
      </c>
      <c r="D12" s="654">
        <v>808.82568502999993</v>
      </c>
      <c r="E12" s="654">
        <v>66.167433000000003</v>
      </c>
      <c r="F12" s="654">
        <v>1773.9145630200001</v>
      </c>
      <c r="G12" s="257"/>
    </row>
    <row r="13" spans="1:7">
      <c r="A13" s="161">
        <v>2018</v>
      </c>
      <c r="B13" s="654">
        <v>770.44</v>
      </c>
      <c r="C13" s="654">
        <v>267.08999999999997</v>
      </c>
      <c r="D13" s="654">
        <v>980.07</v>
      </c>
      <c r="E13" s="654">
        <v>88.32</v>
      </c>
      <c r="F13" s="654">
        <f>SUM(B13:E13)</f>
        <v>2105.92</v>
      </c>
      <c r="G13" s="257"/>
    </row>
    <row r="14" spans="1:7">
      <c r="A14" s="167" t="s">
        <v>566</v>
      </c>
      <c r="B14" s="655">
        <f>SUM(B15:B23)</f>
        <v>436.32938190999994</v>
      </c>
      <c r="C14" s="655">
        <f t="shared" ref="C14:E14" si="0">SUM(C15:C23)</f>
        <v>495.84383213000001</v>
      </c>
      <c r="D14" s="655">
        <f t="shared" si="0"/>
        <v>633.39213104000009</v>
      </c>
      <c r="E14" s="655">
        <f t="shared" si="0"/>
        <v>35.792704960000002</v>
      </c>
      <c r="F14" s="655">
        <f>SUM(F15:F23)</f>
        <v>1601.3580500399999</v>
      </c>
    </row>
    <row r="15" spans="1:7">
      <c r="A15" s="161" t="s">
        <v>137</v>
      </c>
      <c r="B15" s="656">
        <v>6.3909899999999992E-3</v>
      </c>
      <c r="C15" s="656">
        <v>11.426939990000001</v>
      </c>
      <c r="D15" s="656">
        <v>2.0681000000000001E-2</v>
      </c>
      <c r="E15" s="656" t="s">
        <v>54</v>
      </c>
      <c r="F15" s="654">
        <f>SUM(B15:E15)</f>
        <v>11.454011980000001</v>
      </c>
      <c r="G15" s="258"/>
    </row>
    <row r="16" spans="1:7">
      <c r="A16" s="161" t="s">
        <v>138</v>
      </c>
      <c r="B16" s="656">
        <v>59.328727999999998</v>
      </c>
      <c r="C16" s="656">
        <v>26.161915019999999</v>
      </c>
      <c r="D16" s="656">
        <v>88.49270405</v>
      </c>
      <c r="E16" s="656">
        <v>1.9999999999999999E-6</v>
      </c>
      <c r="F16" s="654">
        <f t="shared" ref="F16:F23" si="1">SUM(B16:E16)</f>
        <v>173.98334906999997</v>
      </c>
      <c r="G16" s="258"/>
    </row>
    <row r="17" spans="1:13">
      <c r="A17" s="161" t="s">
        <v>139</v>
      </c>
      <c r="B17" s="656">
        <v>78.104379980000004</v>
      </c>
      <c r="C17" s="656">
        <v>20.050967</v>
      </c>
      <c r="D17" s="656">
        <v>116.78598893</v>
      </c>
      <c r="E17" s="656">
        <v>22.118126960000001</v>
      </c>
      <c r="F17" s="654">
        <f t="shared" si="1"/>
        <v>237.05946287000003</v>
      </c>
      <c r="G17" s="258"/>
      <c r="H17" s="622"/>
      <c r="I17" s="622"/>
      <c r="J17" s="622"/>
      <c r="K17" s="622"/>
      <c r="L17" s="622"/>
      <c r="M17" s="622"/>
    </row>
    <row r="18" spans="1:13">
      <c r="A18" s="161" t="s">
        <v>140</v>
      </c>
      <c r="B18" s="656" t="s">
        <v>54</v>
      </c>
      <c r="C18" s="656">
        <v>22.847695100000003</v>
      </c>
      <c r="D18" s="656">
        <v>0.33974900000000002</v>
      </c>
      <c r="E18" s="656">
        <v>2.8E-5</v>
      </c>
      <c r="F18" s="654">
        <f t="shared" si="1"/>
        <v>23.187472100000004</v>
      </c>
      <c r="G18" s="258"/>
    </row>
    <row r="19" spans="1:13">
      <c r="A19" s="161" t="s">
        <v>141</v>
      </c>
      <c r="B19" s="656">
        <v>73.117730980000005</v>
      </c>
      <c r="C19" s="656">
        <v>221.78845898999998</v>
      </c>
      <c r="D19" s="656">
        <v>88.141457060000008</v>
      </c>
      <c r="E19" s="656" t="s">
        <v>54</v>
      </c>
      <c r="F19" s="654">
        <f t="shared" si="1"/>
        <v>383.04764703000001</v>
      </c>
      <c r="G19" s="258"/>
    </row>
    <row r="20" spans="1:13">
      <c r="A20" s="161" t="s">
        <v>142</v>
      </c>
      <c r="B20" s="656">
        <v>66.28986098</v>
      </c>
      <c r="C20" s="656">
        <v>32.631771030000003</v>
      </c>
      <c r="D20" s="656">
        <v>103.81700495</v>
      </c>
      <c r="E20" s="656">
        <v>8.0067529999999998</v>
      </c>
      <c r="F20" s="654">
        <f t="shared" si="1"/>
        <v>210.74538996000001</v>
      </c>
      <c r="G20" s="258"/>
    </row>
    <row r="21" spans="1:13">
      <c r="A21" s="161" t="s">
        <v>143</v>
      </c>
      <c r="B21" s="656" t="s">
        <v>54</v>
      </c>
      <c r="C21" s="656">
        <v>43.166266999999998</v>
      </c>
      <c r="D21" s="656" t="s">
        <v>54</v>
      </c>
      <c r="E21" s="656" t="s">
        <v>54</v>
      </c>
      <c r="F21" s="654">
        <f t="shared" si="1"/>
        <v>43.166266999999998</v>
      </c>
      <c r="G21" s="258"/>
    </row>
    <row r="22" spans="1:13">
      <c r="A22" s="161" t="s">
        <v>144</v>
      </c>
      <c r="B22" s="656">
        <v>34.078951959999998</v>
      </c>
      <c r="C22" s="656">
        <v>7.1771000000000001E-2</v>
      </c>
      <c r="D22" s="656">
        <v>41.759061129999999</v>
      </c>
      <c r="E22" s="656" t="s">
        <v>54</v>
      </c>
      <c r="F22" s="654">
        <f t="shared" si="1"/>
        <v>75.909784089999988</v>
      </c>
      <c r="G22" s="258"/>
    </row>
    <row r="23" spans="1:13">
      <c r="A23" s="161" t="s">
        <v>145</v>
      </c>
      <c r="B23" s="656">
        <v>125.40333901999999</v>
      </c>
      <c r="C23" s="656">
        <v>117.698047</v>
      </c>
      <c r="D23" s="656">
        <v>194.03548491999999</v>
      </c>
      <c r="E23" s="656">
        <v>5.6677949999999999</v>
      </c>
      <c r="F23" s="654">
        <f t="shared" si="1"/>
        <v>442.80466594000001</v>
      </c>
      <c r="G23" s="258"/>
      <c r="H23" s="258"/>
      <c r="I23" s="258"/>
      <c r="J23" s="258"/>
    </row>
    <row r="24" spans="1:13">
      <c r="A24" s="164" t="s">
        <v>342</v>
      </c>
      <c r="B24" s="657">
        <f>SUM(B6:B14)</f>
        <v>3499.1414178300001</v>
      </c>
      <c r="C24" s="657">
        <f>SUM(C6:C14)</f>
        <v>1719.6932412000001</v>
      </c>
      <c r="D24" s="657">
        <f>SUM(D6:D14)</f>
        <v>4970.7178160699996</v>
      </c>
      <c r="E24" s="657">
        <f>SUM(E6:E14)</f>
        <v>3057.82013796</v>
      </c>
      <c r="F24" s="657">
        <f>SUM(F6:F14)</f>
        <v>13247.362613060001</v>
      </c>
    </row>
    <row r="25" spans="1:13">
      <c r="B25" s="255"/>
      <c r="C25" s="255"/>
      <c r="D25" s="255"/>
      <c r="E25" s="255"/>
      <c r="F25" s="255"/>
    </row>
    <row r="26" spans="1:13" ht="28.5" customHeight="1">
      <c r="A26" s="800" t="s">
        <v>547</v>
      </c>
      <c r="B26" s="800"/>
      <c r="C26" s="800"/>
      <c r="D26" s="800"/>
      <c r="E26" s="800"/>
      <c r="F26" s="800"/>
    </row>
  </sheetData>
  <mergeCells count="1">
    <mergeCell ref="A26:F2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7" tint="0.39997558519241921"/>
  </sheetPr>
  <dimension ref="A1:M25"/>
  <sheetViews>
    <sheetView view="pageBreakPreview" zoomScaleNormal="100" zoomScaleSheetLayoutView="100" workbookViewId="0">
      <selection activeCell="D21" sqref="D21"/>
    </sheetView>
  </sheetViews>
  <sheetFormatPr baseColWidth="10" defaultColWidth="11.42578125" defaultRowHeight="15"/>
  <cols>
    <col min="1" max="1" width="16.85546875" style="146" customWidth="1"/>
    <col min="2" max="6" width="19.42578125" style="142" customWidth="1"/>
    <col min="7" max="16384" width="11.42578125" style="143"/>
  </cols>
  <sheetData>
    <row r="1" spans="1:13">
      <c r="A1" s="161" t="s">
        <v>346</v>
      </c>
      <c r="B1" s="175"/>
      <c r="C1" s="175"/>
      <c r="D1" s="175"/>
      <c r="E1" s="175"/>
      <c r="F1" s="175"/>
    </row>
    <row r="2" spans="1:13" ht="15.75">
      <c r="A2" s="136" t="s">
        <v>347</v>
      </c>
      <c r="B2" s="175"/>
      <c r="C2" s="175"/>
      <c r="D2" s="175"/>
      <c r="E2" s="175"/>
      <c r="F2" s="175"/>
    </row>
    <row r="3" spans="1:13">
      <c r="A3" s="161"/>
      <c r="B3" s="175"/>
      <c r="C3" s="175"/>
      <c r="D3" s="175"/>
      <c r="E3" s="175"/>
      <c r="F3" s="175"/>
    </row>
    <row r="4" spans="1:13">
      <c r="A4" s="160" t="s">
        <v>248</v>
      </c>
      <c r="B4" s="188" t="s">
        <v>338</v>
      </c>
      <c r="C4" s="188" t="s">
        <v>339</v>
      </c>
      <c r="D4" s="188" t="s">
        <v>340</v>
      </c>
      <c r="E4" s="188" t="s">
        <v>341</v>
      </c>
      <c r="F4" s="188" t="s">
        <v>342</v>
      </c>
    </row>
    <row r="5" spans="1:13">
      <c r="A5" s="160"/>
      <c r="B5" s="188" t="s">
        <v>343</v>
      </c>
      <c r="C5" s="188"/>
      <c r="D5" s="188" t="s">
        <v>344</v>
      </c>
      <c r="E5" s="188" t="s">
        <v>343</v>
      </c>
      <c r="F5" s="188" t="s">
        <v>345</v>
      </c>
    </row>
    <row r="6" spans="1:13">
      <c r="A6" s="161">
        <v>2011</v>
      </c>
      <c r="B6" s="175">
        <v>58.66</v>
      </c>
      <c r="C6" s="175">
        <v>146.12</v>
      </c>
      <c r="D6" s="175">
        <v>70.680000000000007</v>
      </c>
      <c r="E6" s="175">
        <v>135.63</v>
      </c>
      <c r="F6" s="175">
        <v>411.09</v>
      </c>
      <c r="G6" s="257"/>
    </row>
    <row r="7" spans="1:13">
      <c r="A7" s="161">
        <v>2012</v>
      </c>
      <c r="B7" s="175">
        <v>441.66</v>
      </c>
      <c r="C7" s="175">
        <v>12.71</v>
      </c>
      <c r="D7" s="175">
        <v>571.66999999999996</v>
      </c>
      <c r="E7" s="175">
        <v>941.67</v>
      </c>
      <c r="F7" s="187">
        <v>1967.71</v>
      </c>
      <c r="G7" s="257"/>
    </row>
    <row r="8" spans="1:13">
      <c r="A8" s="161">
        <v>2013</v>
      </c>
      <c r="B8" s="175">
        <v>336.98</v>
      </c>
      <c r="C8" s="175">
        <v>11.91</v>
      </c>
      <c r="D8" s="175">
        <v>505.37</v>
      </c>
      <c r="E8" s="175">
        <v>809.47</v>
      </c>
      <c r="F8" s="187">
        <v>1663.73</v>
      </c>
      <c r="G8" s="257"/>
    </row>
    <row r="9" spans="1:13">
      <c r="A9" s="161">
        <v>2014</v>
      </c>
      <c r="B9" s="175">
        <v>372.45</v>
      </c>
      <c r="C9" s="175">
        <v>120.64</v>
      </c>
      <c r="D9" s="175">
        <v>528.97</v>
      </c>
      <c r="E9" s="175">
        <v>535.11</v>
      </c>
      <c r="F9" s="187">
        <v>1557.17</v>
      </c>
      <c r="G9" s="257"/>
    </row>
    <row r="10" spans="1:13">
      <c r="A10" s="161">
        <v>2015</v>
      </c>
      <c r="B10" s="175">
        <v>208.18</v>
      </c>
      <c r="C10" s="175">
        <v>198.71</v>
      </c>
      <c r="D10" s="175">
        <v>352.16</v>
      </c>
      <c r="E10" s="175">
        <v>344.16</v>
      </c>
      <c r="F10" s="187">
        <v>1103.2</v>
      </c>
      <c r="G10" s="257"/>
    </row>
    <row r="11" spans="1:13">
      <c r="A11" s="161">
        <v>2016</v>
      </c>
      <c r="B11" s="175">
        <v>236.43</v>
      </c>
      <c r="C11" s="175">
        <v>205.76</v>
      </c>
      <c r="D11" s="175">
        <v>519.58000000000004</v>
      </c>
      <c r="E11" s="175">
        <v>101.5</v>
      </c>
      <c r="F11" s="187">
        <v>1063.27</v>
      </c>
      <c r="G11" s="257"/>
    </row>
    <row r="12" spans="1:13">
      <c r="A12" s="161">
        <v>2017</v>
      </c>
      <c r="B12" s="256">
        <v>638.01203592000002</v>
      </c>
      <c r="C12" s="256">
        <v>260.90940907000004</v>
      </c>
      <c r="D12" s="256">
        <v>808.82568502999993</v>
      </c>
      <c r="E12" s="256">
        <v>66.167433000000003</v>
      </c>
      <c r="F12" s="256">
        <v>1773.9145630200001</v>
      </c>
      <c r="G12" s="257"/>
    </row>
    <row r="13" spans="1:13">
      <c r="A13" s="161">
        <v>2018</v>
      </c>
      <c r="B13" s="256">
        <v>770.44</v>
      </c>
      <c r="C13" s="256">
        <v>267.08999999999997</v>
      </c>
      <c r="D13" s="256">
        <v>980.07</v>
      </c>
      <c r="E13" s="256">
        <v>88.32</v>
      </c>
      <c r="F13" s="256">
        <f>SUM(B13:E13)</f>
        <v>2105.92</v>
      </c>
      <c r="G13" s="257"/>
    </row>
    <row r="14" spans="1:13">
      <c r="A14" s="399" t="s">
        <v>443</v>
      </c>
      <c r="B14" s="189">
        <f>SUM(B15:B16)</f>
        <v>59.335118989999998</v>
      </c>
      <c r="C14" s="189">
        <f t="shared" ref="C14:F14" si="0">SUM(C15:C16)</f>
        <v>37.588855010000003</v>
      </c>
      <c r="D14" s="189">
        <f t="shared" si="0"/>
        <v>88.513385049999997</v>
      </c>
      <c r="E14" s="189">
        <f t="shared" si="0"/>
        <v>1.9999999999999999E-6</v>
      </c>
      <c r="F14" s="189">
        <f t="shared" si="0"/>
        <v>185.43736104999996</v>
      </c>
    </row>
    <row r="15" spans="1:13">
      <c r="A15" s="161" t="s">
        <v>137</v>
      </c>
      <c r="B15" s="256">
        <v>6.39099E-3</v>
      </c>
      <c r="C15" s="256">
        <v>11.426939990000001</v>
      </c>
      <c r="D15" s="256">
        <v>2.0681000000000001E-2</v>
      </c>
      <c r="E15" s="256">
        <v>0</v>
      </c>
      <c r="F15" s="396">
        <f>SUM(B15:E15)</f>
        <v>11.454011980000001</v>
      </c>
      <c r="G15" s="258"/>
      <c r="H15" s="390"/>
      <c r="I15" s="390"/>
      <c r="J15" s="390"/>
      <c r="K15" s="391"/>
      <c r="L15" s="391"/>
      <c r="M15" s="391"/>
    </row>
    <row r="16" spans="1:13">
      <c r="A16" s="395" t="s">
        <v>138</v>
      </c>
      <c r="B16" s="397">
        <v>59.328727999999998</v>
      </c>
      <c r="C16" s="397">
        <v>26.161915019999999</v>
      </c>
      <c r="D16" s="397">
        <v>88.49270405</v>
      </c>
      <c r="E16" s="397">
        <v>1.9999999999999999E-6</v>
      </c>
      <c r="F16" s="398">
        <f>SUM(B16:E16)</f>
        <v>173.98334906999997</v>
      </c>
      <c r="G16" s="258"/>
      <c r="H16" s="391"/>
      <c r="I16" s="391"/>
      <c r="J16" s="390"/>
      <c r="K16" s="391"/>
      <c r="L16" s="391"/>
      <c r="M16" s="391"/>
    </row>
    <row r="17" spans="1:13">
      <c r="A17" s="395"/>
      <c r="B17" s="397"/>
      <c r="C17" s="397"/>
      <c r="D17" s="397"/>
      <c r="E17" s="397"/>
      <c r="F17" s="398"/>
      <c r="G17" s="258"/>
      <c r="H17" s="391"/>
      <c r="I17" s="391"/>
      <c r="J17" s="390"/>
      <c r="K17" s="391"/>
      <c r="L17" s="391"/>
      <c r="M17" s="391"/>
    </row>
    <row r="18" spans="1:13">
      <c r="A18" s="394" t="s">
        <v>342</v>
      </c>
      <c r="B18" s="392">
        <f>SUM(B6:B14)</f>
        <v>3122.1471549100002</v>
      </c>
      <c r="C18" s="392">
        <f>SUM(C6:C14)</f>
        <v>1261.4382640800002</v>
      </c>
      <c r="D18" s="392">
        <f>SUM(D6:D14)</f>
        <v>4425.8390700799991</v>
      </c>
      <c r="E18" s="392">
        <f>SUM(E6:E14)</f>
        <v>3022.0274350000004</v>
      </c>
      <c r="F18" s="392">
        <f>SUM(F6:F14)</f>
        <v>11831.441924070001</v>
      </c>
      <c r="H18" s="391"/>
      <c r="I18" s="391"/>
    </row>
    <row r="19" spans="1:13">
      <c r="B19" s="255"/>
      <c r="C19" s="255"/>
      <c r="D19" s="255"/>
      <c r="E19" s="255"/>
      <c r="F19" s="255"/>
      <c r="H19" s="391"/>
      <c r="I19" s="391"/>
    </row>
    <row r="20" spans="1:13" ht="32.25" customHeight="1">
      <c r="A20" s="800" t="s">
        <v>470</v>
      </c>
      <c r="B20" s="800"/>
      <c r="C20" s="800"/>
      <c r="D20" s="800"/>
      <c r="E20" s="800"/>
      <c r="F20" s="800"/>
    </row>
    <row r="24" spans="1:13">
      <c r="B24" s="393"/>
      <c r="C24" s="393"/>
      <c r="D24" s="393"/>
      <c r="E24" s="393"/>
    </row>
    <row r="25" spans="1:13">
      <c r="B25" s="393"/>
      <c r="C25" s="393"/>
      <c r="D25" s="393"/>
      <c r="E25" s="393"/>
    </row>
  </sheetData>
  <mergeCells count="1">
    <mergeCell ref="A20:F20"/>
  </mergeCells>
  <printOptions horizontalCentered="1" verticalCentered="1"/>
  <pageMargins left="0" right="0" top="0" bottom="0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theme="0"/>
  </sheetPr>
  <dimension ref="B2:I94"/>
  <sheetViews>
    <sheetView topLeftCell="A64" zoomScale="130" zoomScaleNormal="130" workbookViewId="0">
      <selection activeCell="P11" sqref="P11"/>
    </sheetView>
  </sheetViews>
  <sheetFormatPr baseColWidth="10" defaultRowHeight="15"/>
  <sheetData>
    <row r="2" spans="2:8">
      <c r="B2" s="783" t="s">
        <v>172</v>
      </c>
      <c r="C2" s="783"/>
      <c r="D2" s="783"/>
      <c r="E2" s="783"/>
      <c r="F2" s="783"/>
      <c r="G2" s="783"/>
    </row>
    <row r="3" spans="2:8">
      <c r="B3" s="783" t="s">
        <v>171</v>
      </c>
      <c r="C3" s="783"/>
      <c r="D3" s="783"/>
      <c r="E3" s="783"/>
      <c r="F3" s="783"/>
      <c r="G3" s="783"/>
    </row>
    <row r="5" spans="2:8" ht="33.75">
      <c r="B5" s="83"/>
      <c r="C5" s="84" t="s">
        <v>128</v>
      </c>
      <c r="D5" s="83" t="s">
        <v>129</v>
      </c>
      <c r="E5" s="83" t="s">
        <v>130</v>
      </c>
      <c r="F5" s="85" t="s">
        <v>131</v>
      </c>
      <c r="G5" s="85" t="s">
        <v>132</v>
      </c>
      <c r="H5" s="85" t="s">
        <v>55</v>
      </c>
    </row>
    <row r="8" spans="2:8">
      <c r="B8" s="57">
        <v>2011</v>
      </c>
      <c r="C8" s="58" t="s">
        <v>133</v>
      </c>
      <c r="D8" s="59" t="s">
        <v>134</v>
      </c>
      <c r="E8" s="59">
        <v>74.252005180000012</v>
      </c>
      <c r="F8" s="59" t="s">
        <v>54</v>
      </c>
      <c r="G8" s="60" t="s">
        <v>54</v>
      </c>
      <c r="H8" s="60">
        <f>SUM(D8:G8)</f>
        <v>74.252005180000012</v>
      </c>
    </row>
    <row r="9" spans="2:8">
      <c r="B9" s="61"/>
      <c r="C9" s="62" t="s">
        <v>135</v>
      </c>
      <c r="D9" s="63">
        <v>5.07822101</v>
      </c>
      <c r="E9" s="63">
        <v>70.916692009999991</v>
      </c>
      <c r="F9" s="63">
        <v>5.4546779699999997</v>
      </c>
      <c r="G9" s="64" t="s">
        <v>54</v>
      </c>
      <c r="H9" s="64">
        <f t="shared" ref="H9:H61" si="0">SUM(D9:G9)</f>
        <v>81.44959098999999</v>
      </c>
    </row>
    <row r="10" spans="2:8">
      <c r="B10" s="65"/>
      <c r="C10" s="66" t="s">
        <v>136</v>
      </c>
      <c r="D10" s="67">
        <v>53.582341989999996</v>
      </c>
      <c r="E10" s="67">
        <v>0.95393199000000006</v>
      </c>
      <c r="F10" s="67">
        <v>65.223550990000007</v>
      </c>
      <c r="G10" s="68">
        <v>135.62538000999999</v>
      </c>
      <c r="H10" s="68">
        <f t="shared" si="0"/>
        <v>255.38520498</v>
      </c>
    </row>
    <row r="11" spans="2:8">
      <c r="B11" s="118"/>
      <c r="C11" s="116" t="s">
        <v>55</v>
      </c>
      <c r="D11" s="119">
        <f>SUM(D8:D10)</f>
        <v>58.660562999999996</v>
      </c>
      <c r="E11" s="119">
        <f>SUM(E8:E10)</f>
        <v>146.12262917999999</v>
      </c>
      <c r="F11" s="119">
        <f>SUM(F8:F10)</f>
        <v>70.678228960000013</v>
      </c>
      <c r="G11" s="119">
        <f>SUM(G8:G10)</f>
        <v>135.62538000999999</v>
      </c>
      <c r="H11" s="119">
        <f t="shared" si="0"/>
        <v>411.08680114999993</v>
      </c>
    </row>
    <row r="12" spans="2:8">
      <c r="B12" s="57">
        <v>2012</v>
      </c>
      <c r="C12" s="58" t="s">
        <v>137</v>
      </c>
      <c r="D12" s="59">
        <v>62.824097009999996</v>
      </c>
      <c r="E12" s="59">
        <v>4.1418440200000006</v>
      </c>
      <c r="F12" s="59">
        <v>74.358613950000006</v>
      </c>
      <c r="G12" s="60">
        <v>81.362797069999985</v>
      </c>
      <c r="H12" s="60">
        <f t="shared" si="0"/>
        <v>222.68735205000002</v>
      </c>
    </row>
    <row r="13" spans="2:8">
      <c r="B13" s="61"/>
      <c r="C13" s="62" t="s">
        <v>138</v>
      </c>
      <c r="D13" s="63">
        <v>48.167363980000005</v>
      </c>
      <c r="E13" s="63">
        <v>0.10188</v>
      </c>
      <c r="F13" s="63">
        <v>60.340161020000004</v>
      </c>
      <c r="G13" s="64">
        <v>48.651877030000001</v>
      </c>
      <c r="H13" s="64">
        <f t="shared" si="0"/>
        <v>157.26128203000002</v>
      </c>
    </row>
    <row r="14" spans="2:8">
      <c r="B14" s="61"/>
      <c r="C14" s="62" t="s">
        <v>139</v>
      </c>
      <c r="D14" s="63">
        <v>9.1524989899999998</v>
      </c>
      <c r="E14" s="63">
        <v>0.37464199999999998</v>
      </c>
      <c r="F14" s="63">
        <v>9.9011580099999996</v>
      </c>
      <c r="G14" s="64">
        <v>63.045594969999996</v>
      </c>
      <c r="H14" s="64">
        <f t="shared" si="0"/>
        <v>82.473893969999992</v>
      </c>
    </row>
    <row r="15" spans="2:8">
      <c r="B15" s="61"/>
      <c r="C15" s="62" t="s">
        <v>140</v>
      </c>
      <c r="D15" s="63" t="s">
        <v>134</v>
      </c>
      <c r="E15" s="63">
        <v>0.65635500000000002</v>
      </c>
      <c r="F15" s="63" t="s">
        <v>54</v>
      </c>
      <c r="G15" s="64" t="s">
        <v>54</v>
      </c>
      <c r="H15" s="64">
        <f t="shared" si="0"/>
        <v>0.65635500000000002</v>
      </c>
    </row>
    <row r="16" spans="2:8">
      <c r="B16" s="61"/>
      <c r="C16" s="62" t="s">
        <v>141</v>
      </c>
      <c r="D16" s="63">
        <v>39.030414999999998</v>
      </c>
      <c r="E16" s="63">
        <v>1.0892379699999999</v>
      </c>
      <c r="F16" s="63">
        <v>49.080779019999994</v>
      </c>
      <c r="G16" s="64">
        <v>145.60501001</v>
      </c>
      <c r="H16" s="64">
        <f t="shared" si="0"/>
        <v>234.805442</v>
      </c>
    </row>
    <row r="17" spans="2:8">
      <c r="B17" s="61"/>
      <c r="C17" s="62" t="s">
        <v>142</v>
      </c>
      <c r="D17" s="63">
        <v>79.399479990000003</v>
      </c>
      <c r="E17" s="63">
        <v>0.66559897000000001</v>
      </c>
      <c r="F17" s="63">
        <v>102.48355596000002</v>
      </c>
      <c r="G17" s="64">
        <v>107.716645</v>
      </c>
      <c r="H17" s="64">
        <f t="shared" si="0"/>
        <v>290.26527992000001</v>
      </c>
    </row>
    <row r="18" spans="2:8">
      <c r="B18" s="61"/>
      <c r="C18" s="62" t="s">
        <v>143</v>
      </c>
      <c r="D18" s="63" t="s">
        <v>134</v>
      </c>
      <c r="E18" s="63">
        <v>0.35561801999999998</v>
      </c>
      <c r="F18" s="63">
        <v>0.39148200000000005</v>
      </c>
      <c r="G18" s="64" t="s">
        <v>54</v>
      </c>
      <c r="H18" s="64">
        <f t="shared" si="0"/>
        <v>0.74710001999999998</v>
      </c>
    </row>
    <row r="19" spans="2:8">
      <c r="B19" s="61"/>
      <c r="C19" s="62" t="s">
        <v>144</v>
      </c>
      <c r="D19" s="63">
        <v>18.247289000000002</v>
      </c>
      <c r="E19" s="63">
        <v>1.148998</v>
      </c>
      <c r="F19" s="63">
        <v>25.069594939999998</v>
      </c>
      <c r="G19" s="64" t="s">
        <v>54</v>
      </c>
      <c r="H19" s="64">
        <f t="shared" si="0"/>
        <v>44.465881940000003</v>
      </c>
    </row>
    <row r="20" spans="2:8">
      <c r="B20" s="61"/>
      <c r="C20" s="62" t="s">
        <v>145</v>
      </c>
      <c r="D20" s="63">
        <v>96.126011009999985</v>
      </c>
      <c r="E20" s="63">
        <v>1.207028</v>
      </c>
      <c r="F20" s="63">
        <v>124.00815412</v>
      </c>
      <c r="G20" s="64">
        <v>274.66685699999999</v>
      </c>
      <c r="H20" s="64">
        <f t="shared" si="0"/>
        <v>496.00805012999996</v>
      </c>
    </row>
    <row r="21" spans="2:8">
      <c r="B21" s="61"/>
      <c r="C21" s="62" t="s">
        <v>133</v>
      </c>
      <c r="D21" s="63" t="s">
        <v>134</v>
      </c>
      <c r="E21" s="63">
        <v>1.6384880000000002</v>
      </c>
      <c r="F21" s="63" t="s">
        <v>54</v>
      </c>
      <c r="G21" s="64" t="s">
        <v>54</v>
      </c>
      <c r="H21" s="64">
        <f t="shared" si="0"/>
        <v>1.6384880000000002</v>
      </c>
    </row>
    <row r="22" spans="2:8">
      <c r="B22" s="61"/>
      <c r="C22" s="62" t="s">
        <v>135</v>
      </c>
      <c r="D22" s="63">
        <v>37.156631010000005</v>
      </c>
      <c r="E22" s="63">
        <v>1.271609</v>
      </c>
      <c r="F22" s="63">
        <v>54.745559030000003</v>
      </c>
      <c r="G22" s="64" t="s">
        <v>54</v>
      </c>
      <c r="H22" s="64">
        <f t="shared" si="0"/>
        <v>93.173799040000006</v>
      </c>
    </row>
    <row r="23" spans="2:8">
      <c r="B23" s="65"/>
      <c r="C23" s="66" t="s">
        <v>146</v>
      </c>
      <c r="D23" s="67">
        <v>51.55153301</v>
      </c>
      <c r="E23" s="67">
        <v>5.9597000000000004E-2</v>
      </c>
      <c r="F23" s="67">
        <v>71.292634950000007</v>
      </c>
      <c r="G23" s="68">
        <v>220.61931699000002</v>
      </c>
      <c r="H23" s="68">
        <f t="shared" si="0"/>
        <v>343.52308195000001</v>
      </c>
    </row>
    <row r="24" spans="2:8">
      <c r="B24" s="118"/>
      <c r="C24" s="116" t="s">
        <v>55</v>
      </c>
      <c r="D24" s="119">
        <f>SUM(D12:D23)</f>
        <v>441.65531900000008</v>
      </c>
      <c r="E24" s="119">
        <f>SUM(E12:E23)</f>
        <v>12.710895980000002</v>
      </c>
      <c r="F24" s="119">
        <f>SUM(F12:F23)</f>
        <v>571.671693</v>
      </c>
      <c r="G24" s="119">
        <f>SUM(G12:G23)</f>
        <v>941.66809807000004</v>
      </c>
      <c r="H24" s="119">
        <f t="shared" si="0"/>
        <v>1967.70600605</v>
      </c>
    </row>
    <row r="25" spans="2:8">
      <c r="B25" s="57">
        <v>2013</v>
      </c>
      <c r="C25" s="58" t="s">
        <v>137</v>
      </c>
      <c r="D25" s="59">
        <v>7.6820100000000004E-3</v>
      </c>
      <c r="E25" s="59">
        <v>1.6654300100000001</v>
      </c>
      <c r="F25" s="59">
        <v>0.67418499999999992</v>
      </c>
      <c r="G25" s="60">
        <v>0</v>
      </c>
      <c r="H25" s="60">
        <f t="shared" si="0"/>
        <v>2.3472970200000001</v>
      </c>
    </row>
    <row r="26" spans="2:8">
      <c r="B26" s="61"/>
      <c r="C26" s="62" t="s">
        <v>138</v>
      </c>
      <c r="D26" s="63">
        <v>21.660934000000001</v>
      </c>
      <c r="E26" s="63">
        <v>2.360214</v>
      </c>
      <c r="F26" s="63">
        <v>33.753632039999999</v>
      </c>
      <c r="G26" s="64">
        <v>5.4566549999999996</v>
      </c>
      <c r="H26" s="64">
        <f t="shared" si="0"/>
        <v>63.231435039999994</v>
      </c>
    </row>
    <row r="27" spans="2:8">
      <c r="B27" s="61"/>
      <c r="C27" s="62" t="s">
        <v>139</v>
      </c>
      <c r="D27" s="63">
        <v>65.725545979999993</v>
      </c>
      <c r="E27" s="63">
        <v>1.359478</v>
      </c>
      <c r="F27" s="63">
        <v>90.361466989999997</v>
      </c>
      <c r="G27" s="64">
        <v>293.31292001999998</v>
      </c>
      <c r="H27" s="64">
        <f t="shared" si="0"/>
        <v>450.75941098999999</v>
      </c>
    </row>
    <row r="28" spans="2:8">
      <c r="B28" s="61"/>
      <c r="C28" s="62" t="s">
        <v>120</v>
      </c>
      <c r="D28" s="63">
        <v>1.3670899599999999</v>
      </c>
      <c r="E28" s="63">
        <v>0.489813</v>
      </c>
      <c r="F28" s="63">
        <v>0.87217999999999996</v>
      </c>
      <c r="G28" s="64">
        <v>1.9000000000000001E-5</v>
      </c>
      <c r="H28" s="64">
        <f t="shared" si="0"/>
        <v>2.7291019599999999</v>
      </c>
    </row>
    <row r="29" spans="2:8">
      <c r="B29" s="61"/>
      <c r="C29" s="62" t="s">
        <v>141</v>
      </c>
      <c r="D29" s="63">
        <v>23.826887970000001</v>
      </c>
      <c r="E29" s="63">
        <v>0.68775702000000005</v>
      </c>
      <c r="F29" s="63">
        <v>34.449959069999998</v>
      </c>
      <c r="G29" s="64">
        <v>132.62300809000001</v>
      </c>
      <c r="H29" s="64">
        <f t="shared" si="0"/>
        <v>191.58761215000001</v>
      </c>
    </row>
    <row r="30" spans="2:8">
      <c r="B30" s="61"/>
      <c r="C30" s="62" t="s">
        <v>142</v>
      </c>
      <c r="D30" s="63">
        <v>73.42502300999999</v>
      </c>
      <c r="E30" s="63">
        <v>0.47390100000000002</v>
      </c>
      <c r="F30" s="63">
        <v>112.57678302000001</v>
      </c>
      <c r="G30" s="64">
        <v>20.224245</v>
      </c>
      <c r="H30" s="64">
        <f t="shared" si="0"/>
        <v>206.69995202999999</v>
      </c>
    </row>
    <row r="31" spans="2:8">
      <c r="B31" s="61"/>
      <c r="C31" s="62" t="s">
        <v>143</v>
      </c>
      <c r="D31" s="63">
        <v>0</v>
      </c>
      <c r="E31" s="63">
        <v>0.63022696999999994</v>
      </c>
      <c r="F31" s="63">
        <v>0.32477</v>
      </c>
      <c r="G31" s="64">
        <v>0</v>
      </c>
      <c r="H31" s="64">
        <f t="shared" si="0"/>
        <v>0.95499696999999995</v>
      </c>
    </row>
    <row r="32" spans="2:8">
      <c r="B32" s="61"/>
      <c r="C32" s="62" t="s">
        <v>147</v>
      </c>
      <c r="D32" s="63">
        <v>25.174167000000001</v>
      </c>
      <c r="E32" s="63">
        <v>0.69820694999999999</v>
      </c>
      <c r="F32" s="63">
        <v>45.54200307</v>
      </c>
      <c r="G32" s="64">
        <v>72.417529980000012</v>
      </c>
      <c r="H32" s="64">
        <f t="shared" si="0"/>
        <v>143.831907</v>
      </c>
    </row>
    <row r="33" spans="2:8">
      <c r="B33" s="61"/>
      <c r="C33" s="62" t="s">
        <v>148</v>
      </c>
      <c r="D33" s="63">
        <v>41.106206010000008</v>
      </c>
      <c r="E33" s="63">
        <v>0.65959699999999999</v>
      </c>
      <c r="F33" s="63">
        <v>60.56780002</v>
      </c>
      <c r="G33" s="64">
        <v>96.463214010000016</v>
      </c>
      <c r="H33" s="64">
        <f t="shared" si="0"/>
        <v>198.79681704000001</v>
      </c>
    </row>
    <row r="34" spans="2:8">
      <c r="B34" s="61"/>
      <c r="C34" s="62" t="s">
        <v>149</v>
      </c>
      <c r="D34" s="63">
        <v>3.9786000000000002E-2</v>
      </c>
      <c r="E34" s="63">
        <v>0.80451007999999991</v>
      </c>
      <c r="F34" s="63">
        <v>1.1600559499999998</v>
      </c>
      <c r="G34" s="64">
        <v>0.2</v>
      </c>
      <c r="H34" s="64">
        <f t="shared" si="0"/>
        <v>2.2043520299999999</v>
      </c>
    </row>
    <row r="35" spans="2:8">
      <c r="B35" s="61"/>
      <c r="C35" s="62" t="s">
        <v>135</v>
      </c>
      <c r="D35" s="63">
        <v>13.09331203</v>
      </c>
      <c r="E35" s="63">
        <v>0.6853490000000001</v>
      </c>
      <c r="F35" s="63">
        <v>20.488748059999999</v>
      </c>
      <c r="G35" s="64">
        <v>178.25462704</v>
      </c>
      <c r="H35" s="64">
        <f t="shared" si="0"/>
        <v>212.52203613</v>
      </c>
    </row>
    <row r="36" spans="2:8">
      <c r="B36" s="65"/>
      <c r="C36" s="66" t="s">
        <v>136</v>
      </c>
      <c r="D36" s="67">
        <v>71.55782400999999</v>
      </c>
      <c r="E36" s="67">
        <v>1.3957080000000002</v>
      </c>
      <c r="F36" s="67">
        <v>104.59380802</v>
      </c>
      <c r="G36" s="68">
        <v>10.52248393</v>
      </c>
      <c r="H36" s="68">
        <f t="shared" si="0"/>
        <v>188.06982395999998</v>
      </c>
    </row>
    <row r="37" spans="2:8">
      <c r="B37" s="118"/>
      <c r="C37" s="116" t="s">
        <v>55</v>
      </c>
      <c r="D37" s="119">
        <f>SUM(D25:D36)</f>
        <v>336.98445797999995</v>
      </c>
      <c r="E37" s="119">
        <f>SUM(E25:E36)</f>
        <v>11.910191030000002</v>
      </c>
      <c r="F37" s="119">
        <f>SUM(F25:F36)</f>
        <v>505.36539124000001</v>
      </c>
      <c r="G37" s="119">
        <f>SUM(G25:G36)</f>
        <v>809.47470207000003</v>
      </c>
      <c r="H37" s="119">
        <f t="shared" si="0"/>
        <v>1663.7347423199999</v>
      </c>
    </row>
    <row r="38" spans="2:8">
      <c r="B38" s="57">
        <v>2014</v>
      </c>
      <c r="C38" s="58" t="s">
        <v>137</v>
      </c>
      <c r="D38" s="59" t="s">
        <v>54</v>
      </c>
      <c r="E38" s="59">
        <v>1.3267860900000001</v>
      </c>
      <c r="F38" s="59" t="s">
        <v>54</v>
      </c>
      <c r="G38" s="60" t="s">
        <v>54</v>
      </c>
      <c r="H38" s="60">
        <f t="shared" si="0"/>
        <v>1.3267860900000001</v>
      </c>
    </row>
    <row r="39" spans="2:8">
      <c r="B39" s="61"/>
      <c r="C39" s="62" t="s">
        <v>138</v>
      </c>
      <c r="D39" s="63">
        <v>10.899421019999998</v>
      </c>
      <c r="E39" s="63">
        <v>0.32034800000000002</v>
      </c>
      <c r="F39" s="63">
        <v>15.217180990000001</v>
      </c>
      <c r="G39" s="64">
        <v>55.58428601</v>
      </c>
      <c r="H39" s="64">
        <f t="shared" si="0"/>
        <v>82.021236020000003</v>
      </c>
    </row>
    <row r="40" spans="2:8">
      <c r="B40" s="61"/>
      <c r="C40" s="62" t="s">
        <v>139</v>
      </c>
      <c r="D40" s="63">
        <v>61.024490990000004</v>
      </c>
      <c r="E40" s="63">
        <v>0.82191999999999998</v>
      </c>
      <c r="F40" s="63">
        <v>98.17055302</v>
      </c>
      <c r="G40" s="64">
        <v>182.77540000999997</v>
      </c>
      <c r="H40" s="64">
        <f t="shared" si="0"/>
        <v>342.79236401999998</v>
      </c>
    </row>
    <row r="41" spans="2:8">
      <c r="B41" s="61"/>
      <c r="C41" s="62" t="s">
        <v>140</v>
      </c>
      <c r="D41" s="63">
        <v>3.6859999999999997E-2</v>
      </c>
      <c r="E41" s="63">
        <v>0.92506001000000004</v>
      </c>
      <c r="F41" s="63">
        <v>7.8101000000000004E-2</v>
      </c>
      <c r="G41" s="64">
        <v>3.8099999999999999E-4</v>
      </c>
      <c r="H41" s="64">
        <f t="shared" si="0"/>
        <v>1.04040201</v>
      </c>
    </row>
    <row r="42" spans="2:8">
      <c r="B42" s="61"/>
      <c r="C42" s="62" t="s">
        <v>141</v>
      </c>
      <c r="D42" s="63">
        <v>38.302218000000018</v>
      </c>
      <c r="E42" s="63">
        <v>42.345388</v>
      </c>
      <c r="F42" s="63">
        <v>54.057368050000008</v>
      </c>
      <c r="G42" s="64">
        <v>1.9800000000000002E-4</v>
      </c>
      <c r="H42" s="64">
        <f t="shared" si="0"/>
        <v>134.70517205000004</v>
      </c>
    </row>
    <row r="43" spans="2:8">
      <c r="B43" s="61"/>
      <c r="C43" s="62" t="s">
        <v>142</v>
      </c>
      <c r="D43" s="63">
        <v>64.771010009999998</v>
      </c>
      <c r="E43" s="63">
        <v>10.538568999999999</v>
      </c>
      <c r="F43" s="63">
        <v>88.058616010000009</v>
      </c>
      <c r="G43" s="64">
        <v>101.32263998000001</v>
      </c>
      <c r="H43" s="64">
        <f t="shared" si="0"/>
        <v>264.69083499999999</v>
      </c>
    </row>
    <row r="44" spans="2:8">
      <c r="B44" s="61"/>
      <c r="C44" s="62" t="s">
        <v>143</v>
      </c>
      <c r="D44" s="63" t="s">
        <v>54</v>
      </c>
      <c r="E44" s="63">
        <v>0.33582699999999999</v>
      </c>
      <c r="F44" s="63">
        <v>0.26256699999999999</v>
      </c>
      <c r="G44" s="64">
        <v>2.1699999999999999E-4</v>
      </c>
      <c r="H44" s="64">
        <f t="shared" si="0"/>
        <v>0.598611</v>
      </c>
    </row>
    <row r="45" spans="2:8">
      <c r="B45" s="61"/>
      <c r="C45" s="62" t="s">
        <v>144</v>
      </c>
      <c r="D45" s="63">
        <v>40.871275009999998</v>
      </c>
      <c r="E45" s="63">
        <v>11.906943</v>
      </c>
      <c r="F45" s="63">
        <v>46.515311079999996</v>
      </c>
      <c r="G45" s="64" t="s">
        <v>54</v>
      </c>
      <c r="H45" s="64">
        <f t="shared" si="0"/>
        <v>99.293529089999993</v>
      </c>
    </row>
    <row r="46" spans="2:8">
      <c r="B46" s="61"/>
      <c r="C46" s="62" t="s">
        <v>145</v>
      </c>
      <c r="D46" s="63">
        <v>45.749031000000002</v>
      </c>
      <c r="E46" s="63">
        <v>10.390864029999999</v>
      </c>
      <c r="F46" s="63">
        <v>76.482171969999996</v>
      </c>
      <c r="G46" s="64">
        <v>81.299084989999983</v>
      </c>
      <c r="H46" s="64">
        <f t="shared" si="0"/>
        <v>213.92115199</v>
      </c>
    </row>
    <row r="47" spans="2:8">
      <c r="B47" s="61"/>
      <c r="C47" s="62" t="s">
        <v>133</v>
      </c>
      <c r="D47" s="63" t="s">
        <v>54</v>
      </c>
      <c r="E47" s="63">
        <v>10.64740407</v>
      </c>
      <c r="F47" s="63">
        <v>0.13961199999999999</v>
      </c>
      <c r="G47" s="64">
        <v>1.9000000000000001E-5</v>
      </c>
      <c r="H47" s="64">
        <f t="shared" si="0"/>
        <v>10.78703507</v>
      </c>
    </row>
    <row r="48" spans="2:8">
      <c r="B48" s="61"/>
      <c r="C48" s="62" t="s">
        <v>135</v>
      </c>
      <c r="D48" s="63">
        <v>6.2949449999999993</v>
      </c>
      <c r="E48" s="63">
        <v>10.467304</v>
      </c>
      <c r="F48" s="63">
        <v>11.64411799</v>
      </c>
      <c r="G48" s="64">
        <v>31.104816010000004</v>
      </c>
      <c r="H48" s="64">
        <f t="shared" si="0"/>
        <v>59.511183000000003</v>
      </c>
    </row>
    <row r="49" spans="2:9">
      <c r="B49" s="65"/>
      <c r="C49" s="66" t="s">
        <v>146</v>
      </c>
      <c r="D49" s="67">
        <v>104.50301395999999</v>
      </c>
      <c r="E49" s="67">
        <v>20.614069000000001</v>
      </c>
      <c r="F49" s="67">
        <v>138.34492804000004</v>
      </c>
      <c r="G49" s="68">
        <v>83.019745959999995</v>
      </c>
      <c r="H49" s="68">
        <f t="shared" si="0"/>
        <v>346.48175695999998</v>
      </c>
    </row>
    <row r="50" spans="2:9">
      <c r="B50" s="118"/>
      <c r="C50" s="116" t="s">
        <v>55</v>
      </c>
      <c r="D50" s="119">
        <f>SUM(D38:D49)</f>
        <v>372.45226499</v>
      </c>
      <c r="E50" s="119">
        <f>SUM(E38:E49)</f>
        <v>120.64048220000002</v>
      </c>
      <c r="F50" s="119">
        <f>SUM(F38:F49)</f>
        <v>528.97052714999995</v>
      </c>
      <c r="G50" s="119">
        <f>SUM(G38:G49)</f>
        <v>535.10678796000002</v>
      </c>
      <c r="H50" s="119">
        <f t="shared" si="0"/>
        <v>1557.1700622999999</v>
      </c>
    </row>
    <row r="51" spans="2:9">
      <c r="B51" s="57">
        <v>2015</v>
      </c>
      <c r="C51" s="58" t="s">
        <v>137</v>
      </c>
      <c r="D51" s="59" t="s">
        <v>54</v>
      </c>
      <c r="E51" s="59">
        <v>6.7580000000000001E-3</v>
      </c>
      <c r="F51" s="59">
        <v>4.6379999999999998E-3</v>
      </c>
      <c r="G51" s="60" t="s">
        <v>54</v>
      </c>
      <c r="H51" s="60">
        <f t="shared" si="0"/>
        <v>1.1396E-2</v>
      </c>
    </row>
    <row r="52" spans="2:9">
      <c r="B52" s="61"/>
      <c r="C52" s="62" t="s">
        <v>138</v>
      </c>
      <c r="D52" s="63">
        <v>21.104106980000001</v>
      </c>
      <c r="E52" s="63">
        <v>20.560317009999999</v>
      </c>
      <c r="F52" s="63">
        <v>27.443180969999997</v>
      </c>
      <c r="G52" s="64">
        <v>70.524554000000009</v>
      </c>
      <c r="H52" s="64">
        <f t="shared" si="0"/>
        <v>139.63215896000003</v>
      </c>
    </row>
    <row r="53" spans="2:9">
      <c r="B53" s="61"/>
      <c r="C53" s="62" t="s">
        <v>139</v>
      </c>
      <c r="D53" s="63">
        <v>39.545321969999996</v>
      </c>
      <c r="E53" s="63">
        <v>11.567159999999999</v>
      </c>
      <c r="F53" s="63">
        <v>68.441786059999998</v>
      </c>
      <c r="G53" s="64">
        <v>73.175221010000001</v>
      </c>
      <c r="H53" s="64">
        <f t="shared" si="0"/>
        <v>192.72948904</v>
      </c>
      <c r="I53" s="56"/>
    </row>
    <row r="54" spans="2:9">
      <c r="B54" s="61"/>
      <c r="C54" s="62" t="s">
        <v>140</v>
      </c>
      <c r="D54" s="63" t="s">
        <v>54</v>
      </c>
      <c r="E54" s="63">
        <v>16.368392979999999</v>
      </c>
      <c r="F54" s="63" t="s">
        <v>54</v>
      </c>
      <c r="G54" s="64">
        <v>2.0000000000000002E-5</v>
      </c>
      <c r="H54" s="64">
        <f t="shared" si="0"/>
        <v>16.368412979999999</v>
      </c>
      <c r="I54" s="56"/>
    </row>
    <row r="55" spans="2:9">
      <c r="B55" s="61"/>
      <c r="C55" s="62" t="s">
        <v>141</v>
      </c>
      <c r="D55" s="63">
        <v>17.089969980000003</v>
      </c>
      <c r="E55" s="63">
        <v>17.583893009999997</v>
      </c>
      <c r="F55" s="63">
        <v>16.96176904</v>
      </c>
      <c r="G55" s="64">
        <v>48.619993999999998</v>
      </c>
      <c r="H55" s="64">
        <f t="shared" si="0"/>
        <v>100.25562603</v>
      </c>
      <c r="I55" s="56"/>
    </row>
    <row r="56" spans="2:9">
      <c r="B56" s="61"/>
      <c r="C56" s="62" t="s">
        <v>142</v>
      </c>
      <c r="D56" s="63">
        <v>32.906866999999998</v>
      </c>
      <c r="E56" s="63">
        <v>19.527011039999998</v>
      </c>
      <c r="F56" s="63">
        <v>63.153355050000002</v>
      </c>
      <c r="G56" s="64">
        <v>1.2717000000000001E-2</v>
      </c>
      <c r="H56" s="64">
        <f t="shared" si="0"/>
        <v>115.59995008999999</v>
      </c>
      <c r="I56" s="56"/>
    </row>
    <row r="57" spans="2:9">
      <c r="B57" s="61"/>
      <c r="C57" s="62" t="s">
        <v>143</v>
      </c>
      <c r="D57" s="63">
        <v>4.5823999999999997E-2</v>
      </c>
      <c r="E57" s="63">
        <v>21.45757699</v>
      </c>
      <c r="F57" s="63">
        <v>0.34621499999999999</v>
      </c>
      <c r="G57" s="64">
        <v>5.2659999999999998E-3</v>
      </c>
      <c r="H57" s="64">
        <f t="shared" si="0"/>
        <v>21.854881989999999</v>
      </c>
      <c r="I57" s="56"/>
    </row>
    <row r="58" spans="2:9">
      <c r="B58" s="61"/>
      <c r="C58" s="62" t="s">
        <v>147</v>
      </c>
      <c r="D58" s="63">
        <v>22.478963090000001</v>
      </c>
      <c r="E58" s="63">
        <v>17.745928980000002</v>
      </c>
      <c r="F58" s="63">
        <v>24.046518980000002</v>
      </c>
      <c r="G58" s="64">
        <v>28.710903979999998</v>
      </c>
      <c r="H58" s="64">
        <f t="shared" si="0"/>
        <v>92.982315030000009</v>
      </c>
      <c r="I58" s="56"/>
    </row>
    <row r="59" spans="2:9">
      <c r="B59" s="61"/>
      <c r="C59" s="62" t="s">
        <v>154</v>
      </c>
      <c r="D59" s="63">
        <v>34.952205970000001</v>
      </c>
      <c r="E59" s="63">
        <v>25.846466009999997</v>
      </c>
      <c r="F59" s="63">
        <v>69.470865990000007</v>
      </c>
      <c r="G59" s="64">
        <v>63.415780930000004</v>
      </c>
      <c r="H59" s="64">
        <f t="shared" si="0"/>
        <v>193.6853189</v>
      </c>
      <c r="I59" s="56"/>
    </row>
    <row r="60" spans="2:9">
      <c r="B60" s="61"/>
      <c r="C60" s="62" t="s">
        <v>149</v>
      </c>
      <c r="D60" s="63">
        <v>0.65587099000000004</v>
      </c>
      <c r="E60" s="63">
        <v>8.1258590000000002</v>
      </c>
      <c r="F60" s="63">
        <v>0.90228700000000006</v>
      </c>
      <c r="G60" s="64" t="s">
        <v>54</v>
      </c>
      <c r="H60" s="64">
        <f t="shared" si="0"/>
        <v>9.6840169899999999</v>
      </c>
      <c r="I60" s="56"/>
    </row>
    <row r="61" spans="2:9">
      <c r="B61" s="61"/>
      <c r="C61" s="62" t="s">
        <v>135</v>
      </c>
      <c r="D61" s="63">
        <v>3.9933909999999999</v>
      </c>
      <c r="E61" s="63">
        <v>24.51756</v>
      </c>
      <c r="F61" s="63">
        <v>22.891978910000002</v>
      </c>
      <c r="G61" s="64">
        <v>13.276207990000001</v>
      </c>
      <c r="H61" s="64">
        <f t="shared" si="0"/>
        <v>64.679137900000001</v>
      </c>
      <c r="I61" s="56"/>
    </row>
    <row r="62" spans="2:9">
      <c r="B62" s="65"/>
      <c r="C62" s="66" t="s">
        <v>146</v>
      </c>
      <c r="D62" s="67">
        <v>35.403344019999999</v>
      </c>
      <c r="E62" s="67">
        <v>15.398918</v>
      </c>
      <c r="F62" s="67">
        <v>58.496908980000008</v>
      </c>
      <c r="G62" s="68">
        <v>46.422501979999993</v>
      </c>
      <c r="H62" s="68">
        <f>SUM(D62:G62)</f>
        <v>155.72167297999999</v>
      </c>
      <c r="I62" s="56"/>
    </row>
    <row r="63" spans="2:9">
      <c r="B63" s="115"/>
      <c r="C63" s="116" t="s">
        <v>55</v>
      </c>
      <c r="D63" s="117">
        <f>SUM(D51:D62)</f>
        <v>208.17586499999999</v>
      </c>
      <c r="E63" s="117">
        <f>SUM(E51:E62)</f>
        <v>198.70584102000001</v>
      </c>
      <c r="F63" s="117">
        <f>SUM(F51:F62)</f>
        <v>352.15950397999995</v>
      </c>
      <c r="G63" s="117">
        <f>SUM(G51:G62)</f>
        <v>344.16316688999996</v>
      </c>
      <c r="H63" s="117">
        <f>SUM(H51:H62)</f>
        <v>1103.20437689</v>
      </c>
    </row>
    <row r="64" spans="2:9">
      <c r="B64" s="57">
        <v>2016</v>
      </c>
      <c r="C64" s="58" t="s">
        <v>137</v>
      </c>
      <c r="D64" s="59">
        <v>1.376401E-2</v>
      </c>
      <c r="E64" s="59">
        <v>14.001267029999999</v>
      </c>
      <c r="F64" s="59">
        <v>1.0660019999999999</v>
      </c>
      <c r="G64" s="60">
        <v>4.2499999999999998E-4</v>
      </c>
      <c r="H64" s="64">
        <f>SUM(D64:G64)</f>
        <v>15.081458039999998</v>
      </c>
    </row>
    <row r="65" spans="2:8">
      <c r="B65" s="61"/>
      <c r="C65" s="62" t="s">
        <v>138</v>
      </c>
      <c r="D65" s="63">
        <v>5.1839040400000007</v>
      </c>
      <c r="E65" s="63">
        <v>1.8508910000000001</v>
      </c>
      <c r="F65" s="63">
        <v>27.817612949999997</v>
      </c>
      <c r="G65" s="64">
        <v>5.931448969999999</v>
      </c>
      <c r="H65" s="64">
        <f>SUM(D65:G65)</f>
        <v>40.783856959999994</v>
      </c>
    </row>
    <row r="66" spans="2:8">
      <c r="B66" s="61"/>
      <c r="C66" s="62" t="s">
        <v>139</v>
      </c>
      <c r="D66" s="63">
        <v>29.740412020000001</v>
      </c>
      <c r="E66" s="63">
        <v>12.69303</v>
      </c>
      <c r="F66" s="63">
        <v>67.868325979999995</v>
      </c>
      <c r="G66" s="64">
        <v>54.457932</v>
      </c>
      <c r="H66" s="64">
        <f>SUM(D66:G66)</f>
        <v>164.75970000000001</v>
      </c>
    </row>
    <row r="67" spans="2:8">
      <c r="B67" s="61"/>
      <c r="C67" s="62" t="s">
        <v>140</v>
      </c>
      <c r="D67" s="63" t="s">
        <v>54</v>
      </c>
      <c r="E67" s="63">
        <v>6.7270079800000007</v>
      </c>
      <c r="F67" s="63">
        <v>0.33634199999999997</v>
      </c>
      <c r="G67" s="64" t="s">
        <v>54</v>
      </c>
      <c r="H67" s="64">
        <f>SUM(D67:G67)</f>
        <v>7.0633499800000008</v>
      </c>
    </row>
    <row r="68" spans="2:8">
      <c r="B68" s="61"/>
      <c r="C68" s="62" t="s">
        <v>141</v>
      </c>
      <c r="D68" s="63">
        <v>14.202285009999999</v>
      </c>
      <c r="E68" s="63">
        <v>17.326237039999999</v>
      </c>
      <c r="F68" s="63">
        <v>35.276917049999994</v>
      </c>
      <c r="G68" s="64">
        <v>8.4021020000000011</v>
      </c>
      <c r="H68" s="64">
        <f t="shared" ref="H68:H73" si="1">SUM(D68:G68)</f>
        <v>75.2075411</v>
      </c>
    </row>
    <row r="69" spans="2:8" ht="13.9" customHeight="1">
      <c r="B69" s="61"/>
      <c r="C69" s="62" t="s">
        <v>142</v>
      </c>
      <c r="D69" s="63">
        <v>34.191086000000006</v>
      </c>
      <c r="E69" s="63">
        <v>16.941938990000004</v>
      </c>
      <c r="F69" s="63">
        <v>70.099692960000013</v>
      </c>
      <c r="G69" s="64">
        <v>4.0374099999999995</v>
      </c>
      <c r="H69" s="64">
        <f t="shared" si="1"/>
        <v>125.27012795000002</v>
      </c>
    </row>
    <row r="70" spans="2:8">
      <c r="B70" s="61"/>
      <c r="C70" s="62" t="s">
        <v>143</v>
      </c>
      <c r="D70" s="63" t="s">
        <v>54</v>
      </c>
      <c r="E70" s="63">
        <v>8.5411700499999998</v>
      </c>
      <c r="F70" s="63" t="s">
        <v>54</v>
      </c>
      <c r="G70" s="64">
        <v>2.0000000000000002E-5</v>
      </c>
      <c r="H70" s="64">
        <f t="shared" si="1"/>
        <v>8.5411900499999991</v>
      </c>
    </row>
    <row r="71" spans="2:8">
      <c r="B71" s="61"/>
      <c r="C71" s="62" t="s">
        <v>147</v>
      </c>
      <c r="D71" s="63">
        <v>29.751061050000001</v>
      </c>
      <c r="E71" s="63">
        <v>19.108841000000002</v>
      </c>
      <c r="F71" s="63">
        <v>46.702360999999996</v>
      </c>
      <c r="G71" s="64">
        <v>6.2599240199999997</v>
      </c>
      <c r="H71" s="64">
        <f t="shared" si="1"/>
        <v>101.82218707</v>
      </c>
    </row>
    <row r="72" spans="2:8" s="121" customFormat="1">
      <c r="B72" s="61"/>
      <c r="C72" s="62" t="s">
        <v>163</v>
      </c>
      <c r="D72" s="63">
        <v>34.012697000000003</v>
      </c>
      <c r="E72" s="63">
        <v>40.359092960000005</v>
      </c>
      <c r="F72" s="63">
        <v>110.10975304000002</v>
      </c>
      <c r="G72" s="64">
        <v>6.5678010000000002</v>
      </c>
      <c r="H72" s="64">
        <f t="shared" si="1"/>
        <v>191.04934400000002</v>
      </c>
    </row>
    <row r="73" spans="2:8" s="120" customFormat="1">
      <c r="B73" s="61"/>
      <c r="C73" s="62" t="s">
        <v>149</v>
      </c>
      <c r="D73" s="63" t="s">
        <v>54</v>
      </c>
      <c r="E73" s="63">
        <v>18.577441060000002</v>
      </c>
      <c r="F73" s="63">
        <v>0.412051</v>
      </c>
      <c r="G73" s="64" t="s">
        <v>54</v>
      </c>
      <c r="H73" s="64">
        <f t="shared" si="1"/>
        <v>18.989492060000003</v>
      </c>
    </row>
    <row r="74" spans="2:8" s="122" customFormat="1">
      <c r="B74" s="61"/>
      <c r="C74" s="62" t="s">
        <v>135</v>
      </c>
      <c r="D74" s="63">
        <v>22.671478</v>
      </c>
      <c r="E74" s="63">
        <v>16.640420979999998</v>
      </c>
      <c r="F74" s="63">
        <v>43.419377040000001</v>
      </c>
      <c r="G74" s="64">
        <v>4.0992090000000001</v>
      </c>
      <c r="H74" s="64">
        <f>SUM(D74:G74)</f>
        <v>86.830485019999998</v>
      </c>
    </row>
    <row r="75" spans="2:8" s="122" customFormat="1">
      <c r="B75" s="61"/>
      <c r="C75" s="62" t="s">
        <v>146</v>
      </c>
      <c r="D75" s="63">
        <v>66.662418029999998</v>
      </c>
      <c r="E75" s="63">
        <v>32.99460697</v>
      </c>
      <c r="F75" s="63">
        <v>116.46721398999999</v>
      </c>
      <c r="G75" s="64">
        <v>11.746722999999999</v>
      </c>
      <c r="H75" s="64">
        <f>SUM(D75:G75)</f>
        <v>227.87096198999998</v>
      </c>
    </row>
    <row r="76" spans="2:8">
      <c r="B76" s="112"/>
      <c r="C76" s="113" t="s">
        <v>55</v>
      </c>
      <c r="D76" s="114">
        <f>SUM(D64:D75)</f>
        <v>236.42910516000001</v>
      </c>
      <c r="E76" s="114">
        <f>SUM(E64:E75)</f>
        <v>205.76194506000002</v>
      </c>
      <c r="F76" s="114">
        <f>SUM(F64:F75)</f>
        <v>519.57564901000001</v>
      </c>
      <c r="G76" s="114">
        <f>SUM(G64:G75)</f>
        <v>101.50299499</v>
      </c>
      <c r="H76" s="114">
        <f>SUM(H64:H75)</f>
        <v>1063.26969422</v>
      </c>
    </row>
    <row r="77" spans="2:8">
      <c r="B77" s="57">
        <v>2017</v>
      </c>
      <c r="C77" s="58" t="s">
        <v>137</v>
      </c>
      <c r="D77" s="59" t="s">
        <v>54</v>
      </c>
      <c r="E77" s="59">
        <v>23.579535010000001</v>
      </c>
      <c r="F77" s="59">
        <v>0.10778700000000001</v>
      </c>
      <c r="G77" s="60" t="s">
        <v>54</v>
      </c>
      <c r="H77" s="64">
        <f t="shared" ref="H77:H84" si="2">SUM(D77:G77)</f>
        <v>23.687322009999999</v>
      </c>
    </row>
    <row r="78" spans="2:8" s="122" customFormat="1">
      <c r="B78" s="61"/>
      <c r="C78" s="62" t="s">
        <v>138</v>
      </c>
      <c r="D78" s="63">
        <v>23.927438019999997</v>
      </c>
      <c r="E78" s="63">
        <v>14.150867060000001</v>
      </c>
      <c r="F78" s="63">
        <v>36.297165070000005</v>
      </c>
      <c r="G78" s="64">
        <v>3.716189</v>
      </c>
      <c r="H78" s="64">
        <f t="shared" si="2"/>
        <v>78.091659150000012</v>
      </c>
    </row>
    <row r="79" spans="2:8" s="122" customFormat="1">
      <c r="B79" s="61"/>
      <c r="C79" s="62" t="s">
        <v>139</v>
      </c>
      <c r="D79" s="63">
        <v>103.44074098</v>
      </c>
      <c r="E79" s="63">
        <v>19.484278009999997</v>
      </c>
      <c r="F79" s="63">
        <v>142.27080000999999</v>
      </c>
      <c r="G79" s="64">
        <v>11.723566999999999</v>
      </c>
      <c r="H79" s="64">
        <f t="shared" si="2"/>
        <v>276.91938599999997</v>
      </c>
    </row>
    <row r="80" spans="2:8" s="122" customFormat="1">
      <c r="B80" s="61"/>
      <c r="C80" s="62" t="s">
        <v>140</v>
      </c>
      <c r="D80" s="63" t="s">
        <v>54</v>
      </c>
      <c r="E80" s="63">
        <v>19.206987939999998</v>
      </c>
      <c r="F80" s="63">
        <v>5.8699999999999996E-4</v>
      </c>
      <c r="G80" s="64">
        <v>2.1000000000000002E-5</v>
      </c>
      <c r="H80" s="64">
        <f t="shared" si="2"/>
        <v>19.207595939999997</v>
      </c>
    </row>
    <row r="81" spans="2:9" s="122" customFormat="1">
      <c r="B81" s="61"/>
      <c r="C81" s="62" t="s">
        <v>141</v>
      </c>
      <c r="D81" s="63">
        <v>72.041577029999999</v>
      </c>
      <c r="E81" s="63">
        <v>22.194449049999996</v>
      </c>
      <c r="F81" s="63">
        <v>75.500301989999997</v>
      </c>
      <c r="G81" s="64">
        <v>3.9121709999999998</v>
      </c>
      <c r="H81" s="64">
        <f t="shared" si="2"/>
        <v>173.64849906999999</v>
      </c>
    </row>
    <row r="82" spans="2:9" s="122" customFormat="1" ht="13.9" customHeight="1">
      <c r="B82" s="61"/>
      <c r="C82" s="62" t="s">
        <v>142</v>
      </c>
      <c r="D82" s="63">
        <v>101.02857698</v>
      </c>
      <c r="E82" s="63">
        <v>7.7686800099999997</v>
      </c>
      <c r="F82" s="63">
        <v>135.75231900999998</v>
      </c>
      <c r="G82" s="64">
        <v>14.114968000000001</v>
      </c>
      <c r="H82" s="64">
        <f t="shared" si="2"/>
        <v>258.66454399999998</v>
      </c>
    </row>
    <row r="83" spans="2:9" s="122" customFormat="1">
      <c r="B83" s="61"/>
      <c r="C83" s="62" t="s">
        <v>143</v>
      </c>
      <c r="D83" s="63" t="s">
        <v>54</v>
      </c>
      <c r="E83" s="63">
        <v>35.725807950000004</v>
      </c>
      <c r="F83" s="63">
        <v>0.118573</v>
      </c>
      <c r="G83" s="64" t="s">
        <v>54</v>
      </c>
      <c r="H83" s="64">
        <f t="shared" si="2"/>
        <v>35.844380950000001</v>
      </c>
    </row>
    <row r="84" spans="2:9" s="122" customFormat="1">
      <c r="B84" s="61"/>
      <c r="C84" s="62" t="s">
        <v>147</v>
      </c>
      <c r="D84" s="63">
        <v>54.845904000000004</v>
      </c>
      <c r="E84" s="63">
        <v>17.303361020000001</v>
      </c>
      <c r="F84" s="63">
        <v>68.335785999999999</v>
      </c>
      <c r="G84" s="64" t="s">
        <v>54</v>
      </c>
      <c r="H84" s="64">
        <f t="shared" si="2"/>
        <v>140.48505102000001</v>
      </c>
    </row>
    <row r="85" spans="2:9" s="122" customFormat="1">
      <c r="B85" s="61"/>
      <c r="C85" s="62" t="s">
        <v>163</v>
      </c>
      <c r="D85" s="63"/>
      <c r="E85" s="63"/>
      <c r="F85" s="63"/>
      <c r="G85" s="64"/>
      <c r="H85" s="64"/>
    </row>
    <row r="86" spans="2:9" s="122" customFormat="1">
      <c r="B86" s="61"/>
      <c r="C86" s="62" t="s">
        <v>149</v>
      </c>
      <c r="D86" s="63"/>
      <c r="E86" s="63"/>
      <c r="F86" s="63"/>
      <c r="G86" s="64"/>
      <c r="H86" s="64"/>
    </row>
    <row r="87" spans="2:9" s="122" customFormat="1">
      <c r="B87" s="61"/>
      <c r="C87" s="62" t="s">
        <v>135</v>
      </c>
      <c r="D87" s="63"/>
      <c r="E87" s="63"/>
      <c r="F87" s="63"/>
      <c r="G87" s="64"/>
      <c r="H87" s="64"/>
    </row>
    <row r="88" spans="2:9" s="122" customFormat="1">
      <c r="B88" s="61"/>
      <c r="C88" s="62" t="s">
        <v>146</v>
      </c>
      <c r="D88" s="63"/>
      <c r="E88" s="63"/>
      <c r="F88" s="63"/>
      <c r="G88" s="64"/>
      <c r="H88" s="64"/>
    </row>
    <row r="89" spans="2:9" s="122" customFormat="1">
      <c r="B89" s="112"/>
      <c r="C89" s="113" t="s">
        <v>55</v>
      </c>
      <c r="D89" s="114">
        <f>SUM(D77:D88)</f>
        <v>355.28423700999997</v>
      </c>
      <c r="E89" s="114">
        <f>SUM(E77:E88)</f>
        <v>159.41396605</v>
      </c>
      <c r="F89" s="114">
        <f>SUM(F77:F88)</f>
        <v>458.38331907999998</v>
      </c>
      <c r="G89" s="114">
        <f>SUM(G77:G88)</f>
        <v>33.466915999999998</v>
      </c>
      <c r="H89" s="114">
        <f>SUM(H77:H88)</f>
        <v>1006.5484381399999</v>
      </c>
    </row>
    <row r="90" spans="2:9" ht="15.75" thickBot="1"/>
    <row r="91" spans="2:9" ht="15.75" thickBot="1">
      <c r="B91" s="109" t="s">
        <v>151</v>
      </c>
      <c r="C91" s="110"/>
      <c r="D91" s="111">
        <f>D11+D24+D37+D50+D63+D76+D89</f>
        <v>2009.64181214</v>
      </c>
      <c r="E91" s="111">
        <f>E11+E24+E37+E50+E63+E76+E89</f>
        <v>855.26595052000005</v>
      </c>
      <c r="F91" s="111">
        <f>F11+F24+F37+F50+F63+F76+F89</f>
        <v>3006.8043124199999</v>
      </c>
      <c r="G91" s="111">
        <f>G11+G24+G37+G50+G63+G76+G89</f>
        <v>2901.00804599</v>
      </c>
      <c r="H91" s="111">
        <f>H11+H24+H37+H50+H63+H76+H89</f>
        <v>8772.7201210700005</v>
      </c>
    </row>
    <row r="92" spans="2:9">
      <c r="C92" s="62"/>
      <c r="D92" s="63"/>
      <c r="E92" s="63"/>
      <c r="F92" s="63"/>
      <c r="G92" s="63"/>
      <c r="H92" s="63"/>
    </row>
    <row r="94" spans="2:9">
      <c r="B94" s="71" t="s">
        <v>150</v>
      </c>
      <c r="C94" s="70"/>
      <c r="D94" s="69"/>
      <c r="E94" s="69"/>
      <c r="F94" s="69"/>
      <c r="G94" s="69"/>
      <c r="H94" s="69"/>
      <c r="I94" s="56"/>
    </row>
  </sheetData>
  <mergeCells count="2">
    <mergeCell ref="B3:G3"/>
    <mergeCell ref="B2:G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W131"/>
  <sheetViews>
    <sheetView topLeftCell="A22" zoomScale="130" zoomScaleNormal="130" workbookViewId="0">
      <selection activeCell="E12" sqref="E12"/>
    </sheetView>
  </sheetViews>
  <sheetFormatPr baseColWidth="10" defaultColWidth="11.5703125" defaultRowHeight="12"/>
  <cols>
    <col min="1" max="1" width="18.7109375" style="4" customWidth="1"/>
    <col min="2" max="2" width="16.5703125" style="18" customWidth="1"/>
    <col min="3" max="3" width="24.28515625" style="10" customWidth="1"/>
    <col min="4" max="4" width="19.28515625" style="10" customWidth="1"/>
    <col min="5" max="5" width="26.28515625" style="10" customWidth="1"/>
    <col min="6" max="6" width="11.5703125" style="6"/>
    <col min="7" max="16384" width="11.5703125" style="4"/>
  </cols>
  <sheetData>
    <row r="1" spans="1:12" ht="15">
      <c r="A1" s="19" t="s">
        <v>62</v>
      </c>
      <c r="B1" s="4"/>
    </row>
    <row r="2" spans="1:12">
      <c r="A2" s="20"/>
      <c r="B2" s="4"/>
    </row>
    <row r="3" spans="1:12" ht="15">
      <c r="A3" s="19" t="s">
        <v>84</v>
      </c>
      <c r="B3" s="4"/>
    </row>
    <row r="4" spans="1:12" s="27" customFormat="1" ht="15">
      <c r="A4" s="38" t="s">
        <v>63</v>
      </c>
      <c r="C4" s="35"/>
      <c r="D4" s="35"/>
      <c r="E4" s="35"/>
      <c r="F4" s="31"/>
    </row>
    <row r="5" spans="1:12">
      <c r="A5" s="20"/>
      <c r="B5" s="20"/>
      <c r="C5" s="20"/>
      <c r="D5" s="24"/>
      <c r="E5" s="24"/>
      <c r="F5" s="21"/>
    </row>
    <row r="6" spans="1:12">
      <c r="A6" s="18" t="s">
        <v>82</v>
      </c>
      <c r="B6" s="4"/>
    </row>
    <row r="7" spans="1:12" s="25" customFormat="1">
      <c r="A7" s="29" t="s">
        <v>83</v>
      </c>
      <c r="C7" s="30"/>
      <c r="D7" s="30"/>
      <c r="E7" s="30"/>
      <c r="F7" s="22"/>
    </row>
    <row r="8" spans="1:12">
      <c r="B8" s="4"/>
    </row>
    <row r="9" spans="1:12">
      <c r="A9" s="37"/>
      <c r="B9" s="37"/>
      <c r="C9" s="37"/>
      <c r="D9" s="37"/>
      <c r="E9" s="37"/>
      <c r="F9" s="37"/>
    </row>
    <row r="10" spans="1:12">
      <c r="A10" s="37"/>
      <c r="B10" s="37"/>
      <c r="C10" s="37"/>
      <c r="D10" s="37"/>
      <c r="E10" s="37"/>
      <c r="F10" s="37"/>
    </row>
    <row r="11" spans="1:12" s="26" customFormat="1">
      <c r="A11" s="37"/>
      <c r="B11" s="37"/>
      <c r="C11" s="37"/>
      <c r="D11" s="37"/>
      <c r="E11" s="37"/>
      <c r="F11" s="37"/>
    </row>
    <row r="12" spans="1:12" s="17" customFormat="1">
      <c r="A12" s="37"/>
      <c r="B12" s="37"/>
      <c r="C12" s="37"/>
      <c r="D12" s="37"/>
      <c r="E12" s="37"/>
      <c r="F12" s="37"/>
    </row>
    <row r="13" spans="1:12" ht="12.75" thickBot="1">
      <c r="A13" s="37"/>
      <c r="B13" s="37"/>
      <c r="C13" s="37"/>
      <c r="D13" s="37"/>
      <c r="E13" s="37"/>
      <c r="F13" s="4"/>
    </row>
    <row r="14" spans="1:12" ht="12.75" thickBot="1">
      <c r="B14" s="784" t="s">
        <v>53</v>
      </c>
      <c r="C14" s="784"/>
      <c r="D14" s="784"/>
      <c r="E14" s="784"/>
      <c r="F14" s="784"/>
      <c r="G14" s="784"/>
      <c r="H14" s="784"/>
      <c r="I14" s="784"/>
      <c r="J14" s="784"/>
      <c r="K14" s="784"/>
      <c r="L14" s="42">
        <v>2014</v>
      </c>
    </row>
    <row r="15" spans="1:12">
      <c r="A15" s="11" t="s">
        <v>65</v>
      </c>
      <c r="B15" s="11">
        <v>2004</v>
      </c>
      <c r="C15" s="11">
        <v>2005</v>
      </c>
      <c r="D15" s="11">
        <v>2006</v>
      </c>
      <c r="E15" s="11">
        <v>2007</v>
      </c>
      <c r="F15" s="11">
        <v>2008</v>
      </c>
      <c r="G15" s="11">
        <v>2009</v>
      </c>
      <c r="H15" s="11">
        <v>2010</v>
      </c>
      <c r="I15" s="11">
        <v>2011</v>
      </c>
      <c r="J15" s="11">
        <v>2012</v>
      </c>
      <c r="K15" s="11">
        <v>2013</v>
      </c>
      <c r="L15" s="11" t="s">
        <v>66</v>
      </c>
    </row>
    <row r="16" spans="1:12">
      <c r="A16" s="39" t="s">
        <v>67</v>
      </c>
      <c r="B16" s="13">
        <v>2016.3388019675995</v>
      </c>
      <c r="C16" s="13">
        <v>2069.2028821975996</v>
      </c>
      <c r="D16" s="13">
        <v>2650.7768734652409</v>
      </c>
      <c r="E16" s="13">
        <v>2747.715576605241</v>
      </c>
      <c r="F16" s="13">
        <v>3203.9595314852409</v>
      </c>
      <c r="G16" s="13">
        <v>4126.3384317552409</v>
      </c>
      <c r="H16" s="13">
        <v>5028.4463977652413</v>
      </c>
      <c r="I16" s="13">
        <v>5390.9563147666759</v>
      </c>
      <c r="J16" s="13">
        <v>5611.7135050666739</v>
      </c>
      <c r="K16" s="13">
        <v>5591.9661155892481</v>
      </c>
      <c r="L16" s="46">
        <v>5604.437890047554</v>
      </c>
    </row>
    <row r="17" spans="1:12">
      <c r="A17" s="39" t="s">
        <v>68</v>
      </c>
      <c r="B17" s="13">
        <v>1967.4867882353153</v>
      </c>
      <c r="C17" s="13">
        <v>2300.3104409025186</v>
      </c>
      <c r="D17" s="13">
        <v>2498.6154783761099</v>
      </c>
      <c r="E17" s="13">
        <v>2564.8533505304817</v>
      </c>
      <c r="F17" s="13">
        <v>3614.639977182519</v>
      </c>
      <c r="G17" s="13">
        <v>3736.3777963800471</v>
      </c>
      <c r="H17" s="13">
        <v>3895.533183941855</v>
      </c>
      <c r="I17" s="13">
        <v>4081.8216594039341</v>
      </c>
      <c r="J17" s="13">
        <v>4213.4929441154027</v>
      </c>
      <c r="K17" s="13">
        <v>4221.7054745731493</v>
      </c>
      <c r="L17" s="46">
        <v>4221.7054745731493</v>
      </c>
    </row>
    <row r="18" spans="1:12">
      <c r="A18" s="39" t="s">
        <v>69</v>
      </c>
      <c r="B18" s="13">
        <v>4310.2889765974332</v>
      </c>
      <c r="C18" s="13">
        <v>3687.8409155089694</v>
      </c>
      <c r="D18" s="13">
        <v>3679.6163955789693</v>
      </c>
      <c r="E18" s="13">
        <v>3751.1475445490769</v>
      </c>
      <c r="F18" s="13">
        <v>3651.869068069077</v>
      </c>
      <c r="G18" s="13">
        <v>3699.6450680690768</v>
      </c>
      <c r="H18" s="13">
        <v>3788.6378504935014</v>
      </c>
      <c r="I18" s="13">
        <v>3808.0378504935015</v>
      </c>
      <c r="J18" s="13">
        <v>3932.3510261539277</v>
      </c>
      <c r="K18" s="13">
        <v>3932.3510261539277</v>
      </c>
      <c r="L18" s="46">
        <v>3932.3510261539277</v>
      </c>
    </row>
    <row r="19" spans="1:12">
      <c r="A19" s="39" t="s">
        <v>70</v>
      </c>
      <c r="B19" s="13">
        <v>2375.2657345309881</v>
      </c>
      <c r="C19" s="13">
        <v>2297.5666158672607</v>
      </c>
      <c r="D19" s="13">
        <v>2792.1466584639056</v>
      </c>
      <c r="E19" s="13">
        <v>2811.1531355880411</v>
      </c>
      <c r="F19" s="13">
        <v>2925.1640428204187</v>
      </c>
      <c r="G19" s="13">
        <v>3061.2952120130963</v>
      </c>
      <c r="H19" s="13">
        <v>3094.9237797424066</v>
      </c>
      <c r="I19" s="13">
        <v>3107.5768861233728</v>
      </c>
      <c r="J19" s="13">
        <v>3126.2969148318903</v>
      </c>
      <c r="K19" s="13">
        <v>3138.4254700834599</v>
      </c>
      <c r="L19" s="46">
        <v>3163.4254700834599</v>
      </c>
    </row>
    <row r="20" spans="1:12">
      <c r="A20" s="39" t="s">
        <v>71</v>
      </c>
      <c r="B20" s="13">
        <v>1647.7702663745179</v>
      </c>
      <c r="C20" s="13">
        <v>1647.7702663745179</v>
      </c>
      <c r="D20" s="13">
        <v>1664.2388943545179</v>
      </c>
      <c r="E20" s="13">
        <v>1672.9916918245178</v>
      </c>
      <c r="F20" s="13">
        <v>1831.8265378245178</v>
      </c>
      <c r="G20" s="13">
        <v>2189.607049927668</v>
      </c>
      <c r="H20" s="13">
        <v>2454.9098617485233</v>
      </c>
      <c r="I20" s="13">
        <v>2513.4107839465137</v>
      </c>
      <c r="J20" s="13">
        <v>2616.594687318357</v>
      </c>
      <c r="K20" s="13">
        <v>3063.2399150183601</v>
      </c>
      <c r="L20" s="46">
        <v>3065.6903698802112</v>
      </c>
    </row>
    <row r="21" spans="1:12">
      <c r="A21" s="39" t="s">
        <v>72</v>
      </c>
      <c r="B21" s="13">
        <v>667.25720348266987</v>
      </c>
      <c r="C21" s="13">
        <v>665.26879978330419</v>
      </c>
      <c r="D21" s="13">
        <v>701.30914819929308</v>
      </c>
      <c r="E21" s="13">
        <v>710.54980143030332</v>
      </c>
      <c r="F21" s="13">
        <v>725.83371774085163</v>
      </c>
      <c r="G21" s="13">
        <v>755.97493951085164</v>
      </c>
      <c r="H21" s="13">
        <v>786.85445501085167</v>
      </c>
      <c r="I21" s="13">
        <v>794.52936158257012</v>
      </c>
      <c r="J21" s="13">
        <v>795.82925658257011</v>
      </c>
      <c r="K21" s="13">
        <v>796.82925658257011</v>
      </c>
      <c r="L21" s="46">
        <v>797.82925658257011</v>
      </c>
    </row>
    <row r="22" spans="1:12">
      <c r="A22" s="39" t="s">
        <v>73</v>
      </c>
      <c r="B22" s="13">
        <v>207.93021826308302</v>
      </c>
      <c r="C22" s="13">
        <v>207.93021826308302</v>
      </c>
      <c r="D22" s="13">
        <v>207.93021826308302</v>
      </c>
      <c r="E22" s="13">
        <v>233.2223947022014</v>
      </c>
      <c r="F22" s="13">
        <v>394.35828970220143</v>
      </c>
      <c r="G22" s="13">
        <v>415.98610970220142</v>
      </c>
      <c r="H22" s="13">
        <v>637.77964370220138</v>
      </c>
      <c r="I22" s="13">
        <v>657.77959870220138</v>
      </c>
      <c r="J22" s="13">
        <v>679.67954870220171</v>
      </c>
      <c r="K22" s="13">
        <v>679.67954870220171</v>
      </c>
      <c r="L22" s="46">
        <v>679.67954870220171</v>
      </c>
    </row>
    <row r="23" spans="1:12">
      <c r="A23" s="39" t="s">
        <v>74</v>
      </c>
      <c r="B23" s="13">
        <v>373.23570599663424</v>
      </c>
      <c r="C23" s="13">
        <v>384.93353697616629</v>
      </c>
      <c r="D23" s="13">
        <v>395.68009606137497</v>
      </c>
      <c r="E23" s="13">
        <v>420.72520141006299</v>
      </c>
      <c r="F23" s="13">
        <v>444.86441439006302</v>
      </c>
      <c r="G23" s="13">
        <v>554.86128963006297</v>
      </c>
      <c r="H23" s="13">
        <v>647.16456323334512</v>
      </c>
      <c r="I23" s="13">
        <v>654.19884916276044</v>
      </c>
      <c r="J23" s="13">
        <v>657.96556011613347</v>
      </c>
      <c r="K23" s="13">
        <v>674.21752252396402</v>
      </c>
      <c r="L23" s="46">
        <v>674.21752252396402</v>
      </c>
    </row>
    <row r="24" spans="1:12">
      <c r="A24" s="39" t="s">
        <v>75</v>
      </c>
      <c r="B24" s="13">
        <v>248.44516128020001</v>
      </c>
      <c r="C24" s="13">
        <v>265.24541328020001</v>
      </c>
      <c r="D24" s="13">
        <v>265.24541328020001</v>
      </c>
      <c r="E24" s="13">
        <v>265.24541328020001</v>
      </c>
      <c r="F24" s="13">
        <v>302.86211052020002</v>
      </c>
      <c r="G24" s="13">
        <v>322.86717758642072</v>
      </c>
      <c r="H24" s="13">
        <v>331.30892958238934</v>
      </c>
      <c r="I24" s="13">
        <v>360.17504258289864</v>
      </c>
      <c r="J24" s="13">
        <v>361.91967448473912</v>
      </c>
      <c r="K24" s="13">
        <v>365.59100315606781</v>
      </c>
      <c r="L24" s="46">
        <v>360.06981334605672</v>
      </c>
    </row>
    <row r="25" spans="1:12">
      <c r="A25" s="39" t="s">
        <v>76</v>
      </c>
      <c r="B25" s="13">
        <v>86.074439959419195</v>
      </c>
      <c r="C25" s="13">
        <v>95.21343995941919</v>
      </c>
      <c r="D25" s="13">
        <v>124.1948540138946</v>
      </c>
      <c r="E25" s="13">
        <v>163.87990531779587</v>
      </c>
      <c r="F25" s="13">
        <v>204.70128749981606</v>
      </c>
      <c r="G25" s="13">
        <v>224.93950015858047</v>
      </c>
      <c r="H25" s="13">
        <v>329.08729649534104</v>
      </c>
      <c r="I25" s="13">
        <v>329.08729649534104</v>
      </c>
      <c r="J25" s="13">
        <v>339.15682447534101</v>
      </c>
      <c r="K25" s="13">
        <v>344.04136843279014</v>
      </c>
      <c r="L25" s="46">
        <v>344.04136843279014</v>
      </c>
    </row>
    <row r="26" spans="1:12">
      <c r="A26" s="39" t="s">
        <v>77</v>
      </c>
      <c r="B26" s="13">
        <v>9.9844459099999998</v>
      </c>
      <c r="C26" s="13">
        <v>14.49959743</v>
      </c>
      <c r="D26" s="13">
        <v>132.99959742999999</v>
      </c>
      <c r="E26" s="13">
        <v>162.99959742999999</v>
      </c>
      <c r="F26" s="13">
        <v>162.99959742999999</v>
      </c>
      <c r="G26" s="13">
        <v>162.99959742999999</v>
      </c>
      <c r="H26" s="13">
        <v>163.01441792799861</v>
      </c>
      <c r="I26" s="13">
        <v>163.01441792799861</v>
      </c>
      <c r="J26" s="13">
        <v>163.01441792799861</v>
      </c>
      <c r="K26" s="13">
        <v>163.01441792799861</v>
      </c>
      <c r="L26" s="46">
        <v>163.01441792799861</v>
      </c>
    </row>
    <row r="27" spans="1:12">
      <c r="A27" s="39" t="s">
        <v>78</v>
      </c>
      <c r="B27" s="13">
        <v>62.102777143296592</v>
      </c>
      <c r="C27" s="13">
        <v>63.238038683296594</v>
      </c>
      <c r="D27" s="13">
        <v>63.367988803296591</v>
      </c>
      <c r="E27" s="13">
        <v>63.542948803296589</v>
      </c>
      <c r="F27" s="13">
        <v>63.798127193296587</v>
      </c>
      <c r="G27" s="13">
        <v>72.294871953296592</v>
      </c>
      <c r="H27" s="13">
        <v>76.554871953296598</v>
      </c>
      <c r="I27" s="13">
        <v>76.554871953296598</v>
      </c>
      <c r="J27" s="13">
        <v>81.554871953296598</v>
      </c>
      <c r="K27" s="13">
        <v>83.139495953296588</v>
      </c>
      <c r="L27" s="46">
        <v>83.139495953296588</v>
      </c>
    </row>
    <row r="28" spans="1:12">
      <c r="A28" s="39" t="s">
        <v>79</v>
      </c>
      <c r="B28" s="13">
        <v>44.403113932829655</v>
      </c>
      <c r="C28" s="13">
        <v>44.403113932829655</v>
      </c>
      <c r="D28" s="13">
        <v>44.403113932829655</v>
      </c>
      <c r="E28" s="13">
        <v>44.403113932829655</v>
      </c>
      <c r="F28" s="13">
        <v>45.227177792829657</v>
      </c>
      <c r="G28" s="13">
        <v>45.227177792829657</v>
      </c>
      <c r="H28" s="13">
        <v>45.227177792829657</v>
      </c>
      <c r="I28" s="13">
        <v>45.227177792829657</v>
      </c>
      <c r="J28" s="13">
        <v>45.227177792829657</v>
      </c>
      <c r="K28" s="13">
        <v>45.227177792829657</v>
      </c>
      <c r="L28" s="46">
        <v>70.536118793185906</v>
      </c>
    </row>
    <row r="29" spans="1:12">
      <c r="A29" s="39" t="s">
        <v>80</v>
      </c>
      <c r="B29" s="13">
        <v>24.844261986992819</v>
      </c>
      <c r="C29" s="13">
        <v>25.14426198699282</v>
      </c>
      <c r="D29" s="13">
        <v>25.724163788794623</v>
      </c>
      <c r="E29" s="13">
        <v>25.724163788794623</v>
      </c>
      <c r="F29" s="13">
        <v>26.84976370015994</v>
      </c>
      <c r="G29" s="13">
        <v>28.299685700189993</v>
      </c>
      <c r="H29" s="13">
        <v>29.798364000189995</v>
      </c>
      <c r="I29" s="13">
        <v>32.65497576986705</v>
      </c>
      <c r="J29" s="13">
        <v>32.65497576986705</v>
      </c>
      <c r="K29" s="13">
        <v>32.65497576986705</v>
      </c>
      <c r="L29" s="46">
        <v>32.65497576986705</v>
      </c>
    </row>
    <row r="30" spans="1:12">
      <c r="A30" s="39" t="s">
        <v>81</v>
      </c>
      <c r="B30" s="13">
        <v>1.2449411000000001</v>
      </c>
      <c r="C30" s="13">
        <v>1.2449411000000001</v>
      </c>
      <c r="D30" s="13">
        <v>1.2449411000000001</v>
      </c>
      <c r="E30" s="13">
        <v>1.2449411000000001</v>
      </c>
      <c r="F30" s="13">
        <v>1.2449411000000001</v>
      </c>
      <c r="G30" s="13">
        <v>1.2449411000000001</v>
      </c>
      <c r="H30" s="13">
        <v>1.2449411000000001</v>
      </c>
      <c r="I30" s="13">
        <v>1.2449411000000001</v>
      </c>
      <c r="J30" s="13">
        <v>1.2449411000000001</v>
      </c>
      <c r="K30" s="13">
        <v>1.2449411000000001</v>
      </c>
      <c r="L30" s="46">
        <v>1.2449411000000001</v>
      </c>
    </row>
    <row r="31" spans="1:12">
      <c r="A31" s="40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47"/>
    </row>
    <row r="32" spans="1:12">
      <c r="A32" s="41" t="s">
        <v>55</v>
      </c>
      <c r="B32" s="43">
        <f>SUM(B16:B30)</f>
        <v>14042.672836760981</v>
      </c>
      <c r="C32" s="44">
        <f t="shared" ref="C32:L32" si="0">SUM(C16:C30)</f>
        <v>13769.812482246158</v>
      </c>
      <c r="D32" s="44">
        <f t="shared" si="0"/>
        <v>15247.493835111507</v>
      </c>
      <c r="E32" s="44">
        <f t="shared" si="0"/>
        <v>15639.39878029284</v>
      </c>
      <c r="F32" s="44">
        <f t="shared" si="0"/>
        <v>17600.198584451187</v>
      </c>
      <c r="G32" s="44">
        <f t="shared" si="0"/>
        <v>19397.958848709561</v>
      </c>
      <c r="H32" s="44">
        <f t="shared" si="0"/>
        <v>21310.485734489972</v>
      </c>
      <c r="I32" s="44">
        <f t="shared" si="0"/>
        <v>22016.270027803759</v>
      </c>
      <c r="J32" s="44">
        <f t="shared" si="0"/>
        <v>22658.696326391229</v>
      </c>
      <c r="K32" s="44">
        <f t="shared" si="0"/>
        <v>23133.327709359728</v>
      </c>
      <c r="L32" s="49">
        <f t="shared" si="0"/>
        <v>23194.037689870234</v>
      </c>
    </row>
    <row r="33" spans="1:9">
      <c r="A33" s="37"/>
      <c r="B33" s="37"/>
      <c r="C33" s="37"/>
      <c r="D33" s="37"/>
      <c r="E33" s="37"/>
    </row>
    <row r="34" spans="1:9">
      <c r="D34" s="37"/>
      <c r="E34" s="37"/>
    </row>
    <row r="35" spans="1:9" ht="15">
      <c r="A35" s="19" t="s">
        <v>116</v>
      </c>
      <c r="B35" s="37"/>
      <c r="C35" s="37"/>
      <c r="D35" s="37"/>
      <c r="E35" s="37"/>
    </row>
    <row r="36" spans="1:9">
      <c r="A36" s="18" t="s">
        <v>82</v>
      </c>
      <c r="B36" s="4"/>
    </row>
    <row r="37" spans="1:9" s="25" customFormat="1">
      <c r="A37" s="29" t="s">
        <v>83</v>
      </c>
      <c r="C37" s="30"/>
      <c r="D37" s="30"/>
      <c r="E37" s="30"/>
      <c r="F37" s="22"/>
    </row>
    <row r="38" spans="1:9" ht="15.75" thickBot="1">
      <c r="A38" s="19"/>
      <c r="B38" s="37"/>
      <c r="C38" s="37"/>
      <c r="D38" s="37"/>
      <c r="E38" s="37"/>
    </row>
    <row r="39" spans="1:9" s="6" customFormat="1" ht="12.75" thickBot="1">
      <c r="A39" s="37"/>
      <c r="B39" s="42">
        <v>2014</v>
      </c>
      <c r="C39" s="37"/>
      <c r="D39" s="37"/>
      <c r="E39" s="37"/>
      <c r="G39" s="4"/>
      <c r="H39" s="4"/>
      <c r="I39" s="4"/>
    </row>
    <row r="40" spans="1:9" s="6" customFormat="1">
      <c r="A40" s="11" t="s">
        <v>65</v>
      </c>
      <c r="B40" s="11" t="s">
        <v>115</v>
      </c>
      <c r="C40" s="37"/>
      <c r="D40" s="37"/>
      <c r="E40" s="37"/>
      <c r="G40" s="4"/>
      <c r="H40" s="4"/>
      <c r="I40" s="4"/>
    </row>
    <row r="41" spans="1:9" s="6" customFormat="1">
      <c r="A41" s="39" t="s">
        <v>52</v>
      </c>
      <c r="B41" s="46">
        <v>2.6195341199999995</v>
      </c>
      <c r="C41" s="37"/>
      <c r="D41" s="37"/>
      <c r="E41" s="37"/>
      <c r="G41" s="4"/>
      <c r="H41" s="4"/>
      <c r="I41" s="4"/>
    </row>
    <row r="42" spans="1:9" s="6" customFormat="1">
      <c r="A42" s="39" t="s">
        <v>58</v>
      </c>
      <c r="B42" s="46">
        <v>2299.8891868837809</v>
      </c>
      <c r="C42" s="37"/>
      <c r="D42" s="37"/>
      <c r="E42" s="37"/>
      <c r="G42" s="4"/>
      <c r="H42" s="4"/>
      <c r="I42" s="4"/>
    </row>
    <row r="43" spans="1:9" s="6" customFormat="1">
      <c r="A43" s="39" t="s">
        <v>88</v>
      </c>
      <c r="B43" s="46">
        <v>939.77661745620821</v>
      </c>
      <c r="C43" s="37"/>
      <c r="D43" s="37"/>
      <c r="E43" s="37"/>
      <c r="G43" s="4"/>
      <c r="H43" s="4"/>
      <c r="I43" s="4"/>
    </row>
    <row r="44" spans="1:9" s="6" customFormat="1">
      <c r="A44" s="39" t="s">
        <v>89</v>
      </c>
      <c r="B44" s="46">
        <v>409.890173564554</v>
      </c>
      <c r="C44" s="37"/>
      <c r="D44" s="37"/>
      <c r="E44" s="37"/>
      <c r="G44" s="4"/>
      <c r="H44" s="4"/>
      <c r="I44" s="4"/>
    </row>
    <row r="45" spans="1:9" s="6" customFormat="1">
      <c r="A45" s="39" t="s">
        <v>59</v>
      </c>
      <c r="B45" s="46">
        <v>192.060598877231</v>
      </c>
      <c r="C45" s="37"/>
      <c r="D45" s="37"/>
      <c r="E45" s="37"/>
      <c r="G45" s="4"/>
      <c r="H45" s="4"/>
      <c r="I45" s="4"/>
    </row>
    <row r="46" spans="1:9" s="6" customFormat="1">
      <c r="A46" s="39" t="s">
        <v>51</v>
      </c>
      <c r="B46" s="46">
        <v>708.35876683000004</v>
      </c>
      <c r="C46" s="37"/>
      <c r="D46" s="37"/>
      <c r="E46" s="37"/>
      <c r="G46" s="4"/>
      <c r="H46" s="4"/>
      <c r="I46" s="4"/>
    </row>
    <row r="47" spans="1:9" s="6" customFormat="1">
      <c r="A47" s="39" t="s">
        <v>60</v>
      </c>
      <c r="B47" s="46">
        <v>0</v>
      </c>
      <c r="C47" s="37"/>
      <c r="D47" s="37"/>
      <c r="E47" s="37"/>
      <c r="G47" s="4"/>
      <c r="H47" s="4"/>
      <c r="I47" s="4"/>
    </row>
    <row r="48" spans="1:9" s="6" customFormat="1">
      <c r="A48" s="39" t="s">
        <v>57</v>
      </c>
      <c r="B48" s="46">
        <v>349.00856413600337</v>
      </c>
      <c r="C48" s="37"/>
      <c r="D48" s="37"/>
      <c r="E48" s="37"/>
      <c r="G48" s="4"/>
      <c r="H48" s="4"/>
      <c r="I48" s="4"/>
    </row>
    <row r="49" spans="1:9" s="6" customFormat="1">
      <c r="A49" s="39" t="s">
        <v>90</v>
      </c>
      <c r="B49" s="46">
        <v>38.648328444955993</v>
      </c>
      <c r="C49" s="37"/>
      <c r="D49" s="37"/>
      <c r="E49" s="37"/>
      <c r="G49" s="4"/>
      <c r="H49" s="4"/>
      <c r="I49" s="4"/>
    </row>
    <row r="50" spans="1:9" s="6" customFormat="1">
      <c r="A50" s="39" t="s">
        <v>91</v>
      </c>
      <c r="B50" s="46">
        <v>225.71720261000002</v>
      </c>
      <c r="C50" s="37"/>
      <c r="D50" s="37"/>
      <c r="E50" s="37"/>
      <c r="G50" s="4"/>
      <c r="H50" s="4"/>
      <c r="I50" s="4"/>
    </row>
    <row r="51" spans="1:9" s="6" customFormat="1">
      <c r="A51" s="39" t="s">
        <v>92</v>
      </c>
      <c r="B51" s="46">
        <v>24.987835522574006</v>
      </c>
      <c r="C51" s="37"/>
      <c r="D51" s="37"/>
      <c r="E51" s="37"/>
      <c r="G51" s="4"/>
      <c r="H51" s="4"/>
      <c r="I51" s="4"/>
    </row>
    <row r="52" spans="1:9" s="6" customFormat="1">
      <c r="A52" s="39" t="s">
        <v>56</v>
      </c>
      <c r="B52" s="46">
        <v>12.183352823274996</v>
      </c>
      <c r="C52" s="37"/>
      <c r="D52" s="37"/>
      <c r="E52" s="37"/>
      <c r="G52" s="4"/>
      <c r="H52" s="4"/>
      <c r="I52" s="4"/>
    </row>
    <row r="53" spans="1:9" s="6" customFormat="1">
      <c r="A53" s="39" t="s">
        <v>93</v>
      </c>
      <c r="B53" s="46">
        <v>0</v>
      </c>
      <c r="C53" s="37"/>
      <c r="D53" s="37"/>
      <c r="E53" s="37"/>
      <c r="G53" s="4"/>
      <c r="H53" s="4"/>
      <c r="I53" s="4"/>
    </row>
    <row r="54" spans="1:9" s="6" customFormat="1">
      <c r="A54" s="39" t="s">
        <v>48</v>
      </c>
      <c r="B54" s="46">
        <v>181.25979093999999</v>
      </c>
      <c r="C54" s="37"/>
      <c r="D54" s="37"/>
      <c r="E54" s="37"/>
      <c r="G54" s="4"/>
      <c r="H54" s="4"/>
      <c r="I54" s="4"/>
    </row>
    <row r="55" spans="1:9" s="6" customFormat="1">
      <c r="A55" s="39" t="s">
        <v>94</v>
      </c>
      <c r="B55" s="46">
        <v>19.203540126541</v>
      </c>
      <c r="C55" s="37"/>
      <c r="D55" s="37"/>
      <c r="E55" s="37"/>
      <c r="G55" s="4"/>
      <c r="H55" s="4"/>
      <c r="I55" s="4"/>
    </row>
    <row r="56" spans="1:9" s="6" customFormat="1">
      <c r="A56" s="39" t="s">
        <v>95</v>
      </c>
      <c r="B56" s="46">
        <v>0</v>
      </c>
      <c r="C56" s="37"/>
      <c r="D56" s="37"/>
      <c r="E56" s="37"/>
      <c r="G56" s="4"/>
      <c r="H56" s="4"/>
      <c r="I56" s="4"/>
    </row>
    <row r="57" spans="1:9" s="6" customFormat="1">
      <c r="A57" s="39" t="s">
        <v>47</v>
      </c>
      <c r="B57" s="46">
        <v>157.78027131143469</v>
      </c>
      <c r="C57" s="37"/>
      <c r="D57" s="37"/>
      <c r="E57" s="37"/>
      <c r="G57" s="4"/>
      <c r="H57" s="4"/>
      <c r="I57" s="4"/>
    </row>
    <row r="58" spans="1:9" s="6" customFormat="1">
      <c r="A58" s="39" t="s">
        <v>49</v>
      </c>
      <c r="B58" s="46">
        <v>2.4854901905310003</v>
      </c>
      <c r="C58" s="37"/>
      <c r="D58" s="37"/>
      <c r="E58" s="37"/>
      <c r="G58" s="4"/>
      <c r="H58" s="4"/>
      <c r="I58" s="4"/>
    </row>
    <row r="59" spans="1:9" s="6" customFormat="1">
      <c r="A59" s="39" t="s">
        <v>96</v>
      </c>
      <c r="B59" s="46">
        <v>0</v>
      </c>
      <c r="C59" s="37"/>
      <c r="D59" s="37"/>
      <c r="E59" s="37"/>
      <c r="G59" s="4"/>
      <c r="H59" s="4"/>
      <c r="I59" s="4"/>
    </row>
    <row r="60" spans="1:9" s="6" customFormat="1">
      <c r="A60" s="39" t="s">
        <v>97</v>
      </c>
      <c r="B60" s="46">
        <v>0.32579999999999998</v>
      </c>
      <c r="C60" s="37"/>
      <c r="D60" s="37"/>
      <c r="E60" s="37"/>
      <c r="G60" s="4"/>
      <c r="H60" s="4"/>
      <c r="I60" s="4"/>
    </row>
    <row r="61" spans="1:9" s="6" customFormat="1">
      <c r="A61" s="39" t="s">
        <v>98</v>
      </c>
      <c r="B61" s="46">
        <v>0</v>
      </c>
      <c r="C61" s="37"/>
      <c r="D61" s="37"/>
      <c r="E61" s="37"/>
      <c r="G61" s="4"/>
      <c r="H61" s="4"/>
      <c r="I61" s="4"/>
    </row>
    <row r="62" spans="1:9" s="6" customFormat="1">
      <c r="A62" s="39" t="s">
        <v>50</v>
      </c>
      <c r="B62" s="46">
        <v>11.707172521522002</v>
      </c>
      <c r="C62" s="37"/>
      <c r="D62" s="37"/>
      <c r="E62" s="37"/>
      <c r="G62" s="4"/>
      <c r="H62" s="4"/>
      <c r="I62" s="4"/>
    </row>
    <row r="63" spans="1:9" s="6" customFormat="1">
      <c r="A63" s="39" t="s">
        <v>99</v>
      </c>
      <c r="B63" s="46">
        <v>0</v>
      </c>
      <c r="C63" s="37"/>
      <c r="D63" s="37"/>
      <c r="E63" s="37"/>
      <c r="G63" s="4"/>
      <c r="H63" s="4"/>
      <c r="I63" s="4"/>
    </row>
    <row r="64" spans="1:9" s="6" customFormat="1">
      <c r="A64" s="39" t="s">
        <v>100</v>
      </c>
      <c r="B64" s="46">
        <v>1.4210854715202003E-20</v>
      </c>
      <c r="C64" s="37"/>
      <c r="D64" s="37"/>
      <c r="E64" s="37"/>
      <c r="G64" s="4"/>
      <c r="H64" s="4"/>
      <c r="I64" s="4"/>
    </row>
    <row r="65" spans="1:23" s="6" customFormat="1">
      <c r="A65" s="39" t="s">
        <v>101</v>
      </c>
      <c r="B65" s="46">
        <v>0</v>
      </c>
      <c r="C65" s="37"/>
      <c r="D65" s="37"/>
      <c r="E65" s="37"/>
      <c r="G65" s="4"/>
      <c r="H65" s="4"/>
      <c r="I65" s="4"/>
    </row>
    <row r="66" spans="1:23" s="6" customFormat="1">
      <c r="A66" s="39" t="s">
        <v>102</v>
      </c>
      <c r="B66" s="46">
        <v>5.9000216424465184E-11</v>
      </c>
      <c r="C66" s="37"/>
      <c r="D66" s="37"/>
      <c r="E66" s="37"/>
      <c r="G66" s="4"/>
      <c r="H66" s="4"/>
      <c r="I66" s="4"/>
    </row>
    <row r="67" spans="1:23" s="6" customFormat="1">
      <c r="A67" s="39" t="s">
        <v>103</v>
      </c>
      <c r="B67" s="46">
        <v>1.9599999999999999E-3</v>
      </c>
      <c r="C67" s="37"/>
      <c r="D67" s="37"/>
      <c r="E67" s="37"/>
      <c r="G67" s="4"/>
      <c r="H67" s="4"/>
      <c r="I67" s="4"/>
    </row>
    <row r="68" spans="1:23" s="6" customFormat="1">
      <c r="A68" s="39" t="s">
        <v>104</v>
      </c>
      <c r="B68" s="46">
        <v>5.6843418860808012E-20</v>
      </c>
      <c r="C68" s="37"/>
      <c r="D68" s="37"/>
      <c r="E68" s="37"/>
    </row>
    <row r="69" spans="1:23" s="6" customFormat="1">
      <c r="A69" s="39" t="s">
        <v>105</v>
      </c>
      <c r="B69" s="46">
        <v>0</v>
      </c>
      <c r="C69" s="37"/>
      <c r="D69" s="37"/>
      <c r="E69" s="37"/>
    </row>
    <row r="70" spans="1:23" s="6" customFormat="1">
      <c r="A70" s="39" t="s">
        <v>106</v>
      </c>
      <c r="B70" s="46">
        <v>0</v>
      </c>
      <c r="C70" s="37"/>
      <c r="D70" s="37"/>
      <c r="E70" s="37"/>
    </row>
    <row r="71" spans="1:23" s="6" customFormat="1">
      <c r="A71" s="39" t="s">
        <v>107</v>
      </c>
      <c r="B71" s="46">
        <v>5.6843418860808012E-20</v>
      </c>
      <c r="C71" s="37"/>
      <c r="D71" s="37"/>
      <c r="E71" s="37"/>
    </row>
    <row r="72" spans="1:23" s="6" customFormat="1">
      <c r="A72" s="39" t="s">
        <v>108</v>
      </c>
      <c r="B72" s="46">
        <v>4.6701499999999996</v>
      </c>
      <c r="C72" s="37"/>
      <c r="D72" s="37"/>
      <c r="E72" s="37"/>
    </row>
    <row r="73" spans="1:23" s="6" customFormat="1">
      <c r="A73" s="39" t="s">
        <v>109</v>
      </c>
      <c r="B73" s="46">
        <v>0</v>
      </c>
      <c r="C73" s="37"/>
      <c r="D73" s="37"/>
      <c r="E73" s="37"/>
    </row>
    <row r="74" spans="1:23" s="6" customFormat="1">
      <c r="A74" s="39" t="s">
        <v>110</v>
      </c>
      <c r="B74" s="46">
        <v>0</v>
      </c>
      <c r="C74" s="37"/>
      <c r="D74" s="37"/>
      <c r="E74" s="37"/>
    </row>
    <row r="75" spans="1:23" s="6" customFormat="1">
      <c r="A75" s="39" t="s">
        <v>111</v>
      </c>
      <c r="B75" s="46">
        <v>4.7643486383059042</v>
      </c>
      <c r="C75" s="37"/>
      <c r="D75" s="37"/>
      <c r="E75" s="37"/>
    </row>
    <row r="76" spans="1:23" s="6" customFormat="1">
      <c r="A76" s="39" t="s">
        <v>112</v>
      </c>
      <c r="B76" s="46">
        <v>2.1400000000000003E-6</v>
      </c>
      <c r="C76" s="37"/>
      <c r="D76" s="37"/>
      <c r="E76" s="37"/>
    </row>
    <row r="77" spans="1:23" s="6" customFormat="1">
      <c r="A77" s="39" t="s">
        <v>113</v>
      </c>
      <c r="B77" s="46">
        <v>0</v>
      </c>
      <c r="C77" s="37"/>
      <c r="D77" s="37"/>
      <c r="E77" s="37"/>
    </row>
    <row r="78" spans="1:23" s="6" customFormat="1">
      <c r="A78" s="39" t="s">
        <v>114</v>
      </c>
      <c r="B78" s="46">
        <v>2.4349140000076184</v>
      </c>
      <c r="C78" s="37"/>
      <c r="D78" s="37"/>
      <c r="E78" s="37"/>
    </row>
    <row r="79" spans="1:23" s="6" customFormat="1">
      <c r="A79" s="39" t="s">
        <v>26</v>
      </c>
      <c r="B79" s="46">
        <v>16.664288910570125</v>
      </c>
      <c r="C79" s="37"/>
      <c r="D79" s="37"/>
      <c r="E79" s="37"/>
    </row>
    <row r="80" spans="1:23" s="6" customFormat="1">
      <c r="A80" s="39"/>
      <c r="B80" s="47"/>
      <c r="C80" s="37"/>
      <c r="D80" s="37"/>
      <c r="E80" s="37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s="6" customFormat="1">
      <c r="A81" s="41" t="s">
        <v>55</v>
      </c>
      <c r="B81" s="48">
        <v>5604.4378900475531</v>
      </c>
      <c r="C81" s="37"/>
      <c r="D81" s="37"/>
      <c r="E81" s="37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s="6" customFormat="1">
      <c r="A82" s="37"/>
      <c r="B82" s="37"/>
      <c r="C82" s="37"/>
      <c r="D82" s="37"/>
      <c r="E82" s="37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s="6" customFormat="1">
      <c r="A83" s="45" t="s">
        <v>87</v>
      </c>
      <c r="B83" s="37"/>
      <c r="C83" s="37"/>
      <c r="D83" s="37"/>
      <c r="E83" s="37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s="6" customFormat="1">
      <c r="A84" s="45" t="s">
        <v>86</v>
      </c>
      <c r="B84" s="37"/>
      <c r="C84" s="37"/>
      <c r="D84" s="37"/>
      <c r="E84" s="37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s="6" customFormat="1">
      <c r="A85" s="45" t="s">
        <v>85</v>
      </c>
      <c r="B85" s="37"/>
      <c r="C85" s="37"/>
      <c r="D85" s="37"/>
      <c r="E85" s="37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>
      <c r="A86" s="6"/>
      <c r="B86" s="6"/>
      <c r="C86" s="37"/>
      <c r="D86" s="37"/>
      <c r="E86" s="37"/>
    </row>
    <row r="87" spans="1:23">
      <c r="C87" s="37"/>
      <c r="D87" s="37"/>
      <c r="E87" s="37"/>
      <c r="F87" s="37"/>
      <c r="G87" s="37"/>
      <c r="H87" s="37"/>
      <c r="I87" s="37"/>
    </row>
    <row r="88" spans="1:23">
      <c r="C88" s="37"/>
      <c r="D88" s="37"/>
      <c r="E88" s="37"/>
    </row>
    <row r="89" spans="1:23">
      <c r="A89" s="37"/>
      <c r="B89" s="37"/>
      <c r="C89" s="37"/>
      <c r="D89" s="37"/>
      <c r="E89" s="37"/>
      <c r="F89" s="4"/>
    </row>
    <row r="90" spans="1:23">
      <c r="A90" s="37"/>
      <c r="B90" s="37"/>
      <c r="C90" s="37"/>
      <c r="D90" s="37"/>
      <c r="E90" s="37"/>
      <c r="F90" s="4"/>
    </row>
    <row r="91" spans="1:23">
      <c r="A91" s="37"/>
      <c r="B91" s="37"/>
      <c r="C91" s="37"/>
      <c r="D91" s="37"/>
      <c r="E91" s="37"/>
    </row>
    <row r="92" spans="1:23">
      <c r="A92" s="37"/>
      <c r="B92" s="37"/>
      <c r="C92" s="37"/>
      <c r="D92" s="37"/>
      <c r="E92" s="37"/>
    </row>
    <row r="93" spans="1:23">
      <c r="A93" s="37"/>
      <c r="B93" s="37"/>
      <c r="C93" s="37"/>
      <c r="D93" s="37"/>
      <c r="E93" s="37"/>
    </row>
    <row r="94" spans="1:23">
      <c r="A94" s="37"/>
      <c r="B94" s="37"/>
      <c r="C94" s="37"/>
      <c r="D94" s="37"/>
      <c r="E94" s="37"/>
    </row>
    <row r="95" spans="1:23">
      <c r="A95" s="37"/>
      <c r="B95" s="37"/>
      <c r="C95" s="37"/>
      <c r="D95" s="37"/>
      <c r="E95" s="37"/>
    </row>
    <row r="96" spans="1:23">
      <c r="A96" s="37"/>
      <c r="B96" s="37"/>
      <c r="C96" s="37"/>
      <c r="D96" s="37"/>
      <c r="E96" s="37"/>
    </row>
    <row r="97" spans="1:6">
      <c r="A97" s="37"/>
      <c r="B97" s="37"/>
      <c r="C97" s="37"/>
      <c r="D97" s="37"/>
      <c r="E97" s="37"/>
    </row>
    <row r="98" spans="1:6">
      <c r="A98" s="37"/>
      <c r="B98" s="37"/>
      <c r="C98" s="37"/>
      <c r="D98" s="37"/>
      <c r="E98" s="37"/>
    </row>
    <row r="99" spans="1:6">
      <c r="A99" s="37"/>
      <c r="B99" s="37"/>
      <c r="C99" s="37"/>
      <c r="D99" s="37"/>
      <c r="E99" s="37"/>
    </row>
    <row r="100" spans="1:6">
      <c r="A100" s="37"/>
      <c r="B100" s="37"/>
      <c r="C100" s="37"/>
      <c r="D100" s="37"/>
      <c r="E100" s="37"/>
    </row>
    <row r="101" spans="1:6">
      <c r="A101" s="37"/>
      <c r="B101" s="37"/>
      <c r="C101" s="37"/>
      <c r="D101" s="37"/>
      <c r="E101" s="37"/>
    </row>
    <row r="102" spans="1:6">
      <c r="A102" s="37"/>
      <c r="B102" s="37"/>
      <c r="C102" s="37"/>
      <c r="D102" s="37"/>
      <c r="E102" s="37"/>
    </row>
    <row r="103" spans="1:6">
      <c r="A103" s="37"/>
      <c r="B103" s="37"/>
      <c r="C103" s="37"/>
      <c r="D103" s="37"/>
      <c r="E103" s="37"/>
    </row>
    <row r="104" spans="1:6">
      <c r="A104" s="37"/>
      <c r="B104" s="37"/>
      <c r="C104" s="37"/>
      <c r="D104" s="37"/>
      <c r="E104" s="37"/>
    </row>
    <row r="105" spans="1:6">
      <c r="A105" s="37"/>
      <c r="B105" s="37"/>
      <c r="C105" s="37"/>
      <c r="D105" s="37"/>
      <c r="E105" s="37"/>
      <c r="F105" s="4"/>
    </row>
    <row r="106" spans="1:6">
      <c r="A106" s="37"/>
      <c r="B106" s="37"/>
      <c r="C106" s="37"/>
      <c r="D106" s="37"/>
      <c r="E106" s="37"/>
      <c r="F106" s="4"/>
    </row>
    <row r="107" spans="1:6" s="27" customFormat="1">
      <c r="A107" s="37"/>
      <c r="B107" s="37"/>
      <c r="C107" s="37"/>
      <c r="D107" s="37"/>
      <c r="E107" s="37"/>
    </row>
    <row r="108" spans="1:6">
      <c r="A108" s="37"/>
      <c r="B108" s="37"/>
      <c r="C108" s="37"/>
      <c r="D108" s="37"/>
      <c r="E108" s="37"/>
      <c r="F108" s="4"/>
    </row>
    <row r="109" spans="1:6" s="36" customFormat="1">
      <c r="A109" s="37"/>
      <c r="B109" s="37"/>
      <c r="C109" s="37"/>
      <c r="D109" s="37"/>
      <c r="E109" s="37"/>
    </row>
    <row r="110" spans="1:6">
      <c r="A110" s="37"/>
      <c r="B110" s="37"/>
      <c r="C110" s="37"/>
      <c r="D110" s="37"/>
      <c r="E110" s="37"/>
      <c r="F110" s="4"/>
    </row>
    <row r="111" spans="1:6">
      <c r="A111" s="37"/>
      <c r="B111" s="37"/>
      <c r="C111" s="37"/>
      <c r="D111" s="37"/>
      <c r="E111" s="37"/>
      <c r="F111" s="4"/>
    </row>
    <row r="112" spans="1:6">
      <c r="A112" s="37"/>
      <c r="B112" s="37"/>
      <c r="C112" s="37"/>
      <c r="D112" s="37"/>
      <c r="E112" s="37"/>
      <c r="F112" s="4"/>
    </row>
    <row r="113" spans="1:9">
      <c r="A113" s="37"/>
      <c r="B113" s="37"/>
      <c r="C113" s="37"/>
      <c r="D113" s="37"/>
      <c r="E113" s="37"/>
      <c r="F113" s="4"/>
    </row>
    <row r="114" spans="1:9">
      <c r="A114" s="37"/>
      <c r="B114" s="37"/>
      <c r="C114" s="37"/>
      <c r="D114" s="37"/>
      <c r="E114" s="37"/>
      <c r="F114" s="4"/>
    </row>
    <row r="115" spans="1:9">
      <c r="A115" s="37"/>
      <c r="B115" s="37"/>
      <c r="C115" s="37"/>
      <c r="D115" s="37"/>
      <c r="E115" s="37"/>
      <c r="F115" s="4"/>
    </row>
    <row r="116" spans="1:9" s="27" customFormat="1">
      <c r="A116" s="37"/>
      <c r="B116" s="37"/>
      <c r="C116" s="37"/>
      <c r="D116" s="37"/>
      <c r="E116" s="37"/>
    </row>
    <row r="117" spans="1:9">
      <c r="A117" s="37"/>
      <c r="B117" s="37"/>
      <c r="C117" s="37"/>
      <c r="D117" s="37"/>
      <c r="E117" s="37"/>
      <c r="F117" s="4"/>
    </row>
    <row r="118" spans="1:9" s="36" customFormat="1">
      <c r="A118" s="37"/>
      <c r="B118" s="37"/>
      <c r="C118" s="37"/>
      <c r="D118" s="37"/>
      <c r="E118" s="37"/>
    </row>
    <row r="119" spans="1:9">
      <c r="A119" s="37"/>
      <c r="B119" s="37"/>
      <c r="C119" s="37"/>
      <c r="D119" s="37"/>
      <c r="E119" s="37"/>
      <c r="F119" s="4"/>
    </row>
    <row r="120" spans="1:9">
      <c r="A120" s="37"/>
      <c r="B120" s="37"/>
      <c r="C120" s="37"/>
      <c r="D120" s="37"/>
      <c r="E120" s="37"/>
      <c r="F120" s="4"/>
    </row>
    <row r="121" spans="1:9">
      <c r="A121" s="37"/>
      <c r="B121" s="37"/>
      <c r="C121" s="37"/>
      <c r="D121" s="37"/>
      <c r="E121" s="37"/>
      <c r="F121" s="4"/>
    </row>
    <row r="122" spans="1:9">
      <c r="A122" s="37"/>
      <c r="B122" s="37"/>
      <c r="C122" s="37"/>
      <c r="D122" s="37"/>
      <c r="E122" s="37"/>
    </row>
    <row r="123" spans="1:9">
      <c r="A123" s="37"/>
      <c r="B123" s="37"/>
      <c r="C123" s="37"/>
      <c r="D123" s="37"/>
      <c r="E123" s="37"/>
    </row>
    <row r="124" spans="1:9">
      <c r="A124" s="37"/>
      <c r="B124" s="37"/>
      <c r="C124" s="37"/>
      <c r="D124" s="37"/>
      <c r="E124" s="37"/>
    </row>
    <row r="125" spans="1:9">
      <c r="A125" s="37"/>
      <c r="B125" s="37"/>
      <c r="C125" s="37"/>
      <c r="D125" s="37"/>
      <c r="E125" s="37"/>
    </row>
    <row r="126" spans="1:9">
      <c r="A126" s="37"/>
      <c r="B126" s="37"/>
      <c r="C126" s="37"/>
      <c r="D126" s="37"/>
      <c r="E126" s="37"/>
    </row>
    <row r="127" spans="1:9" s="18" customFormat="1">
      <c r="A127" s="37"/>
      <c r="B127" s="37"/>
      <c r="C127" s="37"/>
      <c r="D127" s="37"/>
      <c r="E127" s="37"/>
      <c r="F127" s="6"/>
      <c r="G127" s="4"/>
      <c r="H127" s="4"/>
      <c r="I127" s="4"/>
    </row>
    <row r="128" spans="1:9" s="29" customFormat="1">
      <c r="A128" s="37"/>
      <c r="B128" s="37"/>
      <c r="C128" s="37"/>
      <c r="D128" s="37"/>
      <c r="E128" s="37"/>
      <c r="F128" s="22"/>
      <c r="G128" s="25"/>
      <c r="H128" s="25"/>
      <c r="I128" s="25"/>
    </row>
    <row r="129" spans="1:5">
      <c r="A129" s="37"/>
      <c r="B129" s="37"/>
      <c r="C129" s="37"/>
      <c r="D129" s="37"/>
      <c r="E129" s="37"/>
    </row>
    <row r="130" spans="1:5">
      <c r="A130" s="37"/>
      <c r="B130" s="37"/>
      <c r="C130" s="37"/>
      <c r="D130" s="37"/>
      <c r="E130" s="37"/>
    </row>
    <row r="131" spans="1:5">
      <c r="A131" s="37"/>
      <c r="B131" s="37"/>
      <c r="C131" s="37"/>
      <c r="D131" s="37"/>
      <c r="E131" s="37"/>
    </row>
  </sheetData>
  <mergeCells count="1">
    <mergeCell ref="B14:K14"/>
  </mergeCells>
  <pageMargins left="0.7" right="0.7" top="0.75" bottom="0.75" header="0.3" footer="0.3"/>
  <ignoredErrors>
    <ignoredError sqref="B32:L3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93"/>
  <sheetViews>
    <sheetView showGridLines="0" view="pageBreakPreview" zoomScale="90" zoomScaleNormal="100" zoomScaleSheetLayoutView="90" workbookViewId="0"/>
  </sheetViews>
  <sheetFormatPr baseColWidth="10" defaultColWidth="11.42578125" defaultRowHeight="12" customHeight="1"/>
  <cols>
    <col min="1" max="1" width="45.28515625" style="389" customWidth="1"/>
    <col min="2" max="2" width="10.7109375" style="389" bestFit="1" customWidth="1"/>
    <col min="3" max="3" width="12.5703125" style="389" bestFit="1" customWidth="1"/>
    <col min="4" max="4" width="7.7109375" style="389" bestFit="1" customWidth="1"/>
    <col min="5" max="5" width="14" style="389" customWidth="1"/>
    <col min="6" max="6" width="10.7109375" style="389" bestFit="1" customWidth="1"/>
    <col min="7" max="7" width="7.7109375" style="389" bestFit="1" customWidth="1"/>
    <col min="8" max="8" width="6.42578125" style="389" bestFit="1" customWidth="1"/>
    <col min="9" max="16384" width="11.42578125" style="389"/>
  </cols>
  <sheetData>
    <row r="1" spans="1:8" ht="12" customHeight="1">
      <c r="A1" s="169" t="s">
        <v>219</v>
      </c>
      <c r="B1" s="471"/>
      <c r="C1" s="471"/>
      <c r="D1" s="170"/>
      <c r="E1" s="475"/>
      <c r="F1" s="475"/>
      <c r="G1" s="475"/>
      <c r="H1" s="475"/>
    </row>
    <row r="2" spans="1:8" ht="15.75">
      <c r="A2" s="171" t="s">
        <v>220</v>
      </c>
      <c r="B2" s="471"/>
      <c r="C2" s="471"/>
      <c r="D2" s="170"/>
      <c r="E2" s="475"/>
      <c r="F2" s="475"/>
      <c r="G2" s="475"/>
      <c r="H2" s="475"/>
    </row>
    <row r="3" spans="1:8" ht="12" customHeight="1" thickBot="1">
      <c r="A3" s="475"/>
      <c r="B3" s="172"/>
      <c r="C3" s="172"/>
      <c r="D3" s="170"/>
      <c r="E3" s="172"/>
      <c r="F3" s="172"/>
      <c r="G3" s="170"/>
      <c r="H3" s="170"/>
    </row>
    <row r="4" spans="1:8" ht="12" customHeight="1" thickBot="1">
      <c r="A4" s="470"/>
      <c r="B4" s="785" t="s">
        <v>582</v>
      </c>
      <c r="C4" s="786"/>
      <c r="D4" s="786"/>
      <c r="E4" s="785" t="s">
        <v>584</v>
      </c>
      <c r="F4" s="786"/>
      <c r="G4" s="786"/>
      <c r="H4" s="787"/>
    </row>
    <row r="5" spans="1:8" ht="15.75" thickBot="1">
      <c r="A5" s="556" t="s">
        <v>213</v>
      </c>
      <c r="B5" s="273">
        <v>2018</v>
      </c>
      <c r="C5" s="274">
        <v>2019</v>
      </c>
      <c r="D5" s="275" t="s">
        <v>211</v>
      </c>
      <c r="E5" s="273">
        <v>2018</v>
      </c>
      <c r="F5" s="274">
        <v>2019</v>
      </c>
      <c r="G5" s="275" t="s">
        <v>211</v>
      </c>
      <c r="H5" s="276" t="s">
        <v>212</v>
      </c>
    </row>
    <row r="6" spans="1:8" ht="15">
      <c r="A6" s="381" t="s">
        <v>365</v>
      </c>
      <c r="B6" s="277">
        <f>+SUM(B7:B21)</f>
        <v>209830.10411100002</v>
      </c>
      <c r="C6" s="278">
        <f>+SUM(C7:C21)</f>
        <v>203762.49696700001</v>
      </c>
      <c r="D6" s="340">
        <f>(C6-B6)/B6</f>
        <v>-2.8916761823604909E-2</v>
      </c>
      <c r="E6" s="277">
        <f>+SUM(E7:E21)</f>
        <v>1786223.4383940003</v>
      </c>
      <c r="F6" s="278">
        <f>+SUM(F7:F21)</f>
        <v>1814568.4242900002</v>
      </c>
      <c r="G6" s="340">
        <f>(F6-E6)/E6</f>
        <v>1.5868667539983138E-2</v>
      </c>
      <c r="H6" s="555">
        <f>SUM(H7:H21)</f>
        <v>0.99999999999999989</v>
      </c>
    </row>
    <row r="7" spans="1:8" ht="15">
      <c r="A7" s="553" t="s">
        <v>34</v>
      </c>
      <c r="B7" s="280">
        <v>44909.584023999996</v>
      </c>
      <c r="C7" s="172">
        <v>35870.121317999998</v>
      </c>
      <c r="D7" s="338">
        <f t="shared" ref="D7:D70" si="0">+C7/B7-1</f>
        <v>-0.20128137239412514</v>
      </c>
      <c r="E7" s="280">
        <v>370364.64672700007</v>
      </c>
      <c r="F7" s="172">
        <v>350247.530914</v>
      </c>
      <c r="G7" s="338">
        <f t="shared" ref="G7:G70" si="1">+F7/E7-1</f>
        <v>-5.4317052101975127E-2</v>
      </c>
      <c r="H7" s="336">
        <f t="shared" ref="H7:H21" si="2">(F7/$F$6)</f>
        <v>0.19301974300089786</v>
      </c>
    </row>
    <row r="8" spans="1:8" ht="15">
      <c r="A8" s="279" t="s">
        <v>379</v>
      </c>
      <c r="B8" s="280">
        <v>44646.895617999995</v>
      </c>
      <c r="C8" s="172">
        <v>43931.179016000002</v>
      </c>
      <c r="D8" s="338">
        <f t="shared" si="0"/>
        <v>-1.6030601727019977E-2</v>
      </c>
      <c r="E8" s="280">
        <v>345367.11501799995</v>
      </c>
      <c r="F8" s="172">
        <v>350168.56070100004</v>
      </c>
      <c r="G8" s="338">
        <f t="shared" si="1"/>
        <v>1.3902440256218007E-2</v>
      </c>
      <c r="H8" s="336">
        <f t="shared" si="2"/>
        <v>0.19297622289333791</v>
      </c>
    </row>
    <row r="9" spans="1:8" ht="15">
      <c r="A9" s="279" t="s">
        <v>380</v>
      </c>
      <c r="B9" s="280">
        <v>31492.077863999999</v>
      </c>
      <c r="C9" s="172">
        <v>32353.248765</v>
      </c>
      <c r="D9" s="338">
        <f t="shared" si="0"/>
        <v>2.7345636090416292E-2</v>
      </c>
      <c r="E9" s="280">
        <v>273448.17826800002</v>
      </c>
      <c r="F9" s="172">
        <v>282835.84287699999</v>
      </c>
      <c r="G9" s="338">
        <f t="shared" si="1"/>
        <v>3.4330689889618959E-2</v>
      </c>
      <c r="H9" s="336">
        <f t="shared" si="2"/>
        <v>0.15586948339391901</v>
      </c>
    </row>
    <row r="10" spans="1:8" ht="15">
      <c r="A10" s="553" t="s">
        <v>36</v>
      </c>
      <c r="B10" s="280">
        <v>27272.083542</v>
      </c>
      <c r="C10" s="172">
        <v>23756.628152000001</v>
      </c>
      <c r="D10" s="338">
        <f t="shared" si="0"/>
        <v>-0.12890307352520647</v>
      </c>
      <c r="E10" s="280">
        <v>244418.88452200001</v>
      </c>
      <c r="F10" s="172">
        <v>237348.196245</v>
      </c>
      <c r="G10" s="338">
        <f t="shared" si="1"/>
        <v>-2.8928567818431339E-2</v>
      </c>
      <c r="H10" s="336">
        <f t="shared" si="2"/>
        <v>0.13080145838968238</v>
      </c>
    </row>
    <row r="11" spans="1:8" ht="15">
      <c r="A11" s="553" t="s">
        <v>37</v>
      </c>
      <c r="B11" s="280">
        <v>12996.439838</v>
      </c>
      <c r="C11" s="552">
        <v>20610.440049000001</v>
      </c>
      <c r="D11" s="338">
        <f t="shared" si="0"/>
        <v>0.58585276475005066</v>
      </c>
      <c r="E11" s="280">
        <v>120715.581181</v>
      </c>
      <c r="F11" s="552">
        <v>187592.91258899999</v>
      </c>
      <c r="G11" s="338">
        <f t="shared" si="1"/>
        <v>0.55400745085031433</v>
      </c>
      <c r="H11" s="336">
        <f t="shared" si="2"/>
        <v>0.10338155898552069</v>
      </c>
    </row>
    <row r="12" spans="1:8" ht="15">
      <c r="A12" s="553" t="s">
        <v>381</v>
      </c>
      <c r="B12" s="280">
        <v>16642.113601999998</v>
      </c>
      <c r="C12" s="552">
        <v>15317.470185</v>
      </c>
      <c r="D12" s="338">
        <f t="shared" si="0"/>
        <v>-7.9595864364295998E-2</v>
      </c>
      <c r="E12" s="280">
        <v>161434.07167199999</v>
      </c>
      <c r="F12" s="552">
        <v>143642.37728000002</v>
      </c>
      <c r="G12" s="338">
        <f t="shared" si="1"/>
        <v>-0.11021028093839413</v>
      </c>
      <c r="H12" s="336">
        <f t="shared" si="2"/>
        <v>7.9160628696712851E-2</v>
      </c>
    </row>
    <row r="13" spans="1:8" ht="15">
      <c r="A13" s="553" t="s">
        <v>35</v>
      </c>
      <c r="B13" s="280">
        <v>14539.063818000001</v>
      </c>
      <c r="C13" s="552">
        <v>14165.10512</v>
      </c>
      <c r="D13" s="338">
        <f t="shared" si="0"/>
        <v>-2.572096131368673E-2</v>
      </c>
      <c r="E13" s="280">
        <v>118696.141789</v>
      </c>
      <c r="F13" s="552">
        <v>115984.78004099999</v>
      </c>
      <c r="G13" s="338">
        <f t="shared" si="1"/>
        <v>-2.284288020768066E-2</v>
      </c>
      <c r="H13" s="336">
        <f t="shared" si="2"/>
        <v>6.391865883281983E-2</v>
      </c>
    </row>
    <row r="14" spans="1:8" ht="15">
      <c r="A14" s="553" t="s">
        <v>39</v>
      </c>
      <c r="B14" s="280">
        <v>5122.4190159999998</v>
      </c>
      <c r="C14" s="552">
        <v>5034.8019519999998</v>
      </c>
      <c r="D14" s="338">
        <f t="shared" si="0"/>
        <v>-1.7104626491180386E-2</v>
      </c>
      <c r="E14" s="280">
        <v>46144.682353000004</v>
      </c>
      <c r="F14" s="552">
        <v>42115.337858000006</v>
      </c>
      <c r="G14" s="338">
        <f t="shared" si="1"/>
        <v>-8.7319801319166279E-2</v>
      </c>
      <c r="H14" s="336">
        <f t="shared" si="2"/>
        <v>2.3209561730624068E-2</v>
      </c>
    </row>
    <row r="15" spans="1:8" ht="15">
      <c r="A15" s="553" t="s">
        <v>38</v>
      </c>
      <c r="B15" s="280">
        <v>5316.5639959999999</v>
      </c>
      <c r="C15" s="552">
        <v>5668.1414869999999</v>
      </c>
      <c r="D15" s="338">
        <f t="shared" si="0"/>
        <v>6.6128704792139281E-2</v>
      </c>
      <c r="E15" s="280">
        <v>43429.783340999995</v>
      </c>
      <c r="F15" s="552">
        <v>40663.790992000002</v>
      </c>
      <c r="G15" s="338">
        <f t="shared" si="1"/>
        <v>-6.3688836006435934E-2</v>
      </c>
      <c r="H15" s="336">
        <f t="shared" si="2"/>
        <v>2.24096211791577E-2</v>
      </c>
    </row>
    <row r="16" spans="1:8" ht="15">
      <c r="A16" s="553" t="s">
        <v>41</v>
      </c>
      <c r="B16" s="280">
        <v>2881.0140710000001</v>
      </c>
      <c r="C16" s="552">
        <v>3257.9828580000003</v>
      </c>
      <c r="D16" s="338">
        <f t="shared" si="0"/>
        <v>0.13084586805546361</v>
      </c>
      <c r="E16" s="280">
        <v>24413.938355000002</v>
      </c>
      <c r="F16" s="552">
        <v>27231.950594000002</v>
      </c>
      <c r="G16" s="338">
        <f t="shared" si="1"/>
        <v>0.11542636825012176</v>
      </c>
      <c r="H16" s="336">
        <f t="shared" si="2"/>
        <v>1.5007398028903347E-2</v>
      </c>
    </row>
    <row r="17" spans="1:8" ht="15">
      <c r="A17" s="553" t="s">
        <v>40</v>
      </c>
      <c r="B17" s="280">
        <v>2520.9543600000002</v>
      </c>
      <c r="C17" s="172">
        <v>3048.8793999999998</v>
      </c>
      <c r="D17" s="338">
        <f t="shared" si="0"/>
        <v>0.20941475513265528</v>
      </c>
      <c r="E17" s="280">
        <v>23940.397667000001</v>
      </c>
      <c r="F17" s="172">
        <v>24708.523657999998</v>
      </c>
      <c r="G17" s="338">
        <f t="shared" si="1"/>
        <v>3.2084930320886107E-2</v>
      </c>
      <c r="H17" s="336">
        <f t="shared" si="2"/>
        <v>1.3616749485579683E-2</v>
      </c>
    </row>
    <row r="18" spans="1:8" ht="15">
      <c r="A18" s="553" t="s">
        <v>42</v>
      </c>
      <c r="B18" s="280">
        <v>1049.4720139999999</v>
      </c>
      <c r="C18" s="552">
        <v>253.06937500000001</v>
      </c>
      <c r="D18" s="338">
        <f t="shared" si="0"/>
        <v>-0.75886029200965432</v>
      </c>
      <c r="E18" s="280">
        <v>9442.594979999998</v>
      </c>
      <c r="F18" s="552">
        <v>7417.2588690000002</v>
      </c>
      <c r="G18" s="338">
        <f t="shared" si="1"/>
        <v>-0.21448935544622905</v>
      </c>
      <c r="H18" s="336">
        <f t="shared" si="2"/>
        <v>4.0876159695670926E-3</v>
      </c>
    </row>
    <row r="19" spans="1:8" ht="15">
      <c r="A19" s="553" t="s">
        <v>43</v>
      </c>
      <c r="B19" s="280">
        <v>252.7312</v>
      </c>
      <c r="C19" s="552">
        <v>248.420627</v>
      </c>
      <c r="D19" s="338">
        <f t="shared" si="0"/>
        <v>-1.705595905847801E-2</v>
      </c>
      <c r="E19" s="280">
        <v>2610.8310280000001</v>
      </c>
      <c r="F19" s="552">
        <v>2580.9912159999999</v>
      </c>
      <c r="G19" s="338">
        <f t="shared" si="1"/>
        <v>-1.1429239073682429E-2</v>
      </c>
      <c r="H19" s="336">
        <f t="shared" si="2"/>
        <v>1.4223719433505979E-3</v>
      </c>
    </row>
    <row r="20" spans="1:8" ht="15">
      <c r="A20" s="553" t="s">
        <v>571</v>
      </c>
      <c r="B20" s="280">
        <v>137.01308</v>
      </c>
      <c r="C20" s="552">
        <v>198.03006999999999</v>
      </c>
      <c r="D20" s="338">
        <f t="shared" si="0"/>
        <v>0.44533697074761025</v>
      </c>
      <c r="E20" s="280">
        <v>1429.80081</v>
      </c>
      <c r="F20" s="552">
        <v>1650.4867400000001</v>
      </c>
      <c r="G20" s="338">
        <f t="shared" si="1"/>
        <v>0.15434732478575119</v>
      </c>
      <c r="H20" s="336">
        <f t="shared" si="2"/>
        <v>9.0957536674088129E-4</v>
      </c>
    </row>
    <row r="21" spans="1:8" ht="15.75" thickBot="1">
      <c r="A21" s="553" t="s">
        <v>45</v>
      </c>
      <c r="B21" s="280">
        <v>51.678067999999996</v>
      </c>
      <c r="C21" s="172">
        <v>48.978592999999996</v>
      </c>
      <c r="D21" s="338">
        <f t="shared" si="0"/>
        <v>-5.2236376174124799E-2</v>
      </c>
      <c r="E21" s="280">
        <v>366.790683</v>
      </c>
      <c r="F21" s="172">
        <v>379.88371599999999</v>
      </c>
      <c r="G21" s="338">
        <f t="shared" si="1"/>
        <v>3.5696198422793701E-2</v>
      </c>
      <c r="H21" s="336">
        <f t="shared" si="2"/>
        <v>2.0935210318599032E-4</v>
      </c>
    </row>
    <row r="22" spans="1:8" ht="15">
      <c r="A22" s="381" t="s">
        <v>366</v>
      </c>
      <c r="B22" s="282">
        <f>+SUM(B23:B39)</f>
        <v>11691216.669049274</v>
      </c>
      <c r="C22" s="283">
        <f>+SUM(C23:C39)</f>
        <v>10667106.062127577</v>
      </c>
      <c r="D22" s="340">
        <f>+C22/B22-1</f>
        <v>-8.7596580912992161E-2</v>
      </c>
      <c r="E22" s="282">
        <f>+SUM(E23:E39)</f>
        <v>104783413.66360386</v>
      </c>
      <c r="F22" s="283">
        <f>+SUM(F23:F39)</f>
        <v>97265648.57935892</v>
      </c>
      <c r="G22" s="340">
        <f t="shared" si="1"/>
        <v>-7.1745754613224633E-2</v>
      </c>
      <c r="H22" s="555">
        <f>SUM(H23:H39)</f>
        <v>0.99999999999999989</v>
      </c>
    </row>
    <row r="23" spans="1:8" ht="15">
      <c r="A23" s="553" t="s">
        <v>40</v>
      </c>
      <c r="B23" s="281">
        <v>2915936.2483219998</v>
      </c>
      <c r="C23" s="552">
        <v>2698913.1621940006</v>
      </c>
      <c r="D23" s="338">
        <f t="shared" si="0"/>
        <v>-7.442655382225416E-2</v>
      </c>
      <c r="E23" s="281">
        <v>22235076.975111</v>
      </c>
      <c r="F23" s="552">
        <v>24722580.065762002</v>
      </c>
      <c r="G23" s="338">
        <f t="shared" si="1"/>
        <v>0.11187292463324527</v>
      </c>
      <c r="H23" s="336">
        <f t="shared" ref="H23:H39" si="3">(F23/$F$22)</f>
        <v>0.25417586194977027</v>
      </c>
    </row>
    <row r="24" spans="1:8" ht="15">
      <c r="A24" s="553" t="s">
        <v>44</v>
      </c>
      <c r="B24" s="281">
        <v>2782996.6060520001</v>
      </c>
      <c r="C24" s="552">
        <v>2391076.5272710007</v>
      </c>
      <c r="D24" s="338">
        <f t="shared" si="0"/>
        <v>-0.14082664633105069</v>
      </c>
      <c r="E24" s="281">
        <v>26624421.362669002</v>
      </c>
      <c r="F24" s="552">
        <v>22805360.593872</v>
      </c>
      <c r="G24" s="338">
        <f t="shared" si="1"/>
        <v>-0.14344201951941149</v>
      </c>
      <c r="H24" s="336">
        <f t="shared" si="3"/>
        <v>0.23446469464772174</v>
      </c>
    </row>
    <row r="25" spans="1:8" ht="15">
      <c r="A25" s="553" t="s">
        <v>34</v>
      </c>
      <c r="B25" s="281">
        <v>1831437.4897192442</v>
      </c>
      <c r="C25" s="552">
        <v>1587515.2706050468</v>
      </c>
      <c r="D25" s="338">
        <f t="shared" si="0"/>
        <v>-0.13318621054961055</v>
      </c>
      <c r="E25" s="281">
        <v>16994570.995547634</v>
      </c>
      <c r="F25" s="559">
        <v>13615873.937427944</v>
      </c>
      <c r="G25" s="560">
        <f t="shared" si="1"/>
        <v>-0.19881037650228806</v>
      </c>
      <c r="H25" s="561">
        <f t="shared" si="3"/>
        <v>0.13998646116381744</v>
      </c>
    </row>
    <row r="26" spans="1:8" ht="15">
      <c r="A26" s="553" t="s">
        <v>45</v>
      </c>
      <c r="B26" s="281">
        <v>905068.16377600003</v>
      </c>
      <c r="C26" s="552">
        <v>1009250.225413</v>
      </c>
      <c r="D26" s="338">
        <f t="shared" si="0"/>
        <v>0.11510963019884168</v>
      </c>
      <c r="E26" s="281">
        <v>8837710.2218920011</v>
      </c>
      <c r="F26" s="552">
        <v>8987814.1642390005</v>
      </c>
      <c r="G26" s="338">
        <f t="shared" si="1"/>
        <v>1.6984483376154991E-2</v>
      </c>
      <c r="H26" s="336">
        <f t="shared" si="3"/>
        <v>9.2404813986366977E-2</v>
      </c>
    </row>
    <row r="27" spans="1:8" ht="15">
      <c r="A27" s="553" t="s">
        <v>43</v>
      </c>
      <c r="B27" s="281">
        <v>854422.67014681979</v>
      </c>
      <c r="C27" s="552">
        <v>739354.80310183368</v>
      </c>
      <c r="D27" s="338">
        <f>+C27/B27-1</f>
        <v>-0.13467323733956338</v>
      </c>
      <c r="E27" s="281">
        <v>7517846.8055319469</v>
      </c>
      <c r="F27" s="559">
        <v>7022698.1720108809</v>
      </c>
      <c r="G27" s="560">
        <f>+F27/E27-1</f>
        <v>-6.5863091697574205E-2</v>
      </c>
      <c r="H27" s="561">
        <f>(F27/$F$22)</f>
        <v>7.2201216715077676E-2</v>
      </c>
    </row>
    <row r="28" spans="1:8" ht="15">
      <c r="A28" s="553" t="s">
        <v>28</v>
      </c>
      <c r="B28" s="281">
        <v>846793.1568900001</v>
      </c>
      <c r="C28" s="552">
        <v>546058.67570799997</v>
      </c>
      <c r="D28" s="338">
        <f t="shared" si="0"/>
        <v>-0.35514514818057996</v>
      </c>
      <c r="E28" s="281">
        <v>7745687.7759480001</v>
      </c>
      <c r="F28" s="552">
        <v>5409290.7748490004</v>
      </c>
      <c r="G28" s="338">
        <f t="shared" si="1"/>
        <v>-0.3016384172305534</v>
      </c>
      <c r="H28" s="336">
        <f t="shared" si="3"/>
        <v>5.5613578420089051E-2</v>
      </c>
    </row>
    <row r="29" spans="1:8" ht="15">
      <c r="A29" s="553" t="s">
        <v>36</v>
      </c>
      <c r="B29" s="281">
        <v>384065.85549400002</v>
      </c>
      <c r="C29" s="552">
        <v>468666.62998300005</v>
      </c>
      <c r="D29" s="338">
        <f t="shared" si="0"/>
        <v>0.22027673972783468</v>
      </c>
      <c r="E29" s="281">
        <v>4784619.9644450005</v>
      </c>
      <c r="F29" s="552">
        <v>5193721.4926520009</v>
      </c>
      <c r="G29" s="338">
        <f t="shared" si="1"/>
        <v>8.5503452990430828E-2</v>
      </c>
      <c r="H29" s="336">
        <f t="shared" si="3"/>
        <v>5.33972843291581E-2</v>
      </c>
    </row>
    <row r="30" spans="1:8" ht="15">
      <c r="A30" s="553" t="s">
        <v>37</v>
      </c>
      <c r="B30" s="281">
        <v>304197.90840000001</v>
      </c>
      <c r="C30" s="552">
        <v>317504.40400000004</v>
      </c>
      <c r="D30" s="338">
        <f t="shared" si="0"/>
        <v>4.374288985084962E-2</v>
      </c>
      <c r="E30" s="281">
        <v>2388825.5094000003</v>
      </c>
      <c r="F30" s="552">
        <v>2540054.7935000001</v>
      </c>
      <c r="G30" s="338">
        <f>+F30/E30-1</f>
        <v>6.3306961310030552E-2</v>
      </c>
      <c r="H30" s="336">
        <f>(F30/$F$22)</f>
        <v>2.6114613232929535E-2</v>
      </c>
    </row>
    <row r="31" spans="1:8" ht="15">
      <c r="A31" s="553" t="s">
        <v>379</v>
      </c>
      <c r="B31" s="281">
        <v>171906.273705</v>
      </c>
      <c r="C31" s="552">
        <v>166943.03435499998</v>
      </c>
      <c r="D31" s="338">
        <f t="shared" si="0"/>
        <v>-2.8871775549723089E-2</v>
      </c>
      <c r="E31" s="281">
        <v>2113943.053202</v>
      </c>
      <c r="F31" s="552">
        <v>1792582.7601550003</v>
      </c>
      <c r="G31" s="338">
        <f>+F31/E31-1</f>
        <v>-0.15201937089092055</v>
      </c>
      <c r="H31" s="336">
        <f>(F31/$F$22)</f>
        <v>1.8429762062321872E-2</v>
      </c>
    </row>
    <row r="32" spans="1:8" ht="15">
      <c r="A32" s="553" t="s">
        <v>38</v>
      </c>
      <c r="B32" s="281">
        <v>123828.51768600001</v>
      </c>
      <c r="C32" s="552">
        <v>166573.851712</v>
      </c>
      <c r="D32" s="338">
        <f t="shared" si="0"/>
        <v>0.34519781731048504</v>
      </c>
      <c r="E32" s="281">
        <v>1384269.4279080001</v>
      </c>
      <c r="F32" s="552">
        <v>1331137.4794650001</v>
      </c>
      <c r="G32" s="338">
        <f>+F32/E32-1</f>
        <v>-3.8382664076672235E-2</v>
      </c>
      <c r="H32" s="336">
        <f>(F32/$F$22)</f>
        <v>1.3685586832631118E-2</v>
      </c>
    </row>
    <row r="33" spans="1:8" ht="15">
      <c r="A33" s="553" t="s">
        <v>380</v>
      </c>
      <c r="B33" s="281">
        <v>257540.68989400001</v>
      </c>
      <c r="C33" s="552">
        <v>160299.485675</v>
      </c>
      <c r="D33" s="338">
        <f t="shared" si="0"/>
        <v>-0.37757608034296664</v>
      </c>
      <c r="E33" s="281">
        <v>1848259.0127089999</v>
      </c>
      <c r="F33" s="552">
        <v>1003179.980368</v>
      </c>
      <c r="G33" s="338">
        <f>+F33/E33-1</f>
        <v>-0.45722976408071969</v>
      </c>
      <c r="H33" s="336">
        <f t="shared" si="3"/>
        <v>1.0313815771757351E-2</v>
      </c>
    </row>
    <row r="34" spans="1:8" ht="15">
      <c r="A34" s="553" t="s">
        <v>42</v>
      </c>
      <c r="B34" s="281">
        <v>42802.486378999994</v>
      </c>
      <c r="C34" s="552">
        <v>201860.13037500001</v>
      </c>
      <c r="D34" s="338">
        <f t="shared" si="0"/>
        <v>3.7160842150057389</v>
      </c>
      <c r="E34" s="281">
        <v>274298.56588499999</v>
      </c>
      <c r="F34" s="552">
        <v>730319.22558999993</v>
      </c>
      <c r="G34" s="338">
        <f t="shared" si="1"/>
        <v>1.6624974258749394</v>
      </c>
      <c r="H34" s="336">
        <f t="shared" si="3"/>
        <v>7.5085010613395887E-3</v>
      </c>
    </row>
    <row r="35" spans="1:8" ht="15">
      <c r="A35" s="553" t="s">
        <v>162</v>
      </c>
      <c r="B35" s="281">
        <v>86480.850727213532</v>
      </c>
      <c r="C35" s="552">
        <v>66131.03664169788</v>
      </c>
      <c r="D35" s="338">
        <f t="shared" si="0"/>
        <v>-0.23531005898294244</v>
      </c>
      <c r="E35" s="281">
        <v>526962.97530128027</v>
      </c>
      <c r="F35" s="552">
        <v>663138.05728008004</v>
      </c>
      <c r="G35" s="338">
        <f>+F35/E35-1</f>
        <v>0.25841489509000981</v>
      </c>
      <c r="H35" s="336">
        <f>(F35/$F$22)</f>
        <v>6.8178032734653136E-3</v>
      </c>
    </row>
    <row r="36" spans="1:8" ht="15">
      <c r="A36" s="553" t="s">
        <v>381</v>
      </c>
      <c r="B36" s="281">
        <v>57719.033087999996</v>
      </c>
      <c r="C36" s="552">
        <v>56698.075169999996</v>
      </c>
      <c r="D36" s="338">
        <f t="shared" si="0"/>
        <v>-1.7688409929588089E-2</v>
      </c>
      <c r="E36" s="281">
        <v>521427.912877</v>
      </c>
      <c r="F36" s="552">
        <v>530858.80137300002</v>
      </c>
      <c r="G36" s="338">
        <f>+F36/E36-1</f>
        <v>1.8086658314789394E-2</v>
      </c>
      <c r="H36" s="336">
        <f>(F36/$F$22)</f>
        <v>5.4578241046721954E-3</v>
      </c>
    </row>
    <row r="37" spans="1:8" ht="15">
      <c r="A37" s="553" t="s">
        <v>41</v>
      </c>
      <c r="B37" s="281">
        <v>77445.70796</v>
      </c>
      <c r="C37" s="552">
        <v>44930.168000000005</v>
      </c>
      <c r="D37" s="338">
        <f t="shared" si="0"/>
        <v>-0.4198494767042994</v>
      </c>
      <c r="E37" s="281">
        <v>492882.31724</v>
      </c>
      <c r="F37" s="552">
        <v>392429.0277080001</v>
      </c>
      <c r="G37" s="338">
        <f>+F37/E37-1</f>
        <v>-0.20380785842452132</v>
      </c>
      <c r="H37" s="336">
        <f>(F37/$F$22)</f>
        <v>4.0346107124121806E-3</v>
      </c>
    </row>
    <row r="38" spans="1:8" ht="15">
      <c r="A38" s="553" t="s">
        <v>35</v>
      </c>
      <c r="B38" s="281">
        <v>35629.964527000004</v>
      </c>
      <c r="C38" s="552">
        <v>12213.7268</v>
      </c>
      <c r="D38" s="338">
        <f t="shared" si="0"/>
        <v>-0.65720631602805635</v>
      </c>
      <c r="E38" s="281">
        <v>327207.45078700001</v>
      </c>
      <c r="F38" s="552">
        <v>338305.69105700002</v>
      </c>
      <c r="G38" s="338">
        <f t="shared" si="1"/>
        <v>3.3918054871019843E-2</v>
      </c>
      <c r="H38" s="336">
        <f t="shared" si="3"/>
        <v>3.478162084952087E-3</v>
      </c>
    </row>
    <row r="39" spans="1:8" ht="15.75" thickBot="1">
      <c r="A39" s="553" t="s">
        <v>39</v>
      </c>
      <c r="B39" s="281">
        <v>12945.046283</v>
      </c>
      <c r="C39" s="552">
        <v>33116.855123000001</v>
      </c>
      <c r="D39" s="338">
        <f t="shared" si="0"/>
        <v>1.5582647136990544</v>
      </c>
      <c r="E39" s="281">
        <v>165403.33715000001</v>
      </c>
      <c r="F39" s="552">
        <v>186303.56204999998</v>
      </c>
      <c r="G39" s="338">
        <f t="shared" si="1"/>
        <v>0.12635914885469379</v>
      </c>
      <c r="H39" s="336">
        <f t="shared" si="3"/>
        <v>1.9154096515173612E-3</v>
      </c>
    </row>
    <row r="40" spans="1:8" ht="15">
      <c r="A40" s="381" t="s">
        <v>363</v>
      </c>
      <c r="B40" s="282">
        <f>+SUM(B41:B51)</f>
        <v>120082.85636099998</v>
      </c>
      <c r="C40" s="283">
        <f>+SUM(C41:C51)</f>
        <v>119124.508004</v>
      </c>
      <c r="D40" s="340">
        <f t="shared" si="0"/>
        <v>-7.9807258591430008E-3</v>
      </c>
      <c r="E40" s="282">
        <f>+SUM(E41:E51)</f>
        <v>1124477.762715</v>
      </c>
      <c r="F40" s="283">
        <f>+SUM(F41:F51)</f>
        <v>1026860.502518</v>
      </c>
      <c r="G40" s="340">
        <f>+F40/E40-1</f>
        <v>-8.6811196658356016E-2</v>
      </c>
      <c r="H40" s="555">
        <f>SUM(H41:H51)</f>
        <v>0.99999999999999989</v>
      </c>
    </row>
    <row r="41" spans="1:8" ht="15">
      <c r="A41" s="553" t="s">
        <v>379</v>
      </c>
      <c r="B41" s="281">
        <v>38792.982938999994</v>
      </c>
      <c r="C41" s="552">
        <v>33897.576694999996</v>
      </c>
      <c r="D41" s="338">
        <f t="shared" si="0"/>
        <v>-0.12619308630372084</v>
      </c>
      <c r="E41" s="281">
        <v>418514.9291929999</v>
      </c>
      <c r="F41" s="552">
        <v>313045.02414199995</v>
      </c>
      <c r="G41" s="338">
        <f t="shared" si="1"/>
        <v>-0.25200989903603188</v>
      </c>
      <c r="H41" s="338">
        <f t="shared" ref="H41:H51" si="4">(F41/$F$40)</f>
        <v>0.30485642730864754</v>
      </c>
    </row>
    <row r="42" spans="1:8" ht="15">
      <c r="A42" s="553" t="s">
        <v>381</v>
      </c>
      <c r="B42" s="281">
        <v>25516.659851</v>
      </c>
      <c r="C42" s="552">
        <v>22975.873984999998</v>
      </c>
      <c r="D42" s="338">
        <f t="shared" si="0"/>
        <v>-9.957360723685893E-2</v>
      </c>
      <c r="E42" s="281">
        <v>215767.00286499999</v>
      </c>
      <c r="F42" s="552">
        <v>203103.31758999999</v>
      </c>
      <c r="G42" s="338">
        <f t="shared" si="1"/>
        <v>-5.8691482510527138E-2</v>
      </c>
      <c r="H42" s="338">
        <f t="shared" si="4"/>
        <v>0.19779056365685832</v>
      </c>
    </row>
    <row r="43" spans="1:8" ht="15">
      <c r="A43" s="553" t="s">
        <v>38</v>
      </c>
      <c r="B43" s="281">
        <v>19509.399126999997</v>
      </c>
      <c r="C43" s="552">
        <v>19359.055093000003</v>
      </c>
      <c r="D43" s="338">
        <f t="shared" si="0"/>
        <v>-7.7062360055941692E-3</v>
      </c>
      <c r="E43" s="281">
        <v>174780.26840900001</v>
      </c>
      <c r="F43" s="552">
        <v>176989.25134300001</v>
      </c>
      <c r="G43" s="338">
        <f t="shared" si="1"/>
        <v>1.2638628800081708E-2</v>
      </c>
      <c r="H43" s="338">
        <f t="shared" si="4"/>
        <v>0.17235958624272585</v>
      </c>
    </row>
    <row r="44" spans="1:8" ht="15">
      <c r="A44" s="553" t="s">
        <v>39</v>
      </c>
      <c r="B44" s="281">
        <v>11383.652156</v>
      </c>
      <c r="C44" s="552">
        <v>17933.440478</v>
      </c>
      <c r="D44" s="338">
        <f t="shared" si="0"/>
        <v>0.57536792518276236</v>
      </c>
      <c r="E44" s="281">
        <v>96106.428402999998</v>
      </c>
      <c r="F44" s="552">
        <v>116471.83859</v>
      </c>
      <c r="G44" s="338">
        <f t="shared" si="1"/>
        <v>0.21190476563755323</v>
      </c>
      <c r="H44" s="338">
        <f t="shared" si="4"/>
        <v>0.11342518122412479</v>
      </c>
    </row>
    <row r="45" spans="1:8" ht="15">
      <c r="A45" s="553" t="s">
        <v>41</v>
      </c>
      <c r="B45" s="281">
        <v>12292.861772</v>
      </c>
      <c r="C45" s="552">
        <v>12891.236583999998</v>
      </c>
      <c r="D45" s="338">
        <f t="shared" si="0"/>
        <v>4.8676607863837207E-2</v>
      </c>
      <c r="E45" s="281">
        <v>108205.910573</v>
      </c>
      <c r="F45" s="552">
        <v>110702.900311</v>
      </c>
      <c r="G45" s="338">
        <f t="shared" si="1"/>
        <v>2.3076278594924116E-2</v>
      </c>
      <c r="H45" s="338">
        <f t="shared" si="4"/>
        <v>0.1078071461893233</v>
      </c>
    </row>
    <row r="46" spans="1:8" ht="15">
      <c r="A46" s="553" t="s">
        <v>45</v>
      </c>
      <c r="B46" s="281">
        <v>4902.620148</v>
      </c>
      <c r="C46" s="552">
        <v>4777.8287249999994</v>
      </c>
      <c r="D46" s="338">
        <f t="shared" si="0"/>
        <v>-2.5454026466013024E-2</v>
      </c>
      <c r="E46" s="281">
        <v>35279.521866000003</v>
      </c>
      <c r="F46" s="552">
        <v>39132.609012000001</v>
      </c>
      <c r="G46" s="338">
        <f t="shared" si="1"/>
        <v>0.10921596842029024</v>
      </c>
      <c r="H46" s="338">
        <f t="shared" si="4"/>
        <v>3.8108982589204261E-2</v>
      </c>
    </row>
    <row r="47" spans="1:8" ht="15">
      <c r="A47" s="553" t="s">
        <v>382</v>
      </c>
      <c r="B47" s="281">
        <v>3884.5119500000001</v>
      </c>
      <c r="C47" s="552">
        <v>3498.0418840000002</v>
      </c>
      <c r="D47" s="338">
        <f t="shared" si="0"/>
        <v>-9.9489992816214623E-2</v>
      </c>
      <c r="E47" s="281">
        <v>35954.855710000003</v>
      </c>
      <c r="F47" s="552">
        <v>31462.427938000001</v>
      </c>
      <c r="G47" s="338">
        <f t="shared" si="1"/>
        <v>-0.12494634405529093</v>
      </c>
      <c r="H47" s="338">
        <f t="shared" si="4"/>
        <v>3.0639437256423728E-2</v>
      </c>
    </row>
    <row r="48" spans="1:8" ht="15">
      <c r="A48" s="553" t="s">
        <v>34</v>
      </c>
      <c r="B48" s="281">
        <v>2564.6853510000001</v>
      </c>
      <c r="C48" s="552">
        <v>2789.5066849999998</v>
      </c>
      <c r="D48" s="338">
        <f t="shared" si="0"/>
        <v>8.7660396201171276E-2</v>
      </c>
      <c r="E48" s="281">
        <v>27619.445126999999</v>
      </c>
      <c r="F48" s="552">
        <v>27504.729436000001</v>
      </c>
      <c r="G48" s="338">
        <f t="shared" si="1"/>
        <v>-4.1534393783985157E-3</v>
      </c>
      <c r="H48" s="338">
        <f t="shared" si="4"/>
        <v>2.678526379050972E-2</v>
      </c>
    </row>
    <row r="49" spans="1:8" ht="15">
      <c r="A49" s="553" t="s">
        <v>42</v>
      </c>
      <c r="B49" s="281">
        <v>770.95246800000007</v>
      </c>
      <c r="C49" s="552">
        <v>951.81163400000003</v>
      </c>
      <c r="D49" s="338">
        <f t="shared" si="0"/>
        <v>0.2345918503499751</v>
      </c>
      <c r="E49" s="281">
        <v>10716.018913</v>
      </c>
      <c r="F49" s="552">
        <v>6341.8508159999992</v>
      </c>
      <c r="G49" s="338">
        <f t="shared" si="1"/>
        <v>-0.40818965816619968</v>
      </c>
      <c r="H49" s="338">
        <f t="shared" si="4"/>
        <v>6.175961389545054E-3</v>
      </c>
    </row>
    <row r="50" spans="1:8" ht="15">
      <c r="A50" s="553" t="s">
        <v>36</v>
      </c>
      <c r="B50" s="564">
        <v>365.79479500000002</v>
      </c>
      <c r="C50" s="552">
        <v>0.26785199999999998</v>
      </c>
      <c r="D50" s="338">
        <f t="shared" si="0"/>
        <v>-0.99926775338615736</v>
      </c>
      <c r="E50" s="281">
        <v>1314.035515</v>
      </c>
      <c r="F50" s="552">
        <v>1813.8946890000002</v>
      </c>
      <c r="G50" s="338">
        <f t="shared" si="1"/>
        <v>0.38040004877645961</v>
      </c>
      <c r="H50" s="338">
        <f t="shared" si="4"/>
        <v>1.7664470339954518E-3</v>
      </c>
    </row>
    <row r="51" spans="1:8" ht="15.75" thickBot="1">
      <c r="A51" s="553" t="s">
        <v>43</v>
      </c>
      <c r="B51" s="281">
        <v>98.735804000000002</v>
      </c>
      <c r="C51" s="552">
        <v>49.868389000000001</v>
      </c>
      <c r="D51" s="338">
        <f t="shared" si="0"/>
        <v>-0.49493104851812419</v>
      </c>
      <c r="E51" s="281">
        <v>219.34614100000002</v>
      </c>
      <c r="F51" s="552">
        <v>292.65865100000002</v>
      </c>
      <c r="G51" s="338">
        <f t="shared" si="1"/>
        <v>0.33423204833131748</v>
      </c>
      <c r="H51" s="338">
        <f t="shared" si="4"/>
        <v>2.8500331864197878E-4</v>
      </c>
    </row>
    <row r="52" spans="1:8" ht="15">
      <c r="A52" s="381" t="s">
        <v>367</v>
      </c>
      <c r="B52" s="282">
        <f>+SUM(B53:B63)</f>
        <v>24613.795826000005</v>
      </c>
      <c r="C52" s="283">
        <f>+SUM(C53:C63)</f>
        <v>27818.879917000006</v>
      </c>
      <c r="D52" s="340">
        <f t="shared" si="0"/>
        <v>0.13021494586440063</v>
      </c>
      <c r="E52" s="282">
        <f>+SUM(E53:E63)</f>
        <v>213278.36393299996</v>
      </c>
      <c r="F52" s="283">
        <f>+SUM(F53:F63)</f>
        <v>227923.70194900001</v>
      </c>
      <c r="G52" s="340">
        <f t="shared" si="1"/>
        <v>6.8667715495983384E-2</v>
      </c>
      <c r="H52" s="555">
        <f>SUM(H53:H63)</f>
        <v>1</v>
      </c>
    </row>
    <row r="53" spans="1:8" ht="15">
      <c r="A53" s="553" t="s">
        <v>38</v>
      </c>
      <c r="B53" s="281">
        <v>7087.024934</v>
      </c>
      <c r="C53" s="552">
        <v>8689.8600920000008</v>
      </c>
      <c r="D53" s="338">
        <f t="shared" si="0"/>
        <v>0.2261647409070624</v>
      </c>
      <c r="E53" s="281">
        <v>68515.057656000004</v>
      </c>
      <c r="F53" s="552">
        <v>74046.850372000001</v>
      </c>
      <c r="G53" s="338">
        <f t="shared" si="1"/>
        <v>8.0738350156165595E-2</v>
      </c>
      <c r="H53" s="338">
        <f t="shared" ref="H53:H63" si="5">(F53/$F$52)</f>
        <v>0.32487560415532674</v>
      </c>
    </row>
    <row r="54" spans="1:8" ht="15">
      <c r="A54" s="553" t="s">
        <v>41</v>
      </c>
      <c r="B54" s="281">
        <v>4392.4838130000007</v>
      </c>
      <c r="C54" s="552">
        <v>4258.1969989999998</v>
      </c>
      <c r="D54" s="338">
        <f t="shared" si="0"/>
        <v>-3.0571954210181884E-2</v>
      </c>
      <c r="E54" s="281">
        <v>37572.543757999993</v>
      </c>
      <c r="F54" s="552">
        <v>37890.504030999997</v>
      </c>
      <c r="G54" s="338">
        <f t="shared" si="1"/>
        <v>8.4625697703073488E-3</v>
      </c>
      <c r="H54" s="338">
        <f t="shared" si="5"/>
        <v>0.16624205252456956</v>
      </c>
    </row>
    <row r="55" spans="1:8" ht="15">
      <c r="A55" s="553" t="s">
        <v>572</v>
      </c>
      <c r="B55" s="281">
        <v>4301.0870080000004</v>
      </c>
      <c r="C55" s="552">
        <v>4025.520853</v>
      </c>
      <c r="D55" s="338">
        <f t="shared" si="0"/>
        <v>-6.4068956170253877E-2</v>
      </c>
      <c r="E55" s="281">
        <v>33276.163653999996</v>
      </c>
      <c r="F55" s="552">
        <v>34124.932170999993</v>
      </c>
      <c r="G55" s="338">
        <f t="shared" si="1"/>
        <v>2.5506801980701654E-2</v>
      </c>
      <c r="H55" s="338">
        <f t="shared" si="5"/>
        <v>0.1497208578098462</v>
      </c>
    </row>
    <row r="56" spans="1:8" ht="15">
      <c r="A56" s="553" t="s">
        <v>573</v>
      </c>
      <c r="B56" s="281">
        <v>2225.566476</v>
      </c>
      <c r="C56" s="552">
        <v>2407.3267219999998</v>
      </c>
      <c r="D56" s="338">
        <f t="shared" si="0"/>
        <v>8.1669205552860724E-2</v>
      </c>
      <c r="E56" s="281">
        <v>19746.808482</v>
      </c>
      <c r="F56" s="552">
        <v>20724.707766</v>
      </c>
      <c r="G56" s="338">
        <f t="shared" si="1"/>
        <v>4.9521890329335738E-2</v>
      </c>
      <c r="H56" s="338">
        <f t="shared" si="5"/>
        <v>9.092826936725229E-2</v>
      </c>
    </row>
    <row r="57" spans="1:8" ht="15">
      <c r="A57" s="553" t="s">
        <v>34</v>
      </c>
      <c r="B57" s="281">
        <v>1771.333963</v>
      </c>
      <c r="C57" s="552">
        <v>3172.2838539999993</v>
      </c>
      <c r="D57" s="338">
        <f t="shared" si="0"/>
        <v>0.7909010498659983</v>
      </c>
      <c r="E57" s="281">
        <v>16474.674651000001</v>
      </c>
      <c r="F57" s="552">
        <v>19010.731593</v>
      </c>
      <c r="G57" s="338">
        <f t="shared" si="1"/>
        <v>0.15393669348402361</v>
      </c>
      <c r="H57" s="338">
        <f t="shared" si="5"/>
        <v>8.3408313529646963E-2</v>
      </c>
    </row>
    <row r="58" spans="1:8" ht="15">
      <c r="A58" s="553" t="s">
        <v>571</v>
      </c>
      <c r="B58" s="281">
        <v>1965.5079099999998</v>
      </c>
      <c r="C58" s="552">
        <v>1267.8717329999999</v>
      </c>
      <c r="D58" s="338">
        <f t="shared" si="0"/>
        <v>-0.35493938917803691</v>
      </c>
      <c r="E58" s="281">
        <v>15016.35275</v>
      </c>
      <c r="F58" s="552">
        <v>12925.251711000001</v>
      </c>
      <c r="G58" s="338">
        <f t="shared" si="1"/>
        <v>-0.13925492253769811</v>
      </c>
      <c r="H58" s="338">
        <f t="shared" si="5"/>
        <v>5.6708677511267097E-2</v>
      </c>
    </row>
    <row r="59" spans="1:8" ht="15">
      <c r="A59" s="553" t="s">
        <v>42</v>
      </c>
      <c r="B59" s="281">
        <v>906.50417399999992</v>
      </c>
      <c r="C59" s="552">
        <v>1698.8807130000002</v>
      </c>
      <c r="D59" s="338">
        <f t="shared" si="0"/>
        <v>0.87410136845106279</v>
      </c>
      <c r="E59" s="281">
        <v>8780.8269839999994</v>
      </c>
      <c r="F59" s="552">
        <v>11242.829044</v>
      </c>
      <c r="G59" s="338">
        <f t="shared" si="1"/>
        <v>0.28038384818265327</v>
      </c>
      <c r="H59" s="338">
        <f t="shared" si="5"/>
        <v>4.9327160571109384E-2</v>
      </c>
    </row>
    <row r="60" spans="1:8" ht="15">
      <c r="A60" s="553" t="s">
        <v>39</v>
      </c>
      <c r="B60" s="281">
        <v>1291.132042</v>
      </c>
      <c r="C60" s="552">
        <v>1551.699196</v>
      </c>
      <c r="D60" s="338">
        <f t="shared" si="0"/>
        <v>0.2018129405233986</v>
      </c>
      <c r="E60" s="281">
        <v>10094.802301000002</v>
      </c>
      <c r="F60" s="552">
        <v>10695.676754</v>
      </c>
      <c r="G60" s="338">
        <f t="shared" si="1"/>
        <v>5.9523152121609746E-2</v>
      </c>
      <c r="H60" s="338">
        <f t="shared" si="5"/>
        <v>4.6926566489312524E-2</v>
      </c>
    </row>
    <row r="61" spans="1:8" ht="15">
      <c r="A61" s="553" t="s">
        <v>45</v>
      </c>
      <c r="B61" s="281">
        <v>300.57996500000002</v>
      </c>
      <c r="C61" s="552">
        <v>676.06004400000006</v>
      </c>
      <c r="D61" s="338">
        <f t="shared" si="0"/>
        <v>1.2491853174578686</v>
      </c>
      <c r="E61" s="281">
        <v>2574.7691530000002</v>
      </c>
      <c r="F61" s="552">
        <v>5489.150858</v>
      </c>
      <c r="G61" s="338">
        <f t="shared" si="1"/>
        <v>1.1319001944715312</v>
      </c>
      <c r="H61" s="338">
        <f t="shared" si="5"/>
        <v>2.4083282304831321E-2</v>
      </c>
    </row>
    <row r="62" spans="1:8" ht="15">
      <c r="A62" s="553" t="s">
        <v>36</v>
      </c>
      <c r="B62" s="281">
        <v>228.27992800000001</v>
      </c>
      <c r="C62" s="552">
        <v>2.832141</v>
      </c>
      <c r="D62" s="338">
        <f t="shared" si="0"/>
        <v>-0.98759356100725593</v>
      </c>
      <c r="E62" s="281">
        <v>902.28330500000004</v>
      </c>
      <c r="F62" s="552">
        <v>1074.7987640000001</v>
      </c>
      <c r="G62" s="338">
        <f t="shared" si="1"/>
        <v>0.19119877098911853</v>
      </c>
      <c r="H62" s="338">
        <f t="shared" si="5"/>
        <v>4.7156077003369136E-3</v>
      </c>
    </row>
    <row r="63" spans="1:8" ht="15.75" thickBot="1">
      <c r="A63" s="553" t="s">
        <v>43</v>
      </c>
      <c r="B63" s="281">
        <v>144.295613</v>
      </c>
      <c r="C63" s="552">
        <v>68.347570000000005</v>
      </c>
      <c r="D63" s="338">
        <f t="shared" si="0"/>
        <v>-0.52633646596033379</v>
      </c>
      <c r="E63" s="281">
        <v>324.08123899999998</v>
      </c>
      <c r="F63" s="552">
        <v>698.26888499999995</v>
      </c>
      <c r="G63" s="338">
        <f t="shared" si="1"/>
        <v>1.1546106376123797</v>
      </c>
      <c r="H63" s="338">
        <f t="shared" si="5"/>
        <v>3.0636080365009336E-3</v>
      </c>
    </row>
    <row r="64" spans="1:8" ht="15">
      <c r="A64" s="546" t="s">
        <v>368</v>
      </c>
      <c r="B64" s="282">
        <f>+SUM(B65:B80)</f>
        <v>351288.37672499998</v>
      </c>
      <c r="C64" s="283">
        <f>+SUM(C65:C80)</f>
        <v>331047.70396299998</v>
      </c>
      <c r="D64" s="340">
        <f t="shared" si="0"/>
        <v>-5.7618395890863927E-2</v>
      </c>
      <c r="E64" s="282">
        <f>+SUM(E65:E80)</f>
        <v>3159086.7064470001</v>
      </c>
      <c r="F64" s="283">
        <f>+SUM(F65:F80)</f>
        <v>2841076.2027150006</v>
      </c>
      <c r="G64" s="340">
        <f>+F64/E64-1</f>
        <v>-0.10066532934439887</v>
      </c>
      <c r="H64" s="555">
        <f>SUM(H65:H80)</f>
        <v>0.99999999999999989</v>
      </c>
    </row>
    <row r="65" spans="1:8" ht="15">
      <c r="A65" s="553" t="s">
        <v>381</v>
      </c>
      <c r="B65" s="281">
        <v>62989.881211000007</v>
      </c>
      <c r="C65" s="552">
        <v>58176.241428999994</v>
      </c>
      <c r="D65" s="338">
        <f t="shared" si="0"/>
        <v>-7.6419254798648528E-2</v>
      </c>
      <c r="E65" s="281">
        <v>534437.64344400004</v>
      </c>
      <c r="F65" s="552">
        <v>486815.68580000009</v>
      </c>
      <c r="G65" s="338">
        <f t="shared" si="1"/>
        <v>-8.9106667968065656E-2</v>
      </c>
      <c r="H65" s="338">
        <f t="shared" ref="H65:H80" si="6">(F65/$F$64)</f>
        <v>0.17134904207595253</v>
      </c>
    </row>
    <row r="66" spans="1:8" ht="15">
      <c r="A66" s="553" t="s">
        <v>38</v>
      </c>
      <c r="B66" s="281">
        <v>54233.071841999998</v>
      </c>
      <c r="C66" s="552">
        <v>58183.459246999999</v>
      </c>
      <c r="D66" s="338">
        <f t="shared" si="0"/>
        <v>7.2840930281597771E-2</v>
      </c>
      <c r="E66" s="281">
        <v>480150.02842400002</v>
      </c>
      <c r="F66" s="552">
        <v>483220.58169000002</v>
      </c>
      <c r="G66" s="338">
        <f t="shared" si="1"/>
        <v>6.3949871586563845E-3</v>
      </c>
      <c r="H66" s="338">
        <f t="shared" si="6"/>
        <v>0.17008363986443686</v>
      </c>
    </row>
    <row r="67" spans="1:8" ht="15">
      <c r="A67" s="553" t="s">
        <v>379</v>
      </c>
      <c r="B67" s="281">
        <v>60692.563981999992</v>
      </c>
      <c r="C67" s="552">
        <v>56628.041270000016</v>
      </c>
      <c r="D67" s="338">
        <f t="shared" si="0"/>
        <v>-6.6969039456059587E-2</v>
      </c>
      <c r="E67" s="281">
        <v>518667.92576999997</v>
      </c>
      <c r="F67" s="552">
        <v>483053.99129000009</v>
      </c>
      <c r="G67" s="338">
        <f t="shared" si="1"/>
        <v>-6.8664231409968912E-2</v>
      </c>
      <c r="H67" s="338">
        <f t="shared" si="6"/>
        <v>0.17002500349282504</v>
      </c>
    </row>
    <row r="68" spans="1:8" ht="15">
      <c r="A68" s="553" t="s">
        <v>41</v>
      </c>
      <c r="B68" s="281">
        <v>49500.859095</v>
      </c>
      <c r="C68" s="552">
        <v>43230.239904999995</v>
      </c>
      <c r="D68" s="338">
        <f t="shared" si="0"/>
        <v>-0.12667697701903902</v>
      </c>
      <c r="E68" s="281">
        <v>515357.77126600005</v>
      </c>
      <c r="F68" s="552">
        <v>379934.02181999997</v>
      </c>
      <c r="G68" s="338">
        <f t="shared" si="1"/>
        <v>-0.26277618578123974</v>
      </c>
      <c r="H68" s="338">
        <f t="shared" si="6"/>
        <v>0.13372890929744366</v>
      </c>
    </row>
    <row r="69" spans="1:8" ht="15">
      <c r="A69" s="553" t="s">
        <v>45</v>
      </c>
      <c r="B69" s="281">
        <v>40647.202056999995</v>
      </c>
      <c r="C69" s="552">
        <v>39611.629842000002</v>
      </c>
      <c r="D69" s="338">
        <f t="shared" si="0"/>
        <v>-2.5477084832254859E-2</v>
      </c>
      <c r="E69" s="281">
        <v>359313.14734100015</v>
      </c>
      <c r="F69" s="552">
        <v>367805.37521400006</v>
      </c>
      <c r="G69" s="338">
        <f t="shared" si="1"/>
        <v>2.3634614919727737E-2</v>
      </c>
      <c r="H69" s="338">
        <f t="shared" si="6"/>
        <v>0.12945987681094806</v>
      </c>
    </row>
    <row r="70" spans="1:8" ht="15">
      <c r="A70" s="553" t="s">
        <v>34</v>
      </c>
      <c r="B70" s="281">
        <v>22718.825004000006</v>
      </c>
      <c r="C70" s="552">
        <v>12583.875367999999</v>
      </c>
      <c r="D70" s="338">
        <f t="shared" si="0"/>
        <v>-0.44610360061383414</v>
      </c>
      <c r="E70" s="281">
        <v>226930.63148100002</v>
      </c>
      <c r="F70" s="552">
        <v>106294.86782999997</v>
      </c>
      <c r="G70" s="338">
        <f t="shared" si="1"/>
        <v>-0.53159753209033123</v>
      </c>
      <c r="H70" s="338">
        <f t="shared" si="6"/>
        <v>3.7413592683090316E-2</v>
      </c>
    </row>
    <row r="71" spans="1:8" ht="15">
      <c r="A71" s="553" t="s">
        <v>42</v>
      </c>
      <c r="B71" s="281">
        <v>11154.422363</v>
      </c>
      <c r="C71" s="552">
        <v>12507.523029000002</v>
      </c>
      <c r="D71" s="338">
        <f t="shared" ref="D71:D84" si="7">+C71/B71-1</f>
        <v>0.12130620680890947</v>
      </c>
      <c r="E71" s="281">
        <v>100524.24736499999</v>
      </c>
      <c r="F71" s="552">
        <v>104816.166297</v>
      </c>
      <c r="G71" s="338">
        <f t="shared" ref="G71:G84" si="8">+F71/E71-1</f>
        <v>4.2695360020117423E-2</v>
      </c>
      <c r="H71" s="338">
        <f t="shared" si="6"/>
        <v>3.6893120359402946E-2</v>
      </c>
    </row>
    <row r="72" spans="1:8" ht="15">
      <c r="A72" s="553" t="s">
        <v>36</v>
      </c>
      <c r="B72" s="281">
        <v>12310.646955</v>
      </c>
      <c r="C72" s="552">
        <v>10676.518657000001</v>
      </c>
      <c r="D72" s="338">
        <f t="shared" si="7"/>
        <v>-0.13274105771803446</v>
      </c>
      <c r="E72" s="281">
        <v>96409.030888000008</v>
      </c>
      <c r="F72" s="552">
        <v>99371.310167000003</v>
      </c>
      <c r="G72" s="338">
        <f t="shared" si="8"/>
        <v>3.0726159693912125E-2</v>
      </c>
      <c r="H72" s="338">
        <f t="shared" si="6"/>
        <v>3.4976643735229067E-2</v>
      </c>
    </row>
    <row r="73" spans="1:8" ht="15">
      <c r="A73" s="553" t="s">
        <v>39</v>
      </c>
      <c r="B73" s="281">
        <v>11406.679537</v>
      </c>
      <c r="C73" s="552">
        <v>11944.270203</v>
      </c>
      <c r="D73" s="338">
        <f t="shared" si="7"/>
        <v>4.7129461668157679E-2</v>
      </c>
      <c r="E73" s="281">
        <v>88251.439580999999</v>
      </c>
      <c r="F73" s="552">
        <v>88418.542807000005</v>
      </c>
      <c r="G73" s="338">
        <f t="shared" si="8"/>
        <v>1.893490086885663E-3</v>
      </c>
      <c r="H73" s="338">
        <f t="shared" si="6"/>
        <v>3.112149639721213E-2</v>
      </c>
    </row>
    <row r="74" spans="1:8" ht="15">
      <c r="A74" s="553" t="s">
        <v>37</v>
      </c>
      <c r="B74" s="281">
        <v>5409.8235070000001</v>
      </c>
      <c r="C74" s="552">
        <v>8632.3848050000015</v>
      </c>
      <c r="D74" s="338">
        <f t="shared" si="7"/>
        <v>0.59568695611422307</v>
      </c>
      <c r="E74" s="281">
        <v>49732.825003999998</v>
      </c>
      <c r="F74" s="552">
        <v>81237.259596999997</v>
      </c>
      <c r="G74" s="338">
        <f t="shared" si="8"/>
        <v>0.63347365830246138</v>
      </c>
      <c r="H74" s="338">
        <f t="shared" si="6"/>
        <v>2.8593833392912067E-2</v>
      </c>
    </row>
    <row r="75" spans="1:8" ht="15">
      <c r="A75" s="553" t="s">
        <v>35</v>
      </c>
      <c r="B75" s="281">
        <v>6756.1952110000002</v>
      </c>
      <c r="C75" s="552">
        <v>5748.3104450000001</v>
      </c>
      <c r="D75" s="338">
        <f t="shared" si="7"/>
        <v>-0.14917934348004436</v>
      </c>
      <c r="E75" s="281">
        <v>65747.403172000006</v>
      </c>
      <c r="F75" s="552">
        <v>55403.671276000001</v>
      </c>
      <c r="G75" s="338">
        <f t="shared" si="8"/>
        <v>-0.15732532992884973</v>
      </c>
      <c r="H75" s="338">
        <f t="shared" si="6"/>
        <v>1.9500945178117686E-2</v>
      </c>
    </row>
    <row r="76" spans="1:8" ht="15">
      <c r="A76" s="553" t="s">
        <v>382</v>
      </c>
      <c r="B76" s="281">
        <v>5780.3498099999997</v>
      </c>
      <c r="C76" s="552">
        <v>6948.1167999999998</v>
      </c>
      <c r="D76" s="338">
        <f t="shared" si="7"/>
        <v>0.20202358479754357</v>
      </c>
      <c r="E76" s="281">
        <v>54947.954486000002</v>
      </c>
      <c r="F76" s="552">
        <v>54741.446815000003</v>
      </c>
      <c r="G76" s="338">
        <f t="shared" si="8"/>
        <v>-3.7582412836243417E-3</v>
      </c>
      <c r="H76" s="338">
        <f t="shared" si="6"/>
        <v>1.9267855878940438E-2</v>
      </c>
    </row>
    <row r="77" spans="1:8" ht="15">
      <c r="A77" s="553" t="s">
        <v>40</v>
      </c>
      <c r="B77" s="281">
        <v>4041.5636709999999</v>
      </c>
      <c r="C77" s="552">
        <v>3783.3936620000004</v>
      </c>
      <c r="D77" s="338">
        <f t="shared" si="7"/>
        <v>-6.3878743480520472E-2</v>
      </c>
      <c r="E77" s="281">
        <v>32878.489564999996</v>
      </c>
      <c r="F77" s="552">
        <v>26718.978040999998</v>
      </c>
      <c r="G77" s="338">
        <f t="shared" si="8"/>
        <v>-0.18734168161292175</v>
      </c>
      <c r="H77" s="338">
        <f t="shared" si="6"/>
        <v>9.4045270645914756E-3</v>
      </c>
    </row>
    <row r="78" spans="1:8" ht="15">
      <c r="A78" s="553" t="s">
        <v>44</v>
      </c>
      <c r="B78" s="281">
        <v>3023.10655</v>
      </c>
      <c r="C78" s="552">
        <v>2027.0767649999998</v>
      </c>
      <c r="D78" s="338">
        <f t="shared" si="7"/>
        <v>-0.32947227248738564</v>
      </c>
      <c r="E78" s="281">
        <v>33807.327926999998</v>
      </c>
      <c r="F78" s="552">
        <v>20882.070565999999</v>
      </c>
      <c r="G78" s="338">
        <f t="shared" si="8"/>
        <v>-0.38232117571993407</v>
      </c>
      <c r="H78" s="338">
        <f t="shared" si="6"/>
        <v>7.3500564842451568E-3</v>
      </c>
    </row>
    <row r="79" spans="1:8" ht="15">
      <c r="A79" s="553" t="s">
        <v>43</v>
      </c>
      <c r="B79" s="281">
        <v>499.29481499999997</v>
      </c>
      <c r="C79" s="552">
        <v>223.80548200000001</v>
      </c>
      <c r="D79" s="338">
        <f t="shared" si="7"/>
        <v>-0.55175684730473318</v>
      </c>
      <c r="E79" s="281">
        <v>1175.641083</v>
      </c>
      <c r="F79" s="552">
        <v>1553.747468</v>
      </c>
      <c r="G79" s="338">
        <f t="shared" si="8"/>
        <v>0.321617192923497</v>
      </c>
      <c r="H79" s="338">
        <f t="shared" si="6"/>
        <v>5.4688693901106965E-4</v>
      </c>
    </row>
    <row r="80" spans="1:8" ht="15.75" thickBot="1">
      <c r="A80" s="553" t="s">
        <v>380</v>
      </c>
      <c r="B80" s="281">
        <v>123.891115</v>
      </c>
      <c r="C80" s="552">
        <v>142.81705400000001</v>
      </c>
      <c r="D80" s="338">
        <f t="shared" si="7"/>
        <v>0.15276268197279541</v>
      </c>
      <c r="E80" s="281">
        <v>755.19965000000002</v>
      </c>
      <c r="F80" s="552">
        <v>808.48603700000001</v>
      </c>
      <c r="G80" s="338">
        <f t="shared" si="8"/>
        <v>7.0559337520879506E-2</v>
      </c>
      <c r="H80" s="338">
        <f t="shared" si="6"/>
        <v>2.8457034564134231E-4</v>
      </c>
    </row>
    <row r="81" spans="1:8" ht="15">
      <c r="A81" s="546" t="s">
        <v>369</v>
      </c>
      <c r="B81" s="282">
        <f>+B82</f>
        <v>908393.26600499998</v>
      </c>
      <c r="C81" s="283">
        <f>+C82</f>
        <v>754671.32964899996</v>
      </c>
      <c r="D81" s="340">
        <f t="shared" si="7"/>
        <v>-0.16922399373571961</v>
      </c>
      <c r="E81" s="282">
        <f>+E82</f>
        <v>7608027.3848899994</v>
      </c>
      <c r="F81" s="283">
        <f>+F82</f>
        <v>6955347.6789910002</v>
      </c>
      <c r="G81" s="340">
        <f>+F81/E81-1</f>
        <v>-8.5788296082537796E-2</v>
      </c>
      <c r="H81" s="555">
        <f>SUM(H82)</f>
        <v>1</v>
      </c>
    </row>
    <row r="82" spans="1:8" ht="15.75" thickBot="1">
      <c r="A82" s="553" t="s">
        <v>39</v>
      </c>
      <c r="B82" s="281">
        <v>908393.26600499998</v>
      </c>
      <c r="C82" s="552">
        <v>754671.32964899996</v>
      </c>
      <c r="D82" s="338">
        <f t="shared" si="7"/>
        <v>-0.16922399373571961</v>
      </c>
      <c r="E82" s="281">
        <v>7608027.3848899994</v>
      </c>
      <c r="F82" s="552">
        <v>6955347.6789910002</v>
      </c>
      <c r="G82" s="338">
        <f t="shared" si="8"/>
        <v>-8.5788296082537796E-2</v>
      </c>
      <c r="H82" s="383">
        <f>(F82/$F$81)</f>
        <v>1</v>
      </c>
    </row>
    <row r="83" spans="1:8" ht="15">
      <c r="A83" s="546" t="s">
        <v>370</v>
      </c>
      <c r="B83" s="282">
        <f>+B84</f>
        <v>1622.0328</v>
      </c>
      <c r="C83" s="283">
        <f>+C84</f>
        <v>1715.7486000000001</v>
      </c>
      <c r="D83" s="340">
        <f t="shared" si="7"/>
        <v>5.7776760124702786E-2</v>
      </c>
      <c r="E83" s="282">
        <f>+E84</f>
        <v>13757.723408</v>
      </c>
      <c r="F83" s="283">
        <f>+F84</f>
        <v>15142.9156</v>
      </c>
      <c r="G83" s="340">
        <f>+F83/E83-1</f>
        <v>0.10068469549217163</v>
      </c>
      <c r="H83" s="555">
        <f>SUM(H84)</f>
        <v>1</v>
      </c>
    </row>
    <row r="84" spans="1:8" ht="15.75" thickBot="1">
      <c r="A84" s="553" t="s">
        <v>43</v>
      </c>
      <c r="B84" s="281">
        <v>1622.0328</v>
      </c>
      <c r="C84" s="552">
        <v>1715.7486000000001</v>
      </c>
      <c r="D84" s="338">
        <f t="shared" si="7"/>
        <v>5.7776760124702786E-2</v>
      </c>
      <c r="E84" s="281">
        <v>13757.723408</v>
      </c>
      <c r="F84" s="552">
        <v>15142.9156</v>
      </c>
      <c r="G84" s="338">
        <f t="shared" si="8"/>
        <v>0.10068469549217163</v>
      </c>
      <c r="H84" s="383">
        <f>(F84/$F$83)</f>
        <v>1</v>
      </c>
    </row>
    <row r="85" spans="1:8" ht="15">
      <c r="A85" s="546" t="s">
        <v>371</v>
      </c>
      <c r="B85" s="282">
        <f>SUM(B86:B92)</f>
        <v>3047.5689069999999</v>
      </c>
      <c r="C85" s="283">
        <f>SUM(C86:C92)</f>
        <v>2536.6676040000002</v>
      </c>
      <c r="D85" s="340">
        <f t="shared" ref="D85:D92" si="9">(C85-B85)/B85</f>
        <v>-0.16764224816262691</v>
      </c>
      <c r="E85" s="282">
        <f>SUM(E86:E92)</f>
        <v>20659.354945000003</v>
      </c>
      <c r="F85" s="283">
        <f>SUM(F86:F92)</f>
        <v>21010.919459000001</v>
      </c>
      <c r="G85" s="340">
        <f>+F85/E85-1</f>
        <v>1.7017206729636136E-2</v>
      </c>
      <c r="H85" s="555">
        <f>SUM(H86:H92)</f>
        <v>0.99999999999999978</v>
      </c>
    </row>
    <row r="86" spans="1:8" ht="15">
      <c r="A86" s="553" t="s">
        <v>34</v>
      </c>
      <c r="B86" s="151">
        <v>1183.266697</v>
      </c>
      <c r="C86" s="541">
        <v>712.82997499999999</v>
      </c>
      <c r="D86" s="338">
        <f t="shared" si="9"/>
        <v>-0.39757454781134605</v>
      </c>
      <c r="E86" s="151">
        <v>9204.5732800000005</v>
      </c>
      <c r="F86" s="541">
        <v>9510.8264149999995</v>
      </c>
      <c r="G86" s="338">
        <f t="shared" ref="G86:G92" si="10">(F86-E86)/E86</f>
        <v>3.3271844949666042E-2</v>
      </c>
      <c r="H86" s="338">
        <f t="shared" ref="H86:H92" si="11">(F86/$F$85)</f>
        <v>0.45266112382940238</v>
      </c>
    </row>
    <row r="87" spans="1:8" ht="15">
      <c r="A87" s="553" t="s">
        <v>37</v>
      </c>
      <c r="B87" s="281">
        <v>392.22359999999998</v>
      </c>
      <c r="C87" s="552">
        <v>880.13633500000003</v>
      </c>
      <c r="D87" s="338">
        <f t="shared" si="9"/>
        <v>1.2439657761542142</v>
      </c>
      <c r="E87" s="281">
        <v>3125.0237750000001</v>
      </c>
      <c r="F87" s="552">
        <v>4515.4894279999999</v>
      </c>
      <c r="G87" s="338">
        <f t="shared" si="10"/>
        <v>0.4449456238136939</v>
      </c>
      <c r="H87" s="338">
        <f t="shared" si="11"/>
        <v>0.21491155762180583</v>
      </c>
    </row>
    <row r="88" spans="1:8" ht="15">
      <c r="A88" s="553" t="s">
        <v>35</v>
      </c>
      <c r="B88" s="281">
        <v>329.71677599999998</v>
      </c>
      <c r="C88" s="554">
        <v>327.43439999999998</v>
      </c>
      <c r="D88" s="338">
        <f t="shared" si="9"/>
        <v>-6.9222319461233585E-3</v>
      </c>
      <c r="E88" s="281">
        <v>2277.1801890000002</v>
      </c>
      <c r="F88" s="554">
        <v>2384.7335400000002</v>
      </c>
      <c r="G88" s="338">
        <f t="shared" si="10"/>
        <v>4.7230935663124203E-2</v>
      </c>
      <c r="H88" s="338">
        <f t="shared" si="11"/>
        <v>0.11349972306797372</v>
      </c>
    </row>
    <row r="89" spans="1:8" ht="15">
      <c r="A89" s="553" t="s">
        <v>379</v>
      </c>
      <c r="B89" s="281">
        <v>774.61326599999995</v>
      </c>
      <c r="C89" s="552">
        <v>403.405576</v>
      </c>
      <c r="D89" s="338">
        <f t="shared" si="9"/>
        <v>-0.47921679926406008</v>
      </c>
      <c r="E89" s="281">
        <v>3392.3993009999999</v>
      </c>
      <c r="F89" s="552">
        <v>1969.711675</v>
      </c>
      <c r="G89" s="338">
        <f t="shared" si="10"/>
        <v>-0.41937504985943869</v>
      </c>
      <c r="H89" s="338">
        <f t="shared" si="11"/>
        <v>9.3747047997762734E-2</v>
      </c>
    </row>
    <row r="90" spans="1:8" ht="15">
      <c r="A90" s="553" t="s">
        <v>380</v>
      </c>
      <c r="B90" s="281">
        <v>179.80595099999999</v>
      </c>
      <c r="C90" s="552">
        <v>128.66108500000001</v>
      </c>
      <c r="D90" s="338">
        <f t="shared" si="9"/>
        <v>-0.28444479015046603</v>
      </c>
      <c r="E90" s="281">
        <v>1512.3696070000001</v>
      </c>
      <c r="F90" s="552">
        <v>1541.8795869999999</v>
      </c>
      <c r="G90" s="338">
        <f t="shared" si="10"/>
        <v>1.9512412748453105E-2</v>
      </c>
      <c r="H90" s="338">
        <f t="shared" si="11"/>
        <v>7.3384679333466193E-2</v>
      </c>
    </row>
    <row r="91" spans="1:8" ht="17.25" customHeight="1">
      <c r="A91" s="553" t="s">
        <v>36</v>
      </c>
      <c r="B91" s="281">
        <v>145.33175700000001</v>
      </c>
      <c r="C91" s="552">
        <v>52.858133000000002</v>
      </c>
      <c r="D91" s="338">
        <f t="shared" si="9"/>
        <v>-0.63629330511706395</v>
      </c>
      <c r="E91" s="281">
        <v>575.19372299999998</v>
      </c>
      <c r="F91" s="552">
        <v>900.42916100000002</v>
      </c>
      <c r="G91" s="338">
        <f t="shared" si="10"/>
        <v>0.56543634778156304</v>
      </c>
      <c r="H91" s="338">
        <f t="shared" si="11"/>
        <v>4.2855295445640401E-2</v>
      </c>
    </row>
    <row r="92" spans="1:8" ht="18.75" customHeight="1" thickBot="1">
      <c r="A92" s="551" t="s">
        <v>381</v>
      </c>
      <c r="B92" s="284">
        <v>42.610860000000002</v>
      </c>
      <c r="C92" s="285">
        <v>31.342099999999999</v>
      </c>
      <c r="D92" s="337">
        <f t="shared" si="9"/>
        <v>-0.26445746459940034</v>
      </c>
      <c r="E92" s="284">
        <v>572.61506999999995</v>
      </c>
      <c r="F92" s="285">
        <v>187.84965299999999</v>
      </c>
      <c r="G92" s="337">
        <f t="shared" si="10"/>
        <v>-0.67194427313972016</v>
      </c>
      <c r="H92" s="337">
        <f t="shared" si="11"/>
        <v>8.9405727039487005E-3</v>
      </c>
    </row>
    <row r="93" spans="1:8" ht="39.75" customHeight="1" thickBot="1">
      <c r="A93" s="780" t="s">
        <v>569</v>
      </c>
      <c r="B93" s="781"/>
      <c r="C93" s="781"/>
      <c r="D93" s="781"/>
      <c r="E93" s="781"/>
      <c r="F93" s="781"/>
      <c r="G93" s="781"/>
      <c r="H93" s="782"/>
    </row>
  </sheetData>
  <mergeCells count="3">
    <mergeCell ref="B4:D4"/>
    <mergeCell ref="E4:H4"/>
    <mergeCell ref="A93:H93"/>
  </mergeCells>
  <printOptions horizontalCentered="1"/>
  <pageMargins left="0" right="0" top="0" bottom="0" header="0.31496062992125984" footer="0.31496062992125984"/>
  <pageSetup paperSize="9" scale="5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47"/>
  <sheetViews>
    <sheetView showGridLines="0" view="pageBreakPreview" zoomScale="80" zoomScaleNormal="100" zoomScaleSheetLayoutView="80" workbookViewId="0"/>
  </sheetViews>
  <sheetFormatPr baseColWidth="10" defaultColWidth="11.42578125" defaultRowHeight="15"/>
  <cols>
    <col min="1" max="1" width="55.28515625" style="389" bestFit="1" customWidth="1"/>
    <col min="2" max="3" width="10.5703125" style="389" bestFit="1" customWidth="1"/>
    <col min="4" max="4" width="8.5703125" style="389" bestFit="1" customWidth="1"/>
    <col min="5" max="5" width="7.42578125" style="389" customWidth="1"/>
    <col min="6" max="7" width="11.5703125" style="389" bestFit="1" customWidth="1"/>
    <col min="8" max="8" width="8.5703125" style="389" bestFit="1" customWidth="1"/>
    <col min="9" max="9" width="9.5703125" style="389" bestFit="1" customWidth="1"/>
    <col min="10" max="16384" width="11.42578125" style="389"/>
  </cols>
  <sheetData>
    <row r="1" spans="1:9">
      <c r="A1" s="169" t="s">
        <v>221</v>
      </c>
      <c r="B1" s="286"/>
      <c r="C1" s="286"/>
      <c r="D1" s="341"/>
      <c r="E1" s="286"/>
      <c r="F1" s="472"/>
      <c r="G1" s="472"/>
      <c r="H1" s="472"/>
      <c r="I1" s="471"/>
    </row>
    <row r="2" spans="1:9" ht="15.75">
      <c r="A2" s="171" t="s">
        <v>383</v>
      </c>
      <c r="B2" s="286"/>
      <c r="C2" s="286"/>
      <c r="D2" s="341"/>
      <c r="E2" s="286"/>
      <c r="F2" s="472"/>
      <c r="G2" s="472"/>
      <c r="H2" s="472"/>
      <c r="I2" s="471"/>
    </row>
    <row r="3" spans="1:9">
      <c r="A3" s="475"/>
      <c r="B3" s="473"/>
      <c r="C3" s="473"/>
      <c r="D3" s="474"/>
      <c r="E3" s="473"/>
      <c r="F3" s="472"/>
      <c r="G3" s="472"/>
      <c r="H3" s="472"/>
      <c r="I3" s="471"/>
    </row>
    <row r="4" spans="1:9">
      <c r="A4" s="470"/>
      <c r="B4" s="788" t="s">
        <v>582</v>
      </c>
      <c r="C4" s="788"/>
      <c r="D4" s="788"/>
      <c r="E4" s="469"/>
      <c r="F4" s="788" t="s">
        <v>584</v>
      </c>
      <c r="G4" s="788"/>
      <c r="H4" s="788"/>
      <c r="I4" s="788"/>
    </row>
    <row r="5" spans="1:9">
      <c r="A5" s="468" t="s">
        <v>214</v>
      </c>
      <c r="B5" s="354">
        <v>2018</v>
      </c>
      <c r="C5" s="467">
        <v>2019</v>
      </c>
      <c r="D5" s="324" t="s">
        <v>449</v>
      </c>
      <c r="E5" s="466"/>
      <c r="F5" s="354">
        <v>2018</v>
      </c>
      <c r="G5" s="467">
        <v>2019</v>
      </c>
      <c r="H5" s="466" t="s">
        <v>449</v>
      </c>
      <c r="I5" s="324" t="s">
        <v>450</v>
      </c>
    </row>
    <row r="6" spans="1:9">
      <c r="A6" s="456" t="s">
        <v>215</v>
      </c>
      <c r="B6" s="355">
        <f>SUM(B7:B40)</f>
        <v>5359082.8340000017</v>
      </c>
      <c r="C6" s="464">
        <f>SUM(C7:C40)</f>
        <v>4177582.5150159998</v>
      </c>
      <c r="D6" s="452">
        <f>(C6-B6)/B6</f>
        <v>-0.22046688875345</v>
      </c>
      <c r="E6" s="465"/>
      <c r="F6" s="355">
        <f>SUM(F7:F40)</f>
        <v>48743381.817999981</v>
      </c>
      <c r="G6" s="464">
        <f>SUM(G7:G40)</f>
        <v>33491175.724934001</v>
      </c>
      <c r="H6" s="453">
        <f>G6/F6-1</f>
        <v>-0.31290824567764475</v>
      </c>
      <c r="I6" s="463">
        <f>SUM(I7:I40)</f>
        <v>0.99999999999999978</v>
      </c>
    </row>
    <row r="7" spans="1:9">
      <c r="A7" s="443" t="s">
        <v>174</v>
      </c>
      <c r="B7" s="356">
        <v>2795098.9129999997</v>
      </c>
      <c r="C7" s="360">
        <v>1696555.503</v>
      </c>
      <c r="D7" s="448">
        <f t="shared" ref="D7:D39" si="0">(C7-B7)/B7</f>
        <v>-0.3930248782576804</v>
      </c>
      <c r="E7" s="170"/>
      <c r="F7" s="356">
        <v>25323832.673</v>
      </c>
      <c r="G7" s="360">
        <v>10271407.488</v>
      </c>
      <c r="H7" s="449">
        <f>G7/F7-1</f>
        <v>-0.59439759294606054</v>
      </c>
      <c r="I7" s="448">
        <f t="shared" ref="I7:I40" si="1">G7/$G$6</f>
        <v>0.30668996431657047</v>
      </c>
    </row>
    <row r="8" spans="1:9">
      <c r="A8" s="443" t="s">
        <v>175</v>
      </c>
      <c r="B8" s="356">
        <v>787053</v>
      </c>
      <c r="C8" s="360">
        <v>856788</v>
      </c>
      <c r="D8" s="448">
        <f t="shared" si="0"/>
        <v>8.8602673517539476E-2</v>
      </c>
      <c r="E8" s="170"/>
      <c r="F8" s="356">
        <v>7728280</v>
      </c>
      <c r="G8" s="360">
        <v>8447561</v>
      </c>
      <c r="H8" s="449">
        <f t="shared" ref="H8:H39" si="2">G8/F8-1</f>
        <v>9.3071291412837098E-2</v>
      </c>
      <c r="I8" s="448">
        <f t="shared" si="1"/>
        <v>0.252232440848914</v>
      </c>
    </row>
    <row r="9" spans="1:9">
      <c r="A9" s="443" t="s">
        <v>574</v>
      </c>
      <c r="B9" s="356">
        <v>738526.52</v>
      </c>
      <c r="C9" s="357">
        <v>481512.74</v>
      </c>
      <c r="D9" s="448">
        <f t="shared" si="0"/>
        <v>-0.34800887041944006</v>
      </c>
      <c r="E9" s="170"/>
      <c r="F9" s="356">
        <v>6484361.0460000001</v>
      </c>
      <c r="G9" s="360">
        <v>4903314.4280000003</v>
      </c>
      <c r="H9" s="449">
        <f t="shared" si="2"/>
        <v>-0.24382458144820573</v>
      </c>
      <c r="I9" s="448">
        <f t="shared" si="1"/>
        <v>0.14640615988734934</v>
      </c>
    </row>
    <row r="10" spans="1:9">
      <c r="A10" s="443" t="s">
        <v>176</v>
      </c>
      <c r="B10" s="356">
        <v>192611.02499999999</v>
      </c>
      <c r="C10" s="360">
        <v>185594.92499999999</v>
      </c>
      <c r="D10" s="448">
        <f t="shared" si="0"/>
        <v>-3.6426263761381292E-2</v>
      </c>
      <c r="E10" s="170"/>
      <c r="F10" s="356">
        <v>1567063.91</v>
      </c>
      <c r="G10" s="360">
        <v>1516851.1770000001</v>
      </c>
      <c r="H10" s="449">
        <f t="shared" si="2"/>
        <v>-3.2042555941448336E-2</v>
      </c>
      <c r="I10" s="448">
        <f t="shared" si="1"/>
        <v>4.5291069786800961E-2</v>
      </c>
    </row>
    <row r="11" spans="1:9">
      <c r="A11" s="443" t="s">
        <v>177</v>
      </c>
      <c r="B11" s="356">
        <v>136979.53</v>
      </c>
      <c r="C11" s="360">
        <v>143763.16999999998</v>
      </c>
      <c r="D11" s="448">
        <f t="shared" si="0"/>
        <v>4.9523019972400148E-2</v>
      </c>
      <c r="E11" s="170"/>
      <c r="F11" s="356">
        <v>1085131.0629999998</v>
      </c>
      <c r="G11" s="360">
        <v>1468916.0119999999</v>
      </c>
      <c r="H11" s="449">
        <f t="shared" si="2"/>
        <v>0.35367612455860553</v>
      </c>
      <c r="I11" s="448">
        <f t="shared" si="1"/>
        <v>4.3859792324531618E-2</v>
      </c>
    </row>
    <row r="12" spans="1:9">
      <c r="A12" s="443" t="s">
        <v>440</v>
      </c>
      <c r="B12" s="356">
        <v>119536.15999999999</v>
      </c>
      <c r="C12" s="360">
        <v>133387.95000000001</v>
      </c>
      <c r="D12" s="448">
        <f t="shared" si="0"/>
        <v>0.11587949621269433</v>
      </c>
      <c r="E12" s="170"/>
      <c r="F12" s="356">
        <v>1108975.6975</v>
      </c>
      <c r="G12" s="360">
        <v>1314218.0799999998</v>
      </c>
      <c r="H12" s="449">
        <f t="shared" si="2"/>
        <v>0.18507383251290754</v>
      </c>
      <c r="I12" s="448">
        <f>G12/$G$6</f>
        <v>3.9240726894564398E-2</v>
      </c>
    </row>
    <row r="13" spans="1:9">
      <c r="A13" s="443" t="s">
        <v>181</v>
      </c>
      <c r="B13" s="356">
        <v>90198</v>
      </c>
      <c r="C13" s="360">
        <v>108714</v>
      </c>
      <c r="D13" s="448">
        <f t="shared" si="0"/>
        <v>0.20528171356349365</v>
      </c>
      <c r="E13" s="170"/>
      <c r="F13" s="384">
        <v>1048198.75</v>
      </c>
      <c r="G13" s="360">
        <v>1272328</v>
      </c>
      <c r="H13" s="449">
        <f t="shared" si="2"/>
        <v>0.21382323724389107</v>
      </c>
      <c r="I13" s="448">
        <f t="shared" si="1"/>
        <v>3.79899472759554E-2</v>
      </c>
    </row>
    <row r="14" spans="1:9">
      <c r="A14" s="443" t="s">
        <v>179</v>
      </c>
      <c r="B14" s="356">
        <v>113905.72</v>
      </c>
      <c r="C14" s="360">
        <v>121898.41101600001</v>
      </c>
      <c r="D14" s="448">
        <f t="shared" si="0"/>
        <v>7.0169355990199717E-2</v>
      </c>
      <c r="E14" s="170"/>
      <c r="F14" s="356">
        <v>832732.77450000017</v>
      </c>
      <c r="G14" s="360">
        <v>1042656.7272340001</v>
      </c>
      <c r="H14" s="449">
        <f t="shared" si="2"/>
        <v>0.25209041743318572</v>
      </c>
      <c r="I14" s="448">
        <f t="shared" si="1"/>
        <v>3.1132282001606403E-2</v>
      </c>
    </row>
    <row r="15" spans="1:9">
      <c r="A15" s="443" t="s">
        <v>180</v>
      </c>
      <c r="B15" s="356">
        <v>92288.01</v>
      </c>
      <c r="C15" s="360">
        <v>151026.68</v>
      </c>
      <c r="D15" s="448">
        <f t="shared" si="0"/>
        <v>0.63647130326030432</v>
      </c>
      <c r="E15" s="170"/>
      <c r="F15" s="356">
        <v>826927.65000000014</v>
      </c>
      <c r="G15" s="360">
        <v>978200.36</v>
      </c>
      <c r="H15" s="449">
        <f t="shared" si="2"/>
        <v>0.18293342833559834</v>
      </c>
      <c r="I15" s="448">
        <f t="shared" si="1"/>
        <v>2.9207704382612495E-2</v>
      </c>
    </row>
    <row r="16" spans="1:9">
      <c r="A16" s="461" t="s">
        <v>178</v>
      </c>
      <c r="B16" s="459">
        <v>122036</v>
      </c>
      <c r="C16" s="434">
        <v>87250</v>
      </c>
      <c r="D16" s="448">
        <f t="shared" si="0"/>
        <v>-0.28504703530105868</v>
      </c>
      <c r="E16" s="460"/>
      <c r="F16" s="459">
        <v>1144766.007</v>
      </c>
      <c r="G16" s="434">
        <v>901478</v>
      </c>
      <c r="H16" s="449">
        <f t="shared" si="2"/>
        <v>-0.21252203988618257</v>
      </c>
      <c r="I16" s="458">
        <f t="shared" si="1"/>
        <v>2.6916881252659473E-2</v>
      </c>
    </row>
    <row r="17" spans="1:9">
      <c r="A17" s="443" t="s">
        <v>182</v>
      </c>
      <c r="B17" s="356">
        <v>66927.95</v>
      </c>
      <c r="C17" s="360">
        <v>55499.87</v>
      </c>
      <c r="D17" s="448">
        <f t="shared" si="0"/>
        <v>-0.17075198030120442</v>
      </c>
      <c r="E17" s="170"/>
      <c r="F17" s="356">
        <v>609823.15999999992</v>
      </c>
      <c r="G17" s="360">
        <v>564493.7300000001</v>
      </c>
      <c r="H17" s="449">
        <f t="shared" si="2"/>
        <v>-7.4332089978346838E-2</v>
      </c>
      <c r="I17" s="448">
        <f t="shared" si="1"/>
        <v>1.6854998899896414E-2</v>
      </c>
    </row>
    <row r="18" spans="1:9">
      <c r="A18" s="443" t="s">
        <v>575</v>
      </c>
      <c r="B18" s="356">
        <v>40859.490000000005</v>
      </c>
      <c r="C18" s="360">
        <v>32690.079999999998</v>
      </c>
      <c r="D18" s="448">
        <f t="shared" si="0"/>
        <v>-0.19993910839317883</v>
      </c>
      <c r="E18" s="170"/>
      <c r="F18" s="356">
        <v>342165.16100000002</v>
      </c>
      <c r="G18" s="360">
        <v>305314.93</v>
      </c>
      <c r="H18" s="449">
        <f t="shared" si="2"/>
        <v>-0.10769720357356904</v>
      </c>
      <c r="I18" s="448">
        <f t="shared" si="1"/>
        <v>9.1162798376377887E-3</v>
      </c>
    </row>
    <row r="19" spans="1:9">
      <c r="A19" s="443" t="s">
        <v>183</v>
      </c>
      <c r="B19" s="356">
        <v>23485.071</v>
      </c>
      <c r="C19" s="360">
        <v>23554.531000000003</v>
      </c>
      <c r="D19" s="448">
        <f t="shared" si="0"/>
        <v>2.9576235898968652E-3</v>
      </c>
      <c r="E19" s="170"/>
      <c r="F19" s="356">
        <v>277408.74100000004</v>
      </c>
      <c r="G19" s="360">
        <v>127495.611</v>
      </c>
      <c r="H19" s="449">
        <f t="shared" si="2"/>
        <v>-0.54040521383570972</v>
      </c>
      <c r="I19" s="448">
        <f t="shared" si="1"/>
        <v>3.8068418991059846E-3</v>
      </c>
    </row>
    <row r="20" spans="1:9">
      <c r="A20" s="443" t="s">
        <v>523</v>
      </c>
      <c r="B20" s="356">
        <v>0</v>
      </c>
      <c r="C20" s="360">
        <v>56297.120000000003</v>
      </c>
      <c r="D20" s="448" t="s">
        <v>64</v>
      </c>
      <c r="E20" s="170"/>
      <c r="F20" s="356">
        <v>0</v>
      </c>
      <c r="G20" s="360">
        <v>79151.12</v>
      </c>
      <c r="H20" s="449" t="s">
        <v>64</v>
      </c>
      <c r="I20" s="448">
        <f t="shared" si="1"/>
        <v>2.3633425308826174E-3</v>
      </c>
    </row>
    <row r="21" spans="1:9">
      <c r="A21" s="461" t="s">
        <v>184</v>
      </c>
      <c r="B21" s="459">
        <v>10731.060000000001</v>
      </c>
      <c r="C21" s="434">
        <v>7848.56</v>
      </c>
      <c r="D21" s="448">
        <f t="shared" si="0"/>
        <v>-0.26861279314438652</v>
      </c>
      <c r="E21" s="460"/>
      <c r="F21" s="459">
        <v>98952.279999999984</v>
      </c>
      <c r="G21" s="434">
        <v>77153.385699999999</v>
      </c>
      <c r="H21" s="449">
        <f t="shared" si="2"/>
        <v>-0.22029703913846133</v>
      </c>
      <c r="I21" s="606">
        <f t="shared" si="1"/>
        <v>2.3036929588160057E-3</v>
      </c>
    </row>
    <row r="22" spans="1:9">
      <c r="A22" s="443" t="s">
        <v>188</v>
      </c>
      <c r="B22" s="356">
        <v>3020</v>
      </c>
      <c r="C22" s="360">
        <v>3088</v>
      </c>
      <c r="D22" s="448">
        <f t="shared" si="0"/>
        <v>2.2516556291390728E-2</v>
      </c>
      <c r="E22" s="170"/>
      <c r="F22" s="356">
        <v>14396</v>
      </c>
      <c r="G22" s="360">
        <v>36215</v>
      </c>
      <c r="H22" s="449">
        <f t="shared" si="2"/>
        <v>1.5156293414837454</v>
      </c>
      <c r="I22" s="607">
        <f t="shared" si="1"/>
        <v>1.0813296104453605E-3</v>
      </c>
    </row>
    <row r="23" spans="1:9">
      <c r="A23" s="443" t="s">
        <v>185</v>
      </c>
      <c r="B23" s="356">
        <v>6292.17</v>
      </c>
      <c r="C23" s="360">
        <v>4093.21</v>
      </c>
      <c r="D23" s="448">
        <f t="shared" si="0"/>
        <v>-0.34947561810949163</v>
      </c>
      <c r="E23" s="170"/>
      <c r="F23" s="356">
        <v>52913.64</v>
      </c>
      <c r="G23" s="360">
        <v>34036.76</v>
      </c>
      <c r="H23" s="449">
        <f t="shared" si="2"/>
        <v>-0.35674884585524635</v>
      </c>
      <c r="I23" s="607">
        <f t="shared" si="1"/>
        <v>1.0162903888339702E-3</v>
      </c>
    </row>
    <row r="24" spans="1:9">
      <c r="A24" s="462" t="s">
        <v>373</v>
      </c>
      <c r="B24" s="459">
        <v>950.24</v>
      </c>
      <c r="C24" s="434">
        <v>31</v>
      </c>
      <c r="D24" s="448">
        <f t="shared" si="0"/>
        <v>-0.96737666273783463</v>
      </c>
      <c r="E24" s="460"/>
      <c r="F24" s="459">
        <v>5206.78</v>
      </c>
      <c r="G24" s="434">
        <v>33635.22</v>
      </c>
      <c r="H24" s="449">
        <f t="shared" si="2"/>
        <v>5.4598888372468206</v>
      </c>
      <c r="I24" s="606">
        <f t="shared" si="1"/>
        <v>1.0043009620279994E-3</v>
      </c>
    </row>
    <row r="25" spans="1:9">
      <c r="A25" s="461" t="s">
        <v>194</v>
      </c>
      <c r="B25" s="356">
        <v>1.8</v>
      </c>
      <c r="C25" s="360">
        <v>16529.575000000001</v>
      </c>
      <c r="D25" s="448" t="s">
        <v>64</v>
      </c>
      <c r="E25" s="170"/>
      <c r="F25" s="356">
        <v>2035.2</v>
      </c>
      <c r="G25" s="360">
        <v>19613.697</v>
      </c>
      <c r="H25" s="449">
        <f t="shared" si="2"/>
        <v>8.6372331957547175</v>
      </c>
      <c r="I25" s="607">
        <f t="shared" si="1"/>
        <v>5.8563775607906499E-4</v>
      </c>
    </row>
    <row r="26" spans="1:9">
      <c r="A26" s="443" t="s">
        <v>187</v>
      </c>
      <c r="B26" s="356">
        <v>3242.951</v>
      </c>
      <c r="C26" s="360">
        <v>1428.1310000000001</v>
      </c>
      <c r="D26" s="448">
        <f t="shared" si="0"/>
        <v>-0.55961992641886971</v>
      </c>
      <c r="E26" s="170"/>
      <c r="F26" s="356">
        <v>21765.06</v>
      </c>
      <c r="G26" s="360">
        <v>19579.379000000001</v>
      </c>
      <c r="H26" s="449">
        <f t="shared" si="2"/>
        <v>-0.10042154719536722</v>
      </c>
      <c r="I26" s="607">
        <f t="shared" si="1"/>
        <v>5.8461306825437177E-4</v>
      </c>
    </row>
    <row r="27" spans="1:9">
      <c r="A27" s="461" t="s">
        <v>191</v>
      </c>
      <c r="B27" s="459">
        <v>2209.4139999999998</v>
      </c>
      <c r="C27" s="434">
        <v>6309.6239999999998</v>
      </c>
      <c r="D27" s="448">
        <f t="shared" si="0"/>
        <v>1.8557907209785041</v>
      </c>
      <c r="E27" s="460"/>
      <c r="F27" s="459">
        <v>16062.594000000001</v>
      </c>
      <c r="G27" s="434">
        <v>18587.052</v>
      </c>
      <c r="H27" s="449">
        <f t="shared" si="2"/>
        <v>0.15716378064464553</v>
      </c>
      <c r="I27" s="606">
        <f t="shared" si="1"/>
        <v>5.5498356201815987E-4</v>
      </c>
    </row>
    <row r="28" spans="1:9">
      <c r="A28" s="443" t="s">
        <v>186</v>
      </c>
      <c r="B28" s="356">
        <v>5012</v>
      </c>
      <c r="C28" s="360">
        <v>12</v>
      </c>
      <c r="D28" s="448">
        <f t="shared" si="0"/>
        <v>-0.99760574620909814</v>
      </c>
      <c r="E28" s="170"/>
      <c r="F28" s="356">
        <v>19186</v>
      </c>
      <c r="G28" s="360">
        <v>17071</v>
      </c>
      <c r="H28" s="449">
        <f t="shared" si="2"/>
        <v>-0.1102366308766809</v>
      </c>
      <c r="I28" s="607">
        <f t="shared" si="1"/>
        <v>5.0971635454681076E-4</v>
      </c>
    </row>
    <row r="29" spans="1:9">
      <c r="A29" s="443" t="s">
        <v>189</v>
      </c>
      <c r="B29" s="356">
        <v>2450.8199999999997</v>
      </c>
      <c r="C29" s="360">
        <v>518.23500000000001</v>
      </c>
      <c r="D29" s="448">
        <f t="shared" si="0"/>
        <v>-0.78854628246872471</v>
      </c>
      <c r="E29" s="170"/>
      <c r="F29" s="356">
        <v>14346.22</v>
      </c>
      <c r="G29" s="360">
        <v>13450.135</v>
      </c>
      <c r="H29" s="449">
        <f t="shared" si="2"/>
        <v>-6.2461400982279591E-2</v>
      </c>
      <c r="I29" s="607">
        <f t="shared" si="1"/>
        <v>4.0160235372048902E-4</v>
      </c>
    </row>
    <row r="30" spans="1:9">
      <c r="A30" s="443" t="s">
        <v>192</v>
      </c>
      <c r="B30" s="356">
        <v>1808.48</v>
      </c>
      <c r="C30" s="360">
        <v>1676.4650000000001</v>
      </c>
      <c r="D30" s="448">
        <f t="shared" si="0"/>
        <v>-7.2997766079801754E-2</v>
      </c>
      <c r="E30" s="170"/>
      <c r="F30" s="356">
        <v>12133.455999999998</v>
      </c>
      <c r="G30" s="360">
        <v>11719.314999999999</v>
      </c>
      <c r="H30" s="449">
        <f t="shared" si="2"/>
        <v>-3.4132154927664415E-2</v>
      </c>
      <c r="I30" s="607">
        <f t="shared" si="1"/>
        <v>3.4992247200432057E-4</v>
      </c>
    </row>
    <row r="31" spans="1:9">
      <c r="A31" s="443" t="s">
        <v>464</v>
      </c>
      <c r="B31" s="356">
        <v>1243.845</v>
      </c>
      <c r="C31" s="360">
        <v>90.34</v>
      </c>
      <c r="D31" s="448">
        <f t="shared" si="0"/>
        <v>-0.92737037171030157</v>
      </c>
      <c r="E31" s="170"/>
      <c r="F31" s="356">
        <v>12988.600000000002</v>
      </c>
      <c r="G31" s="360">
        <v>7523.8329999999996</v>
      </c>
      <c r="H31" s="449">
        <f t="shared" si="2"/>
        <v>-0.42073564510416839</v>
      </c>
      <c r="I31" s="608">
        <f t="shared" si="1"/>
        <v>2.2465120549346814E-4</v>
      </c>
    </row>
    <row r="32" spans="1:9">
      <c r="A32" s="443" t="s">
        <v>190</v>
      </c>
      <c r="B32" s="356">
        <v>2251.98</v>
      </c>
      <c r="C32" s="457">
        <v>475</v>
      </c>
      <c r="D32" s="448">
        <f t="shared" si="0"/>
        <v>-0.78907450332596207</v>
      </c>
      <c r="E32" s="170"/>
      <c r="F32" s="356">
        <v>91297.634999999995</v>
      </c>
      <c r="G32" s="360">
        <v>4061.855</v>
      </c>
      <c r="H32" s="449">
        <f t="shared" si="2"/>
        <v>-0.95550974567961156</v>
      </c>
      <c r="I32" s="608">
        <f t="shared" si="1"/>
        <v>1.2128134985049123E-4</v>
      </c>
    </row>
    <row r="33" spans="1:9">
      <c r="A33" s="443" t="s">
        <v>487</v>
      </c>
      <c r="B33" s="356">
        <v>0</v>
      </c>
      <c r="C33" s="360">
        <v>668</v>
      </c>
      <c r="D33" s="448" t="s">
        <v>64</v>
      </c>
      <c r="E33" s="170"/>
      <c r="F33" s="356">
        <v>0</v>
      </c>
      <c r="G33" s="360">
        <v>2584</v>
      </c>
      <c r="H33" s="449" t="s">
        <v>64</v>
      </c>
      <c r="I33" s="608">
        <f t="shared" si="1"/>
        <v>7.7154651757305312E-5</v>
      </c>
    </row>
    <row r="34" spans="1:9">
      <c r="A34" s="443" t="s">
        <v>193</v>
      </c>
      <c r="B34" s="356">
        <v>208</v>
      </c>
      <c r="C34" s="360">
        <v>180</v>
      </c>
      <c r="D34" s="448">
        <f t="shared" si="0"/>
        <v>-0.13461538461538461</v>
      </c>
      <c r="E34" s="170"/>
      <c r="F34" s="356">
        <v>1366</v>
      </c>
      <c r="G34" s="360">
        <v>1537</v>
      </c>
      <c r="H34" s="449">
        <f t="shared" si="2"/>
        <v>0.12518301610541727</v>
      </c>
      <c r="I34" s="609">
        <f t="shared" si="1"/>
        <v>4.5892685662143288E-5</v>
      </c>
    </row>
    <row r="35" spans="1:9">
      <c r="A35" s="443" t="s">
        <v>465</v>
      </c>
      <c r="B35" s="356">
        <v>30.465</v>
      </c>
      <c r="C35" s="360">
        <v>22.585000000000001</v>
      </c>
      <c r="D35" s="448">
        <f t="shared" si="0"/>
        <v>-0.2586574757918923</v>
      </c>
      <c r="E35" s="170"/>
      <c r="F35" s="356">
        <v>213.52500000000001</v>
      </c>
      <c r="G35" s="360">
        <v>350.18999999999994</v>
      </c>
      <c r="H35" s="449">
        <f t="shared" si="2"/>
        <v>0.64004214963119033</v>
      </c>
      <c r="I35" s="610">
        <f t="shared" si="1"/>
        <v>1.0456187112573817E-5</v>
      </c>
    </row>
    <row r="36" spans="1:9">
      <c r="A36" s="443" t="s">
        <v>197</v>
      </c>
      <c r="B36" s="356">
        <v>28</v>
      </c>
      <c r="C36" s="360">
        <v>17</v>
      </c>
      <c r="D36" s="448">
        <f t="shared" si="0"/>
        <v>-0.39285714285714285</v>
      </c>
      <c r="E36" s="170"/>
      <c r="F36" s="356">
        <v>314</v>
      </c>
      <c r="G36" s="360">
        <v>258</v>
      </c>
      <c r="H36" s="449">
        <f t="shared" si="2"/>
        <v>-0.17834394904458595</v>
      </c>
      <c r="I36" s="610">
        <f t="shared" si="1"/>
        <v>7.7035217311860561E-6</v>
      </c>
    </row>
    <row r="37" spans="1:9">
      <c r="A37" s="443" t="s">
        <v>196</v>
      </c>
      <c r="B37" s="356">
        <v>38</v>
      </c>
      <c r="C37" s="360">
        <v>28</v>
      </c>
      <c r="D37" s="448">
        <f t="shared" si="0"/>
        <v>-0.26315789473684209</v>
      </c>
      <c r="E37" s="170"/>
      <c r="F37" s="356">
        <v>148.5</v>
      </c>
      <c r="G37" s="360">
        <v>206</v>
      </c>
      <c r="H37" s="449">
        <f t="shared" si="2"/>
        <v>0.38720538720538711</v>
      </c>
      <c r="I37" s="610">
        <f t="shared" si="1"/>
        <v>6.1508739404043707E-6</v>
      </c>
    </row>
    <row r="38" spans="1:9">
      <c r="A38" s="451" t="s">
        <v>428</v>
      </c>
      <c r="B38" s="356">
        <v>50</v>
      </c>
      <c r="C38" s="360">
        <v>29</v>
      </c>
      <c r="D38" s="448">
        <f t="shared" si="0"/>
        <v>-0.42</v>
      </c>
      <c r="E38" s="170"/>
      <c r="F38" s="356">
        <v>248</v>
      </c>
      <c r="G38" s="360">
        <v>159</v>
      </c>
      <c r="H38" s="449">
        <f t="shared" si="2"/>
        <v>-0.3588709677419355</v>
      </c>
      <c r="I38" s="610">
        <f t="shared" si="1"/>
        <v>4.7475192064286159E-6</v>
      </c>
    </row>
    <row r="39" spans="1:9">
      <c r="A39" s="451" t="s">
        <v>195</v>
      </c>
      <c r="B39" s="356">
        <v>8.2200000000000006</v>
      </c>
      <c r="C39" s="360">
        <v>4.8099999999999996</v>
      </c>
      <c r="D39" s="448">
        <f t="shared" si="0"/>
        <v>-0.4148418491484186</v>
      </c>
      <c r="E39" s="170"/>
      <c r="F39" s="356">
        <v>141.69499999999999</v>
      </c>
      <c r="G39" s="360">
        <v>42.24</v>
      </c>
      <c r="H39" s="449">
        <f t="shared" si="2"/>
        <v>-0.7018949151346201</v>
      </c>
      <c r="I39" s="610">
        <f t="shared" si="1"/>
        <v>1.261227743896508E-6</v>
      </c>
    </row>
    <row r="40" spans="1:9">
      <c r="A40" s="443" t="s">
        <v>466</v>
      </c>
      <c r="B40" s="356">
        <v>0</v>
      </c>
      <c r="C40" s="360">
        <v>0</v>
      </c>
      <c r="D40" s="448" t="s">
        <v>54</v>
      </c>
      <c r="E40" s="170"/>
      <c r="F40" s="356">
        <v>0</v>
      </c>
      <c r="G40" s="360">
        <v>6</v>
      </c>
      <c r="H40" s="449" t="s">
        <v>64</v>
      </c>
      <c r="I40" s="610">
        <f t="shared" si="1"/>
        <v>1.7915166816711759E-7</v>
      </c>
    </row>
    <row r="41" spans="1:9">
      <c r="A41" s="456" t="s">
        <v>429</v>
      </c>
      <c r="B41" s="358">
        <f>SUM(B42:B44)</f>
        <v>16263.385000000002</v>
      </c>
      <c r="C41" s="454">
        <f>SUM(C42:C44)</f>
        <v>14534.94</v>
      </c>
      <c r="D41" s="452">
        <f>(C41-B41)/B41</f>
        <v>-0.10627830553110569</v>
      </c>
      <c r="E41" s="455"/>
      <c r="F41" s="358">
        <f>SUM(F42:F44)</f>
        <v>169235.80499999996</v>
      </c>
      <c r="G41" s="454">
        <f>SUM(G42:G44)</f>
        <v>129099.41</v>
      </c>
      <c r="H41" s="453">
        <f>(G41-F41)/F41</f>
        <v>-0.23716254961531319</v>
      </c>
      <c r="I41" s="452">
        <f>SUM(I42:I44)</f>
        <v>1</v>
      </c>
    </row>
    <row r="42" spans="1:9">
      <c r="A42" s="451" t="s">
        <v>467</v>
      </c>
      <c r="B42" s="359">
        <v>7071.0199999999995</v>
      </c>
      <c r="C42" s="450">
        <v>7690.47</v>
      </c>
      <c r="D42" s="448">
        <f>(C42-B42)/B42</f>
        <v>8.7604051466408067E-2</v>
      </c>
      <c r="E42" s="296"/>
      <c r="F42" s="359">
        <v>84810.279999999984</v>
      </c>
      <c r="G42" s="450">
        <v>85368.08</v>
      </c>
      <c r="H42" s="449">
        <f>(G42-F42)/F42</f>
        <v>6.5770328785616271E-3</v>
      </c>
      <c r="I42" s="448">
        <f>G42/$G$41</f>
        <v>0.66125848290089007</v>
      </c>
    </row>
    <row r="43" spans="1:9" ht="12.75" customHeight="1">
      <c r="A43" s="451" t="s">
        <v>468</v>
      </c>
      <c r="B43" s="359">
        <v>9159.0600000000013</v>
      </c>
      <c r="C43" s="450">
        <v>6844.369999999999</v>
      </c>
      <c r="D43" s="448">
        <f>(C43-B43)/B43</f>
        <v>-0.25272134913408167</v>
      </c>
      <c r="E43" s="296"/>
      <c r="F43" s="359">
        <v>84326.68</v>
      </c>
      <c r="G43" s="450">
        <v>43728.630000000005</v>
      </c>
      <c r="H43" s="449">
        <f>(G43-F43)/F43</f>
        <v>-0.48143778457778713</v>
      </c>
      <c r="I43" s="448">
        <f>G43/$G$41</f>
        <v>0.33872060298339091</v>
      </c>
    </row>
    <row r="44" spans="1:9" ht="14.25" customHeight="1">
      <c r="A44" s="443" t="s">
        <v>469</v>
      </c>
      <c r="B44" s="628">
        <v>33.305</v>
      </c>
      <c r="C44" s="446">
        <v>0.1</v>
      </c>
      <c r="D44" s="444">
        <f>(C44-B44)/B44</f>
        <v>-0.99699744783065603</v>
      </c>
      <c r="E44" s="296"/>
      <c r="F44" s="447">
        <v>98.844999999999999</v>
      </c>
      <c r="G44" s="446">
        <v>2.7000000000000006</v>
      </c>
      <c r="H44" s="445">
        <f>(G44-F44)/F44</f>
        <v>-0.9726845060448176</v>
      </c>
      <c r="I44" s="611">
        <f>G44/$G$41</f>
        <v>2.0914115719041632E-5</v>
      </c>
    </row>
    <row r="45" spans="1:9" ht="28.5" customHeight="1">
      <c r="A45" s="443"/>
      <c r="B45" s="434"/>
      <c r="C45" s="442"/>
      <c r="D45" s="296"/>
      <c r="E45" s="296"/>
      <c r="F45" s="442"/>
      <c r="G45" s="442"/>
      <c r="H45" s="296"/>
      <c r="I45" s="296"/>
    </row>
    <row r="46" spans="1:9" ht="32.25" customHeight="1">
      <c r="A46" s="789" t="s">
        <v>576</v>
      </c>
      <c r="B46" s="790"/>
      <c r="C46" s="790"/>
      <c r="D46" s="790"/>
      <c r="E46" s="790"/>
      <c r="F46" s="790"/>
      <c r="G46" s="441"/>
      <c r="H46" s="441"/>
      <c r="I46" s="440"/>
    </row>
    <row r="47" spans="1:9">
      <c r="A47" s="439" t="s">
        <v>451</v>
      </c>
      <c r="B47" s="437"/>
      <c r="C47" s="437"/>
      <c r="D47" s="438"/>
      <c r="E47" s="437"/>
      <c r="F47" s="436"/>
      <c r="G47" s="436"/>
      <c r="H47" s="436"/>
      <c r="I47" s="435"/>
    </row>
  </sheetData>
  <mergeCells count="3">
    <mergeCell ref="B4:D4"/>
    <mergeCell ref="F4:I4"/>
    <mergeCell ref="A46:F46"/>
  </mergeCells>
  <conditionalFormatting sqref="I41:I42 I45">
    <cfRule type="cellIs" dxfId="1" priority="1" operator="greaterThan">
      <formula>1</formula>
    </cfRule>
  </conditionalFormatting>
  <conditionalFormatting sqref="I43:I44 I6:I40">
    <cfRule type="cellIs" dxfId="0" priority="2" operator="greaterThan">
      <formula>1</formula>
    </cfRule>
  </conditionalFormatting>
  <printOptions horizontalCentered="1" verticalCentered="1"/>
  <pageMargins left="0" right="0" top="0" bottom="0" header="0.31496062992125984" footer="0.31496062992125984"/>
  <pageSetup paperSize="9"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28"/>
  <sheetViews>
    <sheetView showGridLines="0" view="pageBreakPreview" zoomScale="91" zoomScaleNormal="100" zoomScaleSheetLayoutView="91" workbookViewId="0"/>
  </sheetViews>
  <sheetFormatPr baseColWidth="10" defaultColWidth="11.42578125" defaultRowHeight="15"/>
  <cols>
    <col min="1" max="1" width="28.140625" style="389" customWidth="1"/>
    <col min="2" max="2" width="9.7109375" style="389" bestFit="1" customWidth="1"/>
    <col min="3" max="3" width="11.42578125" style="389" customWidth="1"/>
    <col min="4" max="4" width="9.42578125" style="389" customWidth="1"/>
    <col min="5" max="5" width="6.28515625" style="389" customWidth="1"/>
    <col min="6" max="6" width="10.7109375" style="389" bestFit="1" customWidth="1"/>
    <col min="7" max="7" width="12.28515625" style="389" customWidth="1"/>
    <col min="8" max="8" width="9.7109375" style="389" bestFit="1" customWidth="1"/>
    <col min="9" max="9" width="7.140625" style="389" bestFit="1" customWidth="1"/>
    <col min="10" max="16384" width="11.42578125" style="389"/>
  </cols>
  <sheetData>
    <row r="1" spans="1:9">
      <c r="A1" s="169" t="s">
        <v>410</v>
      </c>
    </row>
    <row r="2" spans="1:9" ht="15.75">
      <c r="A2" s="171" t="s">
        <v>493</v>
      </c>
    </row>
    <row r="4" spans="1:9">
      <c r="A4" s="316"/>
      <c r="B4" s="788" t="s">
        <v>582</v>
      </c>
      <c r="C4" s="788"/>
      <c r="D4" s="788"/>
      <c r="E4" s="508"/>
      <c r="F4" s="788" t="s">
        <v>584</v>
      </c>
      <c r="G4" s="788"/>
      <c r="H4" s="788"/>
      <c r="I4" s="788"/>
    </row>
    <row r="5" spans="1:9">
      <c r="A5" s="507" t="s">
        <v>386</v>
      </c>
      <c r="B5" s="317">
        <v>2018</v>
      </c>
      <c r="C5" s="506">
        <v>2019</v>
      </c>
      <c r="D5" s="318" t="s">
        <v>452</v>
      </c>
      <c r="E5" s="506"/>
      <c r="F5" s="317">
        <v>2018</v>
      </c>
      <c r="G5" s="506">
        <v>2019</v>
      </c>
      <c r="H5" s="506" t="s">
        <v>452</v>
      </c>
      <c r="I5" s="318" t="s">
        <v>450</v>
      </c>
    </row>
    <row r="6" spans="1:9">
      <c r="A6" s="479" t="s">
        <v>387</v>
      </c>
      <c r="B6" s="319">
        <f>SUM(B7:B11)</f>
        <v>2795098.9130000002</v>
      </c>
      <c r="C6" s="477">
        <f>SUM(C7:C11)</f>
        <v>1696555.5030000003</v>
      </c>
      <c r="D6" s="418">
        <f t="shared" ref="D6:D58" si="0">(C6-B6)/B6</f>
        <v>-0.3930248782576804</v>
      </c>
      <c r="E6" s="478"/>
      <c r="F6" s="319">
        <f>SUM(F7:F11)</f>
        <v>25323832.673000004</v>
      </c>
      <c r="G6" s="477">
        <f>SUM(G7:G11)</f>
        <v>10271407.488</v>
      </c>
      <c r="H6" s="476">
        <f t="shared" ref="H6:H50" si="1">(G6-F6)/F6</f>
        <v>-0.59439759294606054</v>
      </c>
      <c r="I6" s="418">
        <f>SUM(I7:I11)</f>
        <v>1</v>
      </c>
    </row>
    <row r="7" spans="1:9">
      <c r="A7" s="485" t="s">
        <v>41</v>
      </c>
      <c r="B7" s="486">
        <v>413264</v>
      </c>
      <c r="C7" s="482">
        <v>488983.54</v>
      </c>
      <c r="D7" s="480">
        <f>(C7-B7)/B7</f>
        <v>0.18322316969298072</v>
      </c>
      <c r="E7" s="505"/>
      <c r="F7" s="486">
        <v>3240916</v>
      </c>
      <c r="G7" s="482">
        <v>3479908.39</v>
      </c>
      <c r="H7" s="481">
        <f t="shared" si="1"/>
        <v>7.374223521991935E-2</v>
      </c>
      <c r="I7" s="480">
        <f>G7/$G$6</f>
        <v>0.33879567080417639</v>
      </c>
    </row>
    <row r="8" spans="1:9">
      <c r="A8" s="485" t="s">
        <v>572</v>
      </c>
      <c r="B8" s="486">
        <v>1946092.6</v>
      </c>
      <c r="C8" s="482">
        <v>744823.41000000015</v>
      </c>
      <c r="D8" s="480">
        <f>(C8-B8)/B8</f>
        <v>-0.61727236925930451</v>
      </c>
      <c r="E8" s="505"/>
      <c r="F8" s="486">
        <v>18075467.851</v>
      </c>
      <c r="G8" s="482">
        <v>2844508.09</v>
      </c>
      <c r="H8" s="481">
        <f t="shared" si="1"/>
        <v>-0.84263156486748247</v>
      </c>
      <c r="I8" s="480">
        <f>G8/$G$6</f>
        <v>0.27693459667754539</v>
      </c>
    </row>
    <row r="9" spans="1:9">
      <c r="A9" s="485" t="s">
        <v>34</v>
      </c>
      <c r="B9" s="486">
        <v>187850</v>
      </c>
      <c r="C9" s="482">
        <v>231875.3</v>
      </c>
      <c r="D9" s="480">
        <f>(C9-B9)/B9</f>
        <v>0.23436412030875692</v>
      </c>
      <c r="E9" s="505"/>
      <c r="F9" s="486">
        <v>1705174.51</v>
      </c>
      <c r="G9" s="482">
        <v>2092680.76</v>
      </c>
      <c r="H9" s="481">
        <f t="shared" si="1"/>
        <v>0.22725313317051637</v>
      </c>
      <c r="I9" s="480">
        <f>G9/$G$6</f>
        <v>0.20373846159300579</v>
      </c>
    </row>
    <row r="10" spans="1:9">
      <c r="A10" s="485" t="s">
        <v>40</v>
      </c>
      <c r="B10" s="486">
        <v>226502.258</v>
      </c>
      <c r="C10" s="482">
        <v>191965.02799999999</v>
      </c>
      <c r="D10" s="480">
        <f>(C10-B10)/B10</f>
        <v>-0.15248073156074238</v>
      </c>
      <c r="E10" s="505"/>
      <c r="F10" s="486">
        <v>1910617.4069999999</v>
      </c>
      <c r="G10" s="482">
        <v>1307992.4579999999</v>
      </c>
      <c r="H10" s="481">
        <f t="shared" si="1"/>
        <v>-0.31540848879118377</v>
      </c>
      <c r="I10" s="480">
        <f>G10/$G$6</f>
        <v>0.12734305980247757</v>
      </c>
    </row>
    <row r="11" spans="1:9">
      <c r="A11" s="485" t="s">
        <v>26</v>
      </c>
      <c r="B11" s="486">
        <v>21390.055000000168</v>
      </c>
      <c r="C11" s="482">
        <v>38908.225000000093</v>
      </c>
      <c r="D11" s="480">
        <f>(C11-B11)/B11</f>
        <v>0.81898667394729874</v>
      </c>
      <c r="E11" s="505"/>
      <c r="F11" s="486">
        <v>391656.90500000119</v>
      </c>
      <c r="G11" s="482">
        <v>546317.78999999911</v>
      </c>
      <c r="H11" s="481">
        <f t="shared" si="1"/>
        <v>0.39488869728978082</v>
      </c>
      <c r="I11" s="480">
        <f>G11/$G$6</f>
        <v>5.3188211122794773E-2</v>
      </c>
    </row>
    <row r="12" spans="1:9">
      <c r="A12" s="479" t="s">
        <v>388</v>
      </c>
      <c r="B12" s="319">
        <f>SUM(B13)</f>
        <v>787053</v>
      </c>
      <c r="C12" s="477">
        <f>SUM(C13)</f>
        <v>856788</v>
      </c>
      <c r="D12" s="418">
        <f t="shared" si="0"/>
        <v>8.8602673517539476E-2</v>
      </c>
      <c r="E12" s="478"/>
      <c r="F12" s="319">
        <f>SUM(F13)</f>
        <v>7728280</v>
      </c>
      <c r="G12" s="477">
        <f>SUM(G13)</f>
        <v>8447561</v>
      </c>
      <c r="H12" s="476">
        <f t="shared" si="1"/>
        <v>9.3071291412837015E-2</v>
      </c>
      <c r="I12" s="418">
        <f>SUM(I13)</f>
        <v>1</v>
      </c>
    </row>
    <row r="13" spans="1:9">
      <c r="A13" s="485" t="s">
        <v>162</v>
      </c>
      <c r="B13" s="332">
        <v>787053</v>
      </c>
      <c r="C13" s="503">
        <v>856788</v>
      </c>
      <c r="D13" s="420">
        <f t="shared" si="0"/>
        <v>8.8602673517539476E-2</v>
      </c>
      <c r="E13" s="504"/>
      <c r="F13" s="332">
        <v>7728280</v>
      </c>
      <c r="G13" s="503">
        <v>8447561</v>
      </c>
      <c r="H13" s="481">
        <f>(G13-F13)/F13</f>
        <v>9.3071291412837015E-2</v>
      </c>
      <c r="I13" s="480">
        <f>G12/$G$13</f>
        <v>1</v>
      </c>
    </row>
    <row r="14" spans="1:9">
      <c r="A14" s="479" t="s">
        <v>389</v>
      </c>
      <c r="B14" s="319">
        <f>SUM(B15:B19)</f>
        <v>738526.5199999999</v>
      </c>
      <c r="C14" s="477">
        <f>SUM(C15:C19)</f>
        <v>481512.74</v>
      </c>
      <c r="D14" s="418">
        <f t="shared" si="0"/>
        <v>-0.34800887041943995</v>
      </c>
      <c r="E14" s="478"/>
      <c r="F14" s="319">
        <f>SUM(F15:F19)</f>
        <v>6484361.0460000001</v>
      </c>
      <c r="G14" s="477">
        <f>SUM(G15:G19)</f>
        <v>4903314.4280000012</v>
      </c>
      <c r="H14" s="476">
        <f t="shared" si="1"/>
        <v>-0.24382458144820562</v>
      </c>
      <c r="I14" s="418">
        <f>SUM(I15:I19)</f>
        <v>1</v>
      </c>
    </row>
    <row r="15" spans="1:9">
      <c r="A15" s="485" t="s">
        <v>41</v>
      </c>
      <c r="B15" s="721">
        <v>428395.88999999996</v>
      </c>
      <c r="C15" s="482">
        <v>306461.24</v>
      </c>
      <c r="D15" s="480">
        <f t="shared" si="0"/>
        <v>-0.28463076524847142</v>
      </c>
      <c r="E15" s="484"/>
      <c r="F15" s="486">
        <v>3749279.95</v>
      </c>
      <c r="G15" s="482">
        <v>3342151.95</v>
      </c>
      <c r="H15" s="481">
        <f t="shared" si="1"/>
        <v>-0.10858831707138859</v>
      </c>
      <c r="I15" s="480">
        <f>G15/$G$14</f>
        <v>0.68161077554294658</v>
      </c>
    </row>
    <row r="16" spans="1:9">
      <c r="A16" s="485" t="s">
        <v>34</v>
      </c>
      <c r="B16" s="486">
        <v>114372</v>
      </c>
      <c r="C16" s="482">
        <v>34597</v>
      </c>
      <c r="D16" s="480">
        <f t="shared" si="0"/>
        <v>-0.697504634001329</v>
      </c>
      <c r="E16" s="484"/>
      <c r="F16" s="486">
        <v>1412547.236</v>
      </c>
      <c r="G16" s="482">
        <v>595167.80799999996</v>
      </c>
      <c r="H16" s="481">
        <f t="shared" si="1"/>
        <v>-0.57865635015125261</v>
      </c>
      <c r="I16" s="480">
        <f>G16/$G$14</f>
        <v>0.1213807143595238</v>
      </c>
    </row>
    <row r="17" spans="1:9">
      <c r="A17" s="485" t="s">
        <v>35</v>
      </c>
      <c r="B17" s="486">
        <v>27681</v>
      </c>
      <c r="C17" s="482">
        <v>56991.41</v>
      </c>
      <c r="D17" s="480">
        <f t="shared" si="0"/>
        <v>1.0588638416242189</v>
      </c>
      <c r="E17" s="484"/>
      <c r="F17" s="486">
        <v>321525</v>
      </c>
      <c r="G17" s="482">
        <v>366443.83</v>
      </c>
      <c r="H17" s="481">
        <f t="shared" si="1"/>
        <v>0.13970555944327817</v>
      </c>
      <c r="I17" s="480">
        <f>G17/$G$14</f>
        <v>7.4733904052216318E-2</v>
      </c>
    </row>
    <row r="18" spans="1:9">
      <c r="A18" s="485" t="s">
        <v>39</v>
      </c>
      <c r="B18" s="486">
        <v>151020.03</v>
      </c>
      <c r="C18" s="482">
        <v>45946</v>
      </c>
      <c r="D18" s="480">
        <f t="shared" si="0"/>
        <v>-0.69576221114510439</v>
      </c>
      <c r="E18" s="484"/>
      <c r="F18" s="486">
        <v>868820.77</v>
      </c>
      <c r="G18" s="482">
        <v>347956</v>
      </c>
      <c r="H18" s="481">
        <f t="shared" si="1"/>
        <v>-0.59950773276288039</v>
      </c>
      <c r="I18" s="480">
        <f>G18/$G$14</f>
        <v>7.0963427923982178E-2</v>
      </c>
    </row>
    <row r="19" spans="1:9">
      <c r="A19" s="485" t="s">
        <v>26</v>
      </c>
      <c r="B19" s="486">
        <v>17057.599999999977</v>
      </c>
      <c r="C19" s="482">
        <v>37517.089999999967</v>
      </c>
      <c r="D19" s="480">
        <f t="shared" si="0"/>
        <v>1.199435442266205</v>
      </c>
      <c r="E19" s="484"/>
      <c r="F19" s="486">
        <v>132188.08999999985</v>
      </c>
      <c r="G19" s="482">
        <v>251594.84000000078</v>
      </c>
      <c r="H19" s="481">
        <f t="shared" si="1"/>
        <v>0.90330944338480923</v>
      </c>
      <c r="I19" s="480">
        <f>G19/$G$14</f>
        <v>5.1311178121331097E-2</v>
      </c>
    </row>
    <row r="20" spans="1:9">
      <c r="A20" s="479" t="s">
        <v>390</v>
      </c>
      <c r="B20" s="319">
        <f>SUM(B21:B25)</f>
        <v>192611.02499999999</v>
      </c>
      <c r="C20" s="477">
        <f>SUM(C21:C25)</f>
        <v>185594.92499999999</v>
      </c>
      <c r="D20" s="418">
        <f>(C20-B20)/B20</f>
        <v>-3.6426263761381292E-2</v>
      </c>
      <c r="E20" s="478"/>
      <c r="F20" s="319">
        <f>SUM(F21:F25)</f>
        <v>1567063.91</v>
      </c>
      <c r="G20" s="477">
        <f>SUM(G21:G25)</f>
        <v>1516851.1770000001</v>
      </c>
      <c r="H20" s="476">
        <f>(G20-F20)/F20</f>
        <v>-3.204255594144835E-2</v>
      </c>
      <c r="I20" s="418">
        <f>SUM(I21:I25)</f>
        <v>1</v>
      </c>
    </row>
    <row r="21" spans="1:9">
      <c r="A21" s="485" t="s">
        <v>43</v>
      </c>
      <c r="B21" s="486">
        <v>190811</v>
      </c>
      <c r="C21" s="482">
        <v>184082.8</v>
      </c>
      <c r="D21" s="480">
        <f>(C21-B21)/B21</f>
        <v>-3.5261069854463381E-2</v>
      </c>
      <c r="E21" s="484"/>
      <c r="F21" s="486">
        <v>1549422.09</v>
      </c>
      <c r="G21" s="482">
        <v>1469972.5100000002</v>
      </c>
      <c r="H21" s="481">
        <f>(G21-F21)/F21</f>
        <v>-5.1276911896873653E-2</v>
      </c>
      <c r="I21" s="480">
        <f>G21/$G$20</f>
        <v>0.96909474857466527</v>
      </c>
    </row>
    <row r="22" spans="1:9">
      <c r="A22" s="485" t="s">
        <v>41</v>
      </c>
      <c r="B22" s="486">
        <v>0</v>
      </c>
      <c r="C22" s="482">
        <v>0</v>
      </c>
      <c r="D22" s="480" t="s">
        <v>54</v>
      </c>
      <c r="E22" s="484"/>
      <c r="F22" s="486">
        <v>0</v>
      </c>
      <c r="G22" s="482">
        <v>31289</v>
      </c>
      <c r="H22" s="481" t="s">
        <v>64</v>
      </c>
      <c r="I22" s="480">
        <f>G22/$G$20</f>
        <v>2.0627600435978697E-2</v>
      </c>
    </row>
    <row r="23" spans="1:9">
      <c r="A23" s="485" t="s">
        <v>573</v>
      </c>
      <c r="B23" s="486">
        <v>1390</v>
      </c>
      <c r="C23" s="482">
        <v>930</v>
      </c>
      <c r="D23" s="480">
        <f>(C23-B23)/B23</f>
        <v>-0.33093525179856115</v>
      </c>
      <c r="E23" s="484"/>
      <c r="F23" s="486">
        <v>12000</v>
      </c>
      <c r="G23" s="482">
        <v>10960</v>
      </c>
      <c r="H23" s="481">
        <f>(G23-F23)/F23</f>
        <v>-8.666666666666667E-2</v>
      </c>
      <c r="I23" s="480">
        <f>G23/$G$20</f>
        <v>7.2254946076361183E-3</v>
      </c>
    </row>
    <row r="24" spans="1:9">
      <c r="A24" s="485" t="s">
        <v>572</v>
      </c>
      <c r="B24" s="486">
        <v>410.02499999999998</v>
      </c>
      <c r="C24" s="482">
        <v>582.125</v>
      </c>
      <c r="D24" s="480">
        <f>(C24-B24)/B24</f>
        <v>0.41973050423754654</v>
      </c>
      <c r="E24" s="416"/>
      <c r="F24" s="486">
        <v>5270.4199999999992</v>
      </c>
      <c r="G24" s="482">
        <v>4629.6670000000004</v>
      </c>
      <c r="H24" s="481">
        <f>(G24-F24)/F24</f>
        <v>-0.1215753203729492</v>
      </c>
      <c r="I24" s="480">
        <f>G24/$G$20</f>
        <v>3.0521563817199715E-3</v>
      </c>
    </row>
    <row r="25" spans="1:9">
      <c r="A25" s="485" t="s">
        <v>40</v>
      </c>
      <c r="B25" s="486">
        <v>0</v>
      </c>
      <c r="C25" s="482">
        <v>0</v>
      </c>
      <c r="D25" s="480" t="s">
        <v>54</v>
      </c>
      <c r="E25" s="416"/>
      <c r="F25" s="486">
        <v>371.4</v>
      </c>
      <c r="G25" s="482">
        <v>0</v>
      </c>
      <c r="H25" s="481" t="s">
        <v>54</v>
      </c>
      <c r="I25" s="480">
        <f>G25/$G$20</f>
        <v>0</v>
      </c>
    </row>
    <row r="26" spans="1:9">
      <c r="A26" s="479" t="s">
        <v>393</v>
      </c>
      <c r="B26" s="319">
        <f>SUM(B27:B33)</f>
        <v>136979.53</v>
      </c>
      <c r="C26" s="477">
        <f>SUM(C27:C33)</f>
        <v>143763.17000000004</v>
      </c>
      <c r="D26" s="418">
        <f t="shared" si="0"/>
        <v>4.9523019972400571E-2</v>
      </c>
      <c r="E26" s="478"/>
      <c r="F26" s="319">
        <f>SUM(F27:F33)</f>
        <v>1085131.0630000001</v>
      </c>
      <c r="G26" s="477">
        <f>SUM(G27:G33)</f>
        <v>1468916.0119999999</v>
      </c>
      <c r="H26" s="476">
        <f t="shared" si="1"/>
        <v>0.35367612455860531</v>
      </c>
      <c r="I26" s="418">
        <f>SUM(I27:I33)</f>
        <v>0.99999999999999989</v>
      </c>
    </row>
    <row r="27" spans="1:9">
      <c r="A27" s="485" t="s">
        <v>41</v>
      </c>
      <c r="B27" s="486">
        <v>85212.93</v>
      </c>
      <c r="C27" s="482">
        <v>100518.51000000001</v>
      </c>
      <c r="D27" s="480">
        <f t="shared" si="0"/>
        <v>0.17961569916678158</v>
      </c>
      <c r="E27" s="484"/>
      <c r="F27" s="486">
        <v>674024.67999999993</v>
      </c>
      <c r="G27" s="482">
        <v>1042324.3919999999</v>
      </c>
      <c r="H27" s="481">
        <f t="shared" si="1"/>
        <v>0.5464187335098768</v>
      </c>
      <c r="I27" s="480">
        <f t="shared" ref="I27:I33" si="2">G27/$G$26</f>
        <v>0.70958746687009355</v>
      </c>
    </row>
    <row r="28" spans="1:9">
      <c r="A28" s="485" t="s">
        <v>44</v>
      </c>
      <c r="B28" s="486">
        <v>8036.8</v>
      </c>
      <c r="C28" s="482">
        <v>17352</v>
      </c>
      <c r="D28" s="480">
        <f t="shared" si="0"/>
        <v>1.1590682858849295</v>
      </c>
      <c r="E28" s="484"/>
      <c r="F28" s="486">
        <v>133626.09999999998</v>
      </c>
      <c r="G28" s="482">
        <v>137931.66999999998</v>
      </c>
      <c r="H28" s="481">
        <f t="shared" si="1"/>
        <v>3.2221025682856924E-2</v>
      </c>
      <c r="I28" s="480">
        <f t="shared" si="2"/>
        <v>9.3900310755139341E-2</v>
      </c>
    </row>
    <row r="29" spans="1:9">
      <c r="A29" s="485" t="s">
        <v>39</v>
      </c>
      <c r="B29" s="486">
        <v>8850</v>
      </c>
      <c r="C29" s="482">
        <v>14720</v>
      </c>
      <c r="D29" s="480">
        <f t="shared" si="0"/>
        <v>0.66327683615819211</v>
      </c>
      <c r="E29" s="484"/>
      <c r="F29" s="486">
        <v>68139.489999999991</v>
      </c>
      <c r="G29" s="482">
        <v>89831</v>
      </c>
      <c r="H29" s="481">
        <f t="shared" si="1"/>
        <v>0.31833977624428966</v>
      </c>
      <c r="I29" s="480">
        <f t="shared" si="2"/>
        <v>6.1154619642065693E-2</v>
      </c>
    </row>
    <row r="30" spans="1:9">
      <c r="A30" s="485" t="s">
        <v>263</v>
      </c>
      <c r="B30" s="486">
        <v>9245</v>
      </c>
      <c r="C30" s="482">
        <v>4954.3</v>
      </c>
      <c r="D30" s="480">
        <f t="shared" si="0"/>
        <v>-0.46411032990805839</v>
      </c>
      <c r="E30" s="484"/>
      <c r="F30" s="486">
        <v>36471.300000000003</v>
      </c>
      <c r="G30" s="482">
        <v>61254.500000000007</v>
      </c>
      <c r="H30" s="481">
        <f t="shared" si="1"/>
        <v>0.67952609311979562</v>
      </c>
      <c r="I30" s="480">
        <f t="shared" si="2"/>
        <v>4.1700478107389582E-2</v>
      </c>
    </row>
    <row r="31" spans="1:9">
      <c r="A31" s="485" t="s">
        <v>266</v>
      </c>
      <c r="B31" s="486">
        <v>0</v>
      </c>
      <c r="C31" s="482">
        <v>0</v>
      </c>
      <c r="D31" s="480" t="s">
        <v>54</v>
      </c>
      <c r="E31" s="484"/>
      <c r="F31" s="486">
        <v>0</v>
      </c>
      <c r="G31" s="482">
        <v>43488</v>
      </c>
      <c r="H31" s="481" t="s">
        <v>64</v>
      </c>
      <c r="I31" s="480">
        <f t="shared" si="2"/>
        <v>2.9605504770003149E-2</v>
      </c>
    </row>
    <row r="32" spans="1:9">
      <c r="A32" s="485" t="s">
        <v>35</v>
      </c>
      <c r="B32" s="486">
        <v>6860</v>
      </c>
      <c r="C32" s="482">
        <v>2028</v>
      </c>
      <c r="D32" s="480">
        <f t="shared" si="0"/>
        <v>-0.70437317784256559</v>
      </c>
      <c r="E32" s="484"/>
      <c r="F32" s="486">
        <v>53441.998000000007</v>
      </c>
      <c r="G32" s="482">
        <v>32476.3</v>
      </c>
      <c r="H32" s="481">
        <f t="shared" si="1"/>
        <v>-0.39230752562806515</v>
      </c>
      <c r="I32" s="480">
        <f t="shared" si="2"/>
        <v>2.2109024433454132E-2</v>
      </c>
    </row>
    <row r="33" spans="1:9">
      <c r="A33" s="485" t="s">
        <v>26</v>
      </c>
      <c r="B33" s="486">
        <v>18774.800000000003</v>
      </c>
      <c r="C33" s="482">
        <v>4190.3600000000442</v>
      </c>
      <c r="D33" s="480">
        <f t="shared" si="0"/>
        <v>-0.77680934017938708</v>
      </c>
      <c r="E33" s="484"/>
      <c r="F33" s="486">
        <v>119427.49500000011</v>
      </c>
      <c r="G33" s="482">
        <v>61610.149999999907</v>
      </c>
      <c r="H33" s="481">
        <f t="shared" si="1"/>
        <v>-0.48412088857762736</v>
      </c>
      <c r="I33" s="480">
        <f t="shared" si="2"/>
        <v>4.194259542185446E-2</v>
      </c>
    </row>
    <row r="34" spans="1:9">
      <c r="A34" s="479" t="s">
        <v>394</v>
      </c>
      <c r="B34" s="319">
        <f>SUM(B35:B41)</f>
        <v>119536.16</v>
      </c>
      <c r="C34" s="477">
        <f>SUM(C35:C41)</f>
        <v>133387.95000000001</v>
      </c>
      <c r="D34" s="418">
        <f t="shared" si="0"/>
        <v>0.11587949621269419</v>
      </c>
      <c r="E34" s="478"/>
      <c r="F34" s="319">
        <f>SUM(F35:F41)</f>
        <v>1108975.6975</v>
      </c>
      <c r="G34" s="477">
        <f>SUM(G35:G41)</f>
        <v>1314218.08</v>
      </c>
      <c r="H34" s="476">
        <f t="shared" si="1"/>
        <v>0.18507383251290777</v>
      </c>
      <c r="I34" s="418">
        <f>SUM(I35:I41)</f>
        <v>1</v>
      </c>
    </row>
    <row r="35" spans="1:9">
      <c r="A35" s="485" t="s">
        <v>41</v>
      </c>
      <c r="B35" s="486">
        <v>53151.53</v>
      </c>
      <c r="C35" s="482">
        <v>46856.47</v>
      </c>
      <c r="D35" s="480">
        <f t="shared" si="0"/>
        <v>-0.11843610146311871</v>
      </c>
      <c r="E35" s="484"/>
      <c r="F35" s="486">
        <v>528238.5</v>
      </c>
      <c r="G35" s="482">
        <v>722397.9800000001</v>
      </c>
      <c r="H35" s="481">
        <f t="shared" si="1"/>
        <v>0.36756025923896135</v>
      </c>
      <c r="I35" s="480">
        <f t="shared" ref="I35:I41" si="3">G35/$G$34</f>
        <v>0.54967892391192796</v>
      </c>
    </row>
    <row r="36" spans="1:9">
      <c r="A36" s="485" t="s">
        <v>39</v>
      </c>
      <c r="B36" s="486">
        <v>33960</v>
      </c>
      <c r="C36" s="482">
        <v>27500</v>
      </c>
      <c r="D36" s="480">
        <f t="shared" si="0"/>
        <v>-0.19022379269729092</v>
      </c>
      <c r="E36" s="484"/>
      <c r="F36" s="486">
        <v>196382</v>
      </c>
      <c r="G36" s="482">
        <v>200546</v>
      </c>
      <c r="H36" s="481">
        <f t="shared" si="1"/>
        <v>2.1203572628856006E-2</v>
      </c>
      <c r="I36" s="480">
        <f t="shared" si="3"/>
        <v>0.1525972006107236</v>
      </c>
    </row>
    <row r="37" spans="1:9">
      <c r="A37" s="485" t="s">
        <v>264</v>
      </c>
      <c r="B37" s="486">
        <v>9250</v>
      </c>
      <c r="C37" s="482">
        <v>20970</v>
      </c>
      <c r="D37" s="480">
        <f t="shared" si="0"/>
        <v>1.267027027027027</v>
      </c>
      <c r="E37" s="484"/>
      <c r="F37" s="486">
        <v>187047</v>
      </c>
      <c r="G37" s="482">
        <v>166910</v>
      </c>
      <c r="H37" s="481">
        <f t="shared" si="1"/>
        <v>-0.10765743369313595</v>
      </c>
      <c r="I37" s="480">
        <f t="shared" si="3"/>
        <v>0.12700327482939514</v>
      </c>
    </row>
    <row r="38" spans="1:9">
      <c r="A38" s="485" t="s">
        <v>263</v>
      </c>
      <c r="B38" s="486">
        <v>5917.28</v>
      </c>
      <c r="C38" s="482">
        <v>9358.2800000000007</v>
      </c>
      <c r="D38" s="480">
        <f t="shared" si="0"/>
        <v>0.58151718357083004</v>
      </c>
      <c r="E38" s="484"/>
      <c r="F38" s="486">
        <v>67736.759999999995</v>
      </c>
      <c r="G38" s="482">
        <v>84120.199999999983</v>
      </c>
      <c r="H38" s="481">
        <f t="shared" si="1"/>
        <v>0.24186925976382675</v>
      </c>
      <c r="I38" s="480">
        <f t="shared" si="3"/>
        <v>6.4007793896732862E-2</v>
      </c>
    </row>
    <row r="39" spans="1:9" ht="14.25" customHeight="1">
      <c r="A39" s="485" t="s">
        <v>36</v>
      </c>
      <c r="B39" s="486">
        <v>6639</v>
      </c>
      <c r="C39" s="482">
        <v>8253</v>
      </c>
      <c r="D39" s="480">
        <f t="shared" si="0"/>
        <v>0.24310890194306373</v>
      </c>
      <c r="E39" s="484"/>
      <c r="F39" s="502">
        <v>47515.5</v>
      </c>
      <c r="G39" s="482">
        <v>46746</v>
      </c>
      <c r="H39" s="481">
        <f t="shared" si="1"/>
        <v>-1.6194715408656121E-2</v>
      </c>
      <c r="I39" s="480">
        <f t="shared" si="3"/>
        <v>3.5569439129919743E-2</v>
      </c>
    </row>
    <row r="40" spans="1:9" ht="14.25" customHeight="1">
      <c r="A40" s="485" t="s">
        <v>34</v>
      </c>
      <c r="B40" s="486">
        <v>537</v>
      </c>
      <c r="C40" s="482">
        <v>8999</v>
      </c>
      <c r="D40" s="480" t="s">
        <v>64</v>
      </c>
      <c r="E40" s="484"/>
      <c r="F40" s="486">
        <v>3353</v>
      </c>
      <c r="G40" s="482">
        <v>30103</v>
      </c>
      <c r="H40" s="481">
        <f t="shared" si="1"/>
        <v>7.977930211750671</v>
      </c>
      <c r="I40" s="480">
        <f t="shared" si="3"/>
        <v>2.2905635265647845E-2</v>
      </c>
    </row>
    <row r="41" spans="1:9" ht="14.25" customHeight="1">
      <c r="A41" s="485" t="s">
        <v>26</v>
      </c>
      <c r="B41" s="486">
        <v>10081.350000000006</v>
      </c>
      <c r="C41" s="482">
        <v>11451.200000000012</v>
      </c>
      <c r="D41" s="480">
        <f t="shared" si="0"/>
        <v>0.13587961929701925</v>
      </c>
      <c r="E41" s="484"/>
      <c r="F41" s="486">
        <v>78702.9375</v>
      </c>
      <c r="G41" s="482">
        <v>63394.90000000014</v>
      </c>
      <c r="H41" s="481">
        <f t="shared" si="1"/>
        <v>-0.19450401708322335</v>
      </c>
      <c r="I41" s="480">
        <f t="shared" si="3"/>
        <v>4.8237732355652978E-2</v>
      </c>
    </row>
    <row r="42" spans="1:9" ht="14.25" customHeight="1">
      <c r="A42" s="479" t="s">
        <v>392</v>
      </c>
      <c r="B42" s="319">
        <f>SUM(B43:B44)</f>
        <v>90198</v>
      </c>
      <c r="C42" s="477">
        <f>SUM(C43:C44)</f>
        <v>108714</v>
      </c>
      <c r="D42" s="418">
        <f t="shared" si="0"/>
        <v>0.20528171356349365</v>
      </c>
      <c r="E42" s="478"/>
      <c r="F42" s="319">
        <f>SUM(F43:F44)</f>
        <v>1048198.75</v>
      </c>
      <c r="G42" s="477">
        <f>SUM(G43:G44)</f>
        <v>1272328</v>
      </c>
      <c r="H42" s="476">
        <f t="shared" si="1"/>
        <v>0.21382323724389102</v>
      </c>
      <c r="I42" s="418">
        <f>SUM(I43:I44)</f>
        <v>1</v>
      </c>
    </row>
    <row r="43" spans="1:9" ht="14.25" customHeight="1">
      <c r="A43" s="485" t="s">
        <v>162</v>
      </c>
      <c r="B43" s="486">
        <v>88618</v>
      </c>
      <c r="C43" s="482">
        <v>107163</v>
      </c>
      <c r="D43" s="480">
        <f t="shared" si="0"/>
        <v>0.20926899726917783</v>
      </c>
      <c r="E43" s="484"/>
      <c r="F43" s="486">
        <v>1035888</v>
      </c>
      <c r="G43" s="482">
        <v>1256907</v>
      </c>
      <c r="H43" s="481">
        <f t="shared" si="1"/>
        <v>0.21336186923682871</v>
      </c>
      <c r="I43" s="480">
        <f>G43/$G$42</f>
        <v>0.98787969768801753</v>
      </c>
    </row>
    <row r="44" spans="1:9" ht="14.25" customHeight="1">
      <c r="A44" s="485" t="s">
        <v>34</v>
      </c>
      <c r="B44" s="486">
        <v>1580</v>
      </c>
      <c r="C44" s="482">
        <v>1551</v>
      </c>
      <c r="D44" s="480">
        <f t="shared" si="0"/>
        <v>-1.8354430379746836E-2</v>
      </c>
      <c r="E44" s="484"/>
      <c r="F44" s="486">
        <v>12310.75</v>
      </c>
      <c r="G44" s="482">
        <v>15421</v>
      </c>
      <c r="H44" s="481">
        <f t="shared" si="1"/>
        <v>0.25264504599638526</v>
      </c>
      <c r="I44" s="480">
        <f>G44/$G$42</f>
        <v>1.2120302311982445E-2</v>
      </c>
    </row>
    <row r="45" spans="1:9" ht="14.25" customHeight="1">
      <c r="A45" s="479" t="s">
        <v>395</v>
      </c>
      <c r="B45" s="319">
        <f>SUM(B46:B52)</f>
        <v>113905.72</v>
      </c>
      <c r="C45" s="477">
        <f>SUM(C46:C52)</f>
        <v>121898.41101600001</v>
      </c>
      <c r="D45" s="418">
        <f t="shared" si="0"/>
        <v>7.0169355990199717E-2</v>
      </c>
      <c r="E45" s="478"/>
      <c r="F45" s="319">
        <f>SUM(F46:F52)</f>
        <v>832732.77449999994</v>
      </c>
      <c r="G45" s="477">
        <f>SUM(G46:G52)</f>
        <v>1042656.727234</v>
      </c>
      <c r="H45" s="476">
        <f t="shared" si="1"/>
        <v>0.25209041743318589</v>
      </c>
      <c r="I45" s="418">
        <f>SUM(I46:I52)</f>
        <v>0.99999999999999989</v>
      </c>
    </row>
    <row r="46" spans="1:9" ht="14.25" customHeight="1">
      <c r="A46" s="485" t="s">
        <v>41</v>
      </c>
      <c r="B46" s="486">
        <v>85079.62</v>
      </c>
      <c r="C46" s="482">
        <v>88351.6</v>
      </c>
      <c r="D46" s="480">
        <f t="shared" si="0"/>
        <v>3.8457858650520663E-2</v>
      </c>
      <c r="E46" s="484"/>
      <c r="F46" s="486">
        <v>497741.64</v>
      </c>
      <c r="G46" s="482">
        <v>701163.79</v>
      </c>
      <c r="H46" s="481">
        <f t="shared" si="1"/>
        <v>0.40869023937800347</v>
      </c>
      <c r="I46" s="480">
        <f t="shared" ref="I46:I52" si="4">G46/$G$45</f>
        <v>0.6724780761354453</v>
      </c>
    </row>
    <row r="47" spans="1:9" ht="14.25" customHeight="1">
      <c r="A47" s="485" t="s">
        <v>572</v>
      </c>
      <c r="B47" s="501">
        <v>13122.9</v>
      </c>
      <c r="C47" s="482">
        <v>10369.199999999999</v>
      </c>
      <c r="D47" s="480">
        <f t="shared" si="0"/>
        <v>-0.20983928857188586</v>
      </c>
      <c r="E47" s="484"/>
      <c r="F47" s="486">
        <v>122218.28449999998</v>
      </c>
      <c r="G47" s="482">
        <v>106859.09000000001</v>
      </c>
      <c r="H47" s="481">
        <f t="shared" si="1"/>
        <v>-0.12567018562594839</v>
      </c>
      <c r="I47" s="480">
        <f t="shared" si="4"/>
        <v>0.10248731649531474</v>
      </c>
    </row>
    <row r="48" spans="1:9" ht="14.25" customHeight="1">
      <c r="A48" s="485" t="s">
        <v>577</v>
      </c>
      <c r="B48" s="486">
        <v>6242.6399999999994</v>
      </c>
      <c r="C48" s="482">
        <v>5986.1</v>
      </c>
      <c r="D48" s="480">
        <f t="shared" si="0"/>
        <v>-4.109479322850574E-2</v>
      </c>
      <c r="E48" s="484"/>
      <c r="F48" s="486">
        <v>52807.15</v>
      </c>
      <c r="G48" s="482">
        <v>63922.15</v>
      </c>
      <c r="H48" s="481">
        <f t="shared" si="1"/>
        <v>0.21048286074897055</v>
      </c>
      <c r="I48" s="480">
        <f t="shared" si="4"/>
        <v>6.1306994267974604E-2</v>
      </c>
    </row>
    <row r="49" spans="1:9" ht="14.25" customHeight="1">
      <c r="A49" s="485" t="s">
        <v>37</v>
      </c>
      <c r="B49" s="486">
        <v>6482</v>
      </c>
      <c r="C49" s="482">
        <v>5994.1</v>
      </c>
      <c r="D49" s="480">
        <f t="shared" si="0"/>
        <v>-7.5269978401727805E-2</v>
      </c>
      <c r="E49" s="484"/>
      <c r="F49" s="486">
        <v>74440.570000000007</v>
      </c>
      <c r="G49" s="482">
        <v>60100.479999999996</v>
      </c>
      <c r="H49" s="481">
        <f t="shared" si="1"/>
        <v>-0.19263810043367494</v>
      </c>
      <c r="I49" s="480">
        <f t="shared" si="4"/>
        <v>5.7641674800714963E-2</v>
      </c>
    </row>
    <row r="50" spans="1:9">
      <c r="A50" s="485" t="s">
        <v>263</v>
      </c>
      <c r="B50" s="486">
        <v>963.1</v>
      </c>
      <c r="C50" s="482">
        <v>0</v>
      </c>
      <c r="D50" s="480" t="s">
        <v>54</v>
      </c>
      <c r="E50" s="484"/>
      <c r="F50" s="486">
        <v>18999.799999999996</v>
      </c>
      <c r="G50" s="482">
        <v>42767.8</v>
      </c>
      <c r="H50" s="481">
        <f t="shared" si="1"/>
        <v>1.2509605364266998</v>
      </c>
      <c r="I50" s="480">
        <f t="shared" si="4"/>
        <v>4.10181020108661E-2</v>
      </c>
    </row>
    <row r="51" spans="1:9" ht="14.25" customHeight="1">
      <c r="A51" s="485" t="s">
        <v>42</v>
      </c>
      <c r="B51" s="486">
        <v>0</v>
      </c>
      <c r="C51" s="482">
        <v>3244.6</v>
      </c>
      <c r="D51" s="480" t="s">
        <v>64</v>
      </c>
      <c r="E51" s="484"/>
      <c r="F51" s="486">
        <v>0</v>
      </c>
      <c r="G51" s="482">
        <v>35557.39</v>
      </c>
      <c r="H51" s="481" t="s">
        <v>64</v>
      </c>
      <c r="I51" s="480">
        <f t="shared" si="4"/>
        <v>3.4102681228871959E-2</v>
      </c>
    </row>
    <row r="52" spans="1:9" ht="14.25" customHeight="1">
      <c r="A52" s="485" t="s">
        <v>26</v>
      </c>
      <c r="B52" s="486">
        <v>2015.4600000000064</v>
      </c>
      <c r="C52" s="482">
        <v>7952.8110159999924</v>
      </c>
      <c r="D52" s="480">
        <f t="shared" si="0"/>
        <v>2.9459036726107026</v>
      </c>
      <c r="E52" s="482"/>
      <c r="F52" s="486">
        <v>66525.329999999958</v>
      </c>
      <c r="G52" s="482">
        <v>32286.027233999921</v>
      </c>
      <c r="H52" s="481">
        <f t="shared" ref="H52:H58" si="5">(G52-F52)/F52</f>
        <v>-0.51468069028744479</v>
      </c>
      <c r="I52" s="480">
        <f t="shared" si="4"/>
        <v>3.0965155060812335E-2</v>
      </c>
    </row>
    <row r="53" spans="1:9" ht="14.25" customHeight="1">
      <c r="A53" s="479" t="s">
        <v>396</v>
      </c>
      <c r="B53" s="319">
        <f>SUM(B54:B59)</f>
        <v>92288.01</v>
      </c>
      <c r="C53" s="477">
        <f>SUM(C54:C59)</f>
        <v>151026.68000000002</v>
      </c>
      <c r="D53" s="418">
        <f t="shared" si="0"/>
        <v>0.63647130326030465</v>
      </c>
      <c r="E53" s="478"/>
      <c r="F53" s="319">
        <f>SUM(F54:F59)</f>
        <v>826927.64999999991</v>
      </c>
      <c r="G53" s="477">
        <f>SUM(G54:G59)</f>
        <v>978200.36</v>
      </c>
      <c r="H53" s="476">
        <f t="shared" si="5"/>
        <v>0.18293342833559875</v>
      </c>
      <c r="I53" s="418">
        <f>SUM(I54:I59)</f>
        <v>1</v>
      </c>
    </row>
    <row r="54" spans="1:9" ht="14.25" customHeight="1">
      <c r="A54" s="485" t="s">
        <v>34</v>
      </c>
      <c r="B54" s="486">
        <v>80600</v>
      </c>
      <c r="C54" s="482">
        <v>120826.87</v>
      </c>
      <c r="D54" s="480">
        <f t="shared" si="0"/>
        <v>0.49909267990074435</v>
      </c>
      <c r="E54" s="484"/>
      <c r="F54" s="486">
        <v>742358</v>
      </c>
      <c r="G54" s="482">
        <v>719326.87</v>
      </c>
      <c r="H54" s="481">
        <f t="shared" si="5"/>
        <v>-3.1024290167277788E-2</v>
      </c>
      <c r="I54" s="480">
        <f t="shared" ref="I54:I59" si="6">G54/$G$53</f>
        <v>0.73535739651537235</v>
      </c>
    </row>
    <row r="55" spans="1:9" ht="14.25" customHeight="1">
      <c r="A55" s="485" t="s">
        <v>40</v>
      </c>
      <c r="B55" s="486">
        <v>0</v>
      </c>
      <c r="C55" s="482">
        <v>20237.89</v>
      </c>
      <c r="D55" s="480" t="s">
        <v>64</v>
      </c>
      <c r="E55" s="484"/>
      <c r="F55" s="486">
        <v>0</v>
      </c>
      <c r="G55" s="482">
        <v>182450.78999999998</v>
      </c>
      <c r="H55" s="481" t="s">
        <v>64</v>
      </c>
      <c r="I55" s="480">
        <f t="shared" si="6"/>
        <v>0.18651678885090575</v>
      </c>
    </row>
    <row r="56" spans="1:9" ht="14.25" customHeight="1">
      <c r="A56" s="485" t="s">
        <v>45</v>
      </c>
      <c r="B56" s="486">
        <v>8196.61</v>
      </c>
      <c r="C56" s="482">
        <v>8108</v>
      </c>
      <c r="D56" s="480">
        <f t="shared" si="0"/>
        <v>-1.0810566807497316E-2</v>
      </c>
      <c r="E56" s="484"/>
      <c r="F56" s="486">
        <v>60428.71</v>
      </c>
      <c r="G56" s="482">
        <v>35163.53</v>
      </c>
      <c r="H56" s="481">
        <f t="shared" si="5"/>
        <v>-0.41809894667617431</v>
      </c>
      <c r="I56" s="480">
        <f t="shared" si="6"/>
        <v>3.5947165261726137E-2</v>
      </c>
    </row>
    <row r="57" spans="1:9" ht="14.25" customHeight="1">
      <c r="A57" s="485" t="s">
        <v>41</v>
      </c>
      <c r="B57" s="486">
        <v>0</v>
      </c>
      <c r="C57" s="482">
        <v>1469</v>
      </c>
      <c r="D57" s="480" t="s">
        <v>64</v>
      </c>
      <c r="E57" s="484"/>
      <c r="F57" s="486">
        <v>0</v>
      </c>
      <c r="G57" s="482">
        <v>34552</v>
      </c>
      <c r="H57" s="481" t="s">
        <v>64</v>
      </c>
      <c r="I57" s="480">
        <f t="shared" si="6"/>
        <v>3.5322007037494857E-2</v>
      </c>
    </row>
    <row r="58" spans="1:9" ht="14.25" customHeight="1">
      <c r="A58" s="485" t="s">
        <v>572</v>
      </c>
      <c r="B58" s="486">
        <v>3491.4</v>
      </c>
      <c r="C58" s="482">
        <v>384.92</v>
      </c>
      <c r="D58" s="480">
        <f t="shared" si="0"/>
        <v>-0.88975196196368223</v>
      </c>
      <c r="E58" s="484"/>
      <c r="F58" s="486">
        <v>24140.940000000002</v>
      </c>
      <c r="G58" s="482">
        <v>5707.17</v>
      </c>
      <c r="H58" s="481">
        <f t="shared" si="5"/>
        <v>-0.76358957024871454</v>
      </c>
      <c r="I58" s="480">
        <f t="shared" si="6"/>
        <v>5.8343568796069547E-3</v>
      </c>
    </row>
    <row r="59" spans="1:9" ht="14.25" customHeight="1">
      <c r="A59" s="485" t="s">
        <v>265</v>
      </c>
      <c r="B59" s="486">
        <v>0</v>
      </c>
      <c r="C59" s="482">
        <v>0</v>
      </c>
      <c r="D59" s="480" t="s">
        <v>54</v>
      </c>
      <c r="E59" s="484"/>
      <c r="F59" s="486">
        <v>0</v>
      </c>
      <c r="G59" s="482">
        <v>1000</v>
      </c>
      <c r="H59" s="481" t="s">
        <v>64</v>
      </c>
      <c r="I59" s="480">
        <f t="shared" si="6"/>
        <v>1.0222854548939237E-3</v>
      </c>
    </row>
    <row r="60" spans="1:9" ht="14.25" customHeight="1">
      <c r="A60" s="479" t="s">
        <v>391</v>
      </c>
      <c r="B60" s="319">
        <f>SUM(B61:B64)</f>
        <v>122036</v>
      </c>
      <c r="C60" s="477">
        <f>SUM(C61:C64)</f>
        <v>87250</v>
      </c>
      <c r="D60" s="418">
        <f>(C60-B60)/B60</f>
        <v>-0.28504703530105868</v>
      </c>
      <c r="E60" s="478"/>
      <c r="F60" s="319">
        <f>SUM(F61:F64)</f>
        <v>1144766.007</v>
      </c>
      <c r="G60" s="477">
        <f>SUM(G61:G64)</f>
        <v>901478</v>
      </c>
      <c r="H60" s="476">
        <f>(G60-F60)/F60</f>
        <v>-0.2125220398861826</v>
      </c>
      <c r="I60" s="418">
        <f>SUM(I61:I64)</f>
        <v>1</v>
      </c>
    </row>
    <row r="61" spans="1:9" ht="14.25" customHeight="1">
      <c r="A61" s="485" t="s">
        <v>39</v>
      </c>
      <c r="B61" s="486">
        <v>68823</v>
      </c>
      <c r="C61" s="482">
        <v>35822</v>
      </c>
      <c r="D61" s="480">
        <f>(C61-B61)/B61</f>
        <v>-0.4795053979047702</v>
      </c>
      <c r="E61" s="484"/>
      <c r="F61" s="486">
        <v>665540.09699999995</v>
      </c>
      <c r="G61" s="482">
        <v>441379</v>
      </c>
      <c r="H61" s="481">
        <f>(G61-F61)/F61</f>
        <v>-0.33681080675744768</v>
      </c>
      <c r="I61" s="480">
        <f>G61/$G$60</f>
        <v>0.48961705110940035</v>
      </c>
    </row>
    <row r="62" spans="1:9" ht="14.25" customHeight="1">
      <c r="A62" s="485" t="s">
        <v>41</v>
      </c>
      <c r="B62" s="486">
        <v>49153</v>
      </c>
      <c r="C62" s="482">
        <v>48268</v>
      </c>
      <c r="D62" s="480">
        <f>(C62-B62)/B62</f>
        <v>-1.8005004780989969E-2</v>
      </c>
      <c r="E62" s="484"/>
      <c r="F62" s="486">
        <v>428885.91000000003</v>
      </c>
      <c r="G62" s="482">
        <v>426819</v>
      </c>
      <c r="H62" s="481">
        <f>(G62-F62)/F62</f>
        <v>-4.8192536798423438E-3</v>
      </c>
      <c r="I62" s="480">
        <f>G62/$G$60</f>
        <v>0.47346579727957866</v>
      </c>
    </row>
    <row r="63" spans="1:9" ht="14.25" customHeight="1">
      <c r="A63" s="485" t="s">
        <v>44</v>
      </c>
      <c r="B63" s="486">
        <v>3200</v>
      </c>
      <c r="C63" s="482">
        <v>2300</v>
      </c>
      <c r="D63" s="480">
        <f>(C63-B63)/B63</f>
        <v>-0.28125</v>
      </c>
      <c r="E63" s="484"/>
      <c r="F63" s="486">
        <v>42600</v>
      </c>
      <c r="G63" s="482">
        <v>25540</v>
      </c>
      <c r="H63" s="481">
        <f>(G63-F63)/F63</f>
        <v>-0.4004694835680751</v>
      </c>
      <c r="I63" s="480">
        <f>G63/$G$60</f>
        <v>2.8331251566871295E-2</v>
      </c>
    </row>
    <row r="64" spans="1:9" ht="14.25" customHeight="1">
      <c r="A64" s="485" t="s">
        <v>577</v>
      </c>
      <c r="B64" s="486">
        <v>860</v>
      </c>
      <c r="C64" s="482">
        <v>860</v>
      </c>
      <c r="D64" s="612">
        <v>0</v>
      </c>
      <c r="E64" s="484"/>
      <c r="F64" s="486">
        <v>7740</v>
      </c>
      <c r="G64" s="482">
        <v>7740</v>
      </c>
      <c r="H64" s="613">
        <v>0</v>
      </c>
      <c r="I64" s="480">
        <f>G64/$G$60</f>
        <v>8.5859000441497191E-3</v>
      </c>
    </row>
    <row r="65" spans="1:9">
      <c r="A65" s="479" t="s">
        <v>397</v>
      </c>
      <c r="B65" s="319">
        <f>SUM(B66)</f>
        <v>66927.95</v>
      </c>
      <c r="C65" s="477">
        <f>SUM(C66)</f>
        <v>55499.87</v>
      </c>
      <c r="D65" s="418">
        <f t="shared" ref="D65:D81" si="7">(C65-B65)/B65</f>
        <v>-0.17075198030120442</v>
      </c>
      <c r="E65" s="478"/>
      <c r="F65" s="319">
        <f>SUM(F66)</f>
        <v>609823.15999999992</v>
      </c>
      <c r="G65" s="477">
        <f>SUM(G66)</f>
        <v>564493.7300000001</v>
      </c>
      <c r="H65" s="476">
        <f t="shared" ref="H65:H96" si="8">(G65-F65)/F65</f>
        <v>-7.433208997834688E-2</v>
      </c>
      <c r="I65" s="418">
        <f>SUM(I66)</f>
        <v>1</v>
      </c>
    </row>
    <row r="66" spans="1:9">
      <c r="A66" s="485" t="s">
        <v>162</v>
      </c>
      <c r="B66" s="486">
        <v>66927.95</v>
      </c>
      <c r="C66" s="482">
        <v>55499.87</v>
      </c>
      <c r="D66" s="480">
        <f t="shared" si="7"/>
        <v>-0.17075198030120442</v>
      </c>
      <c r="E66" s="484"/>
      <c r="F66" s="486">
        <v>609823.15999999992</v>
      </c>
      <c r="G66" s="482">
        <v>564493.7300000001</v>
      </c>
      <c r="H66" s="481">
        <f t="shared" si="8"/>
        <v>-7.433208997834688E-2</v>
      </c>
      <c r="I66" s="480">
        <f>G66/$G$65</f>
        <v>1</v>
      </c>
    </row>
    <row r="67" spans="1:9">
      <c r="A67" s="479" t="s">
        <v>398</v>
      </c>
      <c r="B67" s="319">
        <f>SUM(B68:B70)</f>
        <v>40859.490000000005</v>
      </c>
      <c r="C67" s="477">
        <f>SUM(C68:C70)</f>
        <v>32690.080000000002</v>
      </c>
      <c r="D67" s="418">
        <f t="shared" si="7"/>
        <v>-0.19993910839317874</v>
      </c>
      <c r="E67" s="478"/>
      <c r="F67" s="319">
        <f>SUM(F68:F70)</f>
        <v>342165.16099999996</v>
      </c>
      <c r="G67" s="477">
        <f>SUM(G68:G70)</f>
        <v>305314.93</v>
      </c>
      <c r="H67" s="476">
        <f t="shared" si="8"/>
        <v>-0.10769720357356889</v>
      </c>
      <c r="I67" s="418">
        <f>SUM(I68:I70)</f>
        <v>1</v>
      </c>
    </row>
    <row r="68" spans="1:9">
      <c r="A68" s="485" t="s">
        <v>572</v>
      </c>
      <c r="B68" s="486">
        <v>28709.130000000005</v>
      </c>
      <c r="C68" s="482">
        <v>22572.75</v>
      </c>
      <c r="D68" s="480">
        <f t="shared" si="7"/>
        <v>-0.2137431541812658</v>
      </c>
      <c r="E68" s="484"/>
      <c r="F68" s="486">
        <v>242230.67099999997</v>
      </c>
      <c r="G68" s="482">
        <v>211581.77000000002</v>
      </c>
      <c r="H68" s="481">
        <f t="shared" si="8"/>
        <v>-0.12652774676911149</v>
      </c>
      <c r="I68" s="480">
        <f>G68/$G$67</f>
        <v>0.69299516404258388</v>
      </c>
    </row>
    <row r="69" spans="1:9">
      <c r="A69" s="485" t="s">
        <v>34</v>
      </c>
      <c r="B69" s="486">
        <v>9212.3599999999988</v>
      </c>
      <c r="C69" s="482">
        <v>7245.33</v>
      </c>
      <c r="D69" s="480">
        <f t="shared" si="7"/>
        <v>-0.21352074821218439</v>
      </c>
      <c r="E69" s="484"/>
      <c r="F69" s="486">
        <v>72716.490000000005</v>
      </c>
      <c r="G69" s="482">
        <v>67189.100000000006</v>
      </c>
      <c r="H69" s="481">
        <f t="shared" si="8"/>
        <v>-7.6012882359970876E-2</v>
      </c>
      <c r="I69" s="480">
        <f>G69/$G$67</f>
        <v>0.2200649015100572</v>
      </c>
    </row>
    <row r="70" spans="1:9">
      <c r="A70" s="485" t="s">
        <v>37</v>
      </c>
      <c r="B70" s="486">
        <v>2938</v>
      </c>
      <c r="C70" s="482">
        <v>2872</v>
      </c>
      <c r="D70" s="480">
        <f t="shared" si="7"/>
        <v>-2.24642614023145E-2</v>
      </c>
      <c r="E70" s="484"/>
      <c r="F70" s="486">
        <v>27218</v>
      </c>
      <c r="G70" s="482">
        <v>26544.059999999998</v>
      </c>
      <c r="H70" s="481">
        <f t="shared" si="8"/>
        <v>-2.4760820045558171E-2</v>
      </c>
      <c r="I70" s="480">
        <f>G70/$G$67</f>
        <v>8.6939934447358994E-2</v>
      </c>
    </row>
    <row r="71" spans="1:9">
      <c r="A71" s="497" t="s">
        <v>399</v>
      </c>
      <c r="B71" s="325">
        <f>SUM(B72:B76)</f>
        <v>23485.071000000004</v>
      </c>
      <c r="C71" s="495">
        <f>SUM(C72:C76)</f>
        <v>23554.531000000003</v>
      </c>
      <c r="D71" s="417">
        <f>(C71-B71)/B71</f>
        <v>2.95762358989671E-3</v>
      </c>
      <c r="E71" s="496"/>
      <c r="F71" s="325">
        <f>SUM(F72:F76)</f>
        <v>277408.74100000004</v>
      </c>
      <c r="G71" s="495">
        <f>SUM(G72:G76)</f>
        <v>127495.61099999999</v>
      </c>
      <c r="H71" s="494">
        <f t="shared" si="8"/>
        <v>-0.54040521383570983</v>
      </c>
      <c r="I71" s="417">
        <f>SUM(I72:I76)</f>
        <v>1</v>
      </c>
    </row>
    <row r="72" spans="1:9">
      <c r="A72" s="498" t="s">
        <v>572</v>
      </c>
      <c r="B72" s="500">
        <v>17389.110000000004</v>
      </c>
      <c r="C72" s="499">
        <v>11287.095000000001</v>
      </c>
      <c r="D72" s="487">
        <f>(C72-B72)/B72</f>
        <v>-0.35091013858673625</v>
      </c>
      <c r="E72" s="492"/>
      <c r="F72" s="491">
        <v>67347.08</v>
      </c>
      <c r="G72" s="490">
        <v>65446.184999999998</v>
      </c>
      <c r="H72" s="488">
        <f t="shared" si="8"/>
        <v>-2.8225351418354055E-2</v>
      </c>
      <c r="I72" s="487">
        <f>G72/$G$71</f>
        <v>0.51332108208807281</v>
      </c>
    </row>
    <row r="73" spans="1:9">
      <c r="A73" s="498" t="s">
        <v>34</v>
      </c>
      <c r="B73" s="491">
        <v>0</v>
      </c>
      <c r="C73" s="490">
        <v>0</v>
      </c>
      <c r="D73" s="487" t="s">
        <v>64</v>
      </c>
      <c r="E73" s="492"/>
      <c r="F73" s="491">
        <v>56380</v>
      </c>
      <c r="G73" s="490">
        <v>18424</v>
      </c>
      <c r="H73" s="488">
        <f t="shared" si="8"/>
        <v>-0.6732174529975169</v>
      </c>
      <c r="I73" s="487">
        <f>G73/$G$71</f>
        <v>0.14450693522304858</v>
      </c>
    </row>
    <row r="74" spans="1:9">
      <c r="A74" s="498" t="s">
        <v>41</v>
      </c>
      <c r="B74" s="491">
        <v>0</v>
      </c>
      <c r="C74" s="490">
        <v>9360</v>
      </c>
      <c r="D74" s="487" t="s">
        <v>64</v>
      </c>
      <c r="E74" s="492"/>
      <c r="F74" s="491">
        <v>0</v>
      </c>
      <c r="G74" s="490">
        <v>17865.59</v>
      </c>
      <c r="H74" s="488" t="s">
        <v>64</v>
      </c>
      <c r="I74" s="487">
        <f>G74/$G$71</f>
        <v>0.1401270981790895</v>
      </c>
    </row>
    <row r="75" spans="1:9">
      <c r="A75" s="498" t="s">
        <v>577</v>
      </c>
      <c r="B75" s="491">
        <v>2300</v>
      </c>
      <c r="C75" s="490">
        <v>1153</v>
      </c>
      <c r="D75" s="487">
        <f t="shared" ref="D75:D76" si="9">(C75-B75)/B75</f>
        <v>-0.49869565217391304</v>
      </c>
      <c r="E75" s="492"/>
      <c r="F75" s="491">
        <v>14682.4</v>
      </c>
      <c r="G75" s="490">
        <v>11840.5</v>
      </c>
      <c r="H75" s="488">
        <f t="shared" ref="H75" si="10">(G75-F75)/F75</f>
        <v>-0.19355827385168636</v>
      </c>
      <c r="I75" s="487">
        <f>G75/$G$71</f>
        <v>9.2869863575146913E-2</v>
      </c>
    </row>
    <row r="76" spans="1:9">
      <c r="A76" s="485" t="s">
        <v>26</v>
      </c>
      <c r="B76" s="486">
        <v>3795.9609999999993</v>
      </c>
      <c r="C76" s="482">
        <v>1754.4360000000015</v>
      </c>
      <c r="D76" s="487">
        <f t="shared" si="9"/>
        <v>-0.53781506185126726</v>
      </c>
      <c r="E76" s="484"/>
      <c r="F76" s="486">
        <v>138999.26100000003</v>
      </c>
      <c r="G76" s="482">
        <v>13919.335999999996</v>
      </c>
      <c r="H76" s="488">
        <f t="shared" si="8"/>
        <v>-0.89986035968925049</v>
      </c>
      <c r="I76" s="480">
        <f>G76/$G$71</f>
        <v>0.10917502093464219</v>
      </c>
    </row>
    <row r="77" spans="1:9">
      <c r="A77" s="497" t="s">
        <v>524</v>
      </c>
      <c r="B77" s="325">
        <f>SUM(B78:B78)</f>
        <v>0</v>
      </c>
      <c r="C77" s="495">
        <f>SUM(C78:C78)</f>
        <v>56297.120000000003</v>
      </c>
      <c r="D77" s="417" t="s">
        <v>64</v>
      </c>
      <c r="E77" s="496"/>
      <c r="F77" s="325">
        <f>SUM(F78:F78)</f>
        <v>0</v>
      </c>
      <c r="G77" s="495">
        <f>SUM(G78:G78)</f>
        <v>79151.12</v>
      </c>
      <c r="H77" s="494" t="s">
        <v>64</v>
      </c>
      <c r="I77" s="417">
        <f>SUM(I78:I78)</f>
        <v>1</v>
      </c>
    </row>
    <row r="78" spans="1:9">
      <c r="A78" s="493" t="s">
        <v>34</v>
      </c>
      <c r="B78" s="491">
        <v>0</v>
      </c>
      <c r="C78" s="490">
        <v>56297.120000000003</v>
      </c>
      <c r="D78" s="487" t="s">
        <v>64</v>
      </c>
      <c r="E78" s="492"/>
      <c r="F78" s="491">
        <v>0</v>
      </c>
      <c r="G78" s="490">
        <v>79151.12</v>
      </c>
      <c r="H78" s="488" t="s">
        <v>64</v>
      </c>
      <c r="I78" s="487">
        <f>G78/$G$77</f>
        <v>1</v>
      </c>
    </row>
    <row r="79" spans="1:9">
      <c r="A79" s="497" t="s">
        <v>400</v>
      </c>
      <c r="B79" s="325">
        <f>SUM(B80:B81)</f>
        <v>10731.06</v>
      </c>
      <c r="C79" s="495">
        <f>SUM(C80:C81)</f>
        <v>7848.56</v>
      </c>
      <c r="D79" s="417">
        <f t="shared" si="7"/>
        <v>-0.26861279314438641</v>
      </c>
      <c r="E79" s="496"/>
      <c r="F79" s="325">
        <f>SUM(F80:F81)</f>
        <v>98952.28</v>
      </c>
      <c r="G79" s="495">
        <f>SUM(G80:G81)</f>
        <v>77153.385699999999</v>
      </c>
      <c r="H79" s="494">
        <f t="shared" si="8"/>
        <v>-0.22029703913846149</v>
      </c>
      <c r="I79" s="417">
        <f>SUM(I80:I81)</f>
        <v>0.99999999999999989</v>
      </c>
    </row>
    <row r="80" spans="1:9">
      <c r="A80" s="498" t="s">
        <v>572</v>
      </c>
      <c r="B80" s="491">
        <v>10223.16</v>
      </c>
      <c r="C80" s="490">
        <v>7393.47</v>
      </c>
      <c r="D80" s="487">
        <f t="shared" si="7"/>
        <v>-0.27679210733276205</v>
      </c>
      <c r="E80" s="492"/>
      <c r="F80" s="491">
        <v>94186.28</v>
      </c>
      <c r="G80" s="490">
        <v>72131.425699999993</v>
      </c>
      <c r="H80" s="488">
        <f t="shared" si="8"/>
        <v>-0.23416207010192999</v>
      </c>
      <c r="I80" s="487">
        <f>G80/$G$79</f>
        <v>0.93490940216768725</v>
      </c>
    </row>
    <row r="81" spans="1:9">
      <c r="A81" s="498" t="s">
        <v>34</v>
      </c>
      <c r="B81" s="491">
        <v>507.9</v>
      </c>
      <c r="C81" s="490">
        <v>455.09</v>
      </c>
      <c r="D81" s="487">
        <f t="shared" si="7"/>
        <v>-0.10397716085843671</v>
      </c>
      <c r="E81" s="492"/>
      <c r="F81" s="500">
        <v>4766</v>
      </c>
      <c r="G81" s="490">
        <v>5021.96</v>
      </c>
      <c r="H81" s="488">
        <f t="shared" si="8"/>
        <v>5.3705413344523716E-2</v>
      </c>
      <c r="I81" s="487">
        <f>G81/$G$79</f>
        <v>6.5090597832312622E-2</v>
      </c>
    </row>
    <row r="82" spans="1:9">
      <c r="A82" s="479" t="s">
        <v>433</v>
      </c>
      <c r="B82" s="319">
        <f>SUM(B83:B85)</f>
        <v>3020</v>
      </c>
      <c r="C82" s="477">
        <f>SUM(C83:C85)</f>
        <v>3088</v>
      </c>
      <c r="D82" s="418">
        <f>(C82-B82)/B82</f>
        <v>2.2516556291390728E-2</v>
      </c>
      <c r="E82" s="478"/>
      <c r="F82" s="319">
        <f>SUM(F83:F85)</f>
        <v>14396</v>
      </c>
      <c r="G82" s="477">
        <f>SUM(G83:G85)</f>
        <v>36215</v>
      </c>
      <c r="H82" s="476">
        <f>(G82-F82)/F82</f>
        <v>1.5156293414837454</v>
      </c>
      <c r="I82" s="418">
        <f>SUM(I83:I85)</f>
        <v>0.99999999999999989</v>
      </c>
    </row>
    <row r="83" spans="1:9">
      <c r="A83" s="485" t="s">
        <v>264</v>
      </c>
      <c r="B83" s="486">
        <v>500</v>
      </c>
      <c r="C83" s="482">
        <v>1500</v>
      </c>
      <c r="D83" s="480">
        <f>(C83-B83)/B83</f>
        <v>2</v>
      </c>
      <c r="E83" s="484"/>
      <c r="F83" s="486">
        <v>4500</v>
      </c>
      <c r="G83" s="482">
        <v>24700</v>
      </c>
      <c r="H83" s="481">
        <f>(G83-F83)/F83</f>
        <v>4.4888888888888889</v>
      </c>
      <c r="I83" s="480">
        <f>(G83/$G$82)</f>
        <v>0.68203782962860693</v>
      </c>
    </row>
    <row r="84" spans="1:9">
      <c r="A84" s="485" t="s">
        <v>36</v>
      </c>
      <c r="B84" s="486">
        <v>2437</v>
      </c>
      <c r="C84" s="482">
        <v>1560</v>
      </c>
      <c r="D84" s="480">
        <f>(C84-B84)/B84</f>
        <v>-0.35986869101354124</v>
      </c>
      <c r="E84" s="484"/>
      <c r="F84" s="486">
        <v>9506</v>
      </c>
      <c r="G84" s="482">
        <v>11158</v>
      </c>
      <c r="H84" s="481">
        <f>(G84-F84)/F84</f>
        <v>0.17378497790868924</v>
      </c>
      <c r="I84" s="480">
        <f>(G84/$G$82)</f>
        <v>0.30810437663951401</v>
      </c>
    </row>
    <row r="85" spans="1:9">
      <c r="A85" s="485" t="s">
        <v>26</v>
      </c>
      <c r="B85" s="483">
        <v>83</v>
      </c>
      <c r="C85" s="482">
        <v>28</v>
      </c>
      <c r="D85" s="480">
        <f>(C85-B85)/B85</f>
        <v>-0.66265060240963858</v>
      </c>
      <c r="E85" s="484"/>
      <c r="F85" s="486">
        <v>390</v>
      </c>
      <c r="G85" s="482">
        <v>357</v>
      </c>
      <c r="H85" s="481">
        <f>(G85-F85)/F85</f>
        <v>-8.461538461538462E-2</v>
      </c>
      <c r="I85" s="480">
        <f>(G85/$G$82)</f>
        <v>9.8577937318790557E-3</v>
      </c>
    </row>
    <row r="86" spans="1:9">
      <c r="A86" s="479" t="s">
        <v>401</v>
      </c>
      <c r="B86" s="319">
        <f>SUM(B87:B95)</f>
        <v>6292.17</v>
      </c>
      <c r="C86" s="477">
        <f>SUM(C87:C95)</f>
        <v>4093.2099999999996</v>
      </c>
      <c r="D86" s="418">
        <f t="shared" ref="D86:D92" si="11">(C86-B86)/B86</f>
        <v>-0.34947561810949174</v>
      </c>
      <c r="E86" s="478"/>
      <c r="F86" s="319">
        <f>SUM(F87:F95)</f>
        <v>52913.639999999992</v>
      </c>
      <c r="G86" s="477">
        <f>SUM(G87:G95)</f>
        <v>34036.76</v>
      </c>
      <c r="H86" s="476">
        <f t="shared" ref="H86:H92" si="12">(G86-F86)/F86</f>
        <v>-0.35674884585524624</v>
      </c>
      <c r="I86" s="418">
        <f>SUM(I87:I95)</f>
        <v>0.99999999999999989</v>
      </c>
    </row>
    <row r="87" spans="1:9">
      <c r="A87" s="485" t="s">
        <v>37</v>
      </c>
      <c r="B87" s="486">
        <v>6211.17</v>
      </c>
      <c r="C87" s="482">
        <v>3193.2799999999997</v>
      </c>
      <c r="D87" s="480">
        <f t="shared" si="11"/>
        <v>-0.4858810819861637</v>
      </c>
      <c r="E87" s="484"/>
      <c r="F87" s="486">
        <v>46758.259999999995</v>
      </c>
      <c r="G87" s="482">
        <v>26291.9</v>
      </c>
      <c r="H87" s="481">
        <f t="shared" si="12"/>
        <v>-0.43770576578341441</v>
      </c>
      <c r="I87" s="480">
        <f t="shared" ref="I87:I95" si="13">G87/$G$86</f>
        <v>0.77245601520238705</v>
      </c>
    </row>
    <row r="88" spans="1:9">
      <c r="A88" s="485" t="s">
        <v>572</v>
      </c>
      <c r="B88" s="486">
        <v>0</v>
      </c>
      <c r="C88" s="482">
        <v>0</v>
      </c>
      <c r="D88" s="480" t="s">
        <v>54</v>
      </c>
      <c r="E88" s="484"/>
      <c r="F88" s="486">
        <v>461.38</v>
      </c>
      <c r="G88" s="482">
        <v>3340</v>
      </c>
      <c r="H88" s="481">
        <f t="shared" si="12"/>
        <v>6.2391521088907194</v>
      </c>
      <c r="I88" s="480">
        <f t="shared" si="13"/>
        <v>9.8129199136463036E-2</v>
      </c>
    </row>
    <row r="89" spans="1:9">
      <c r="A89" s="485" t="s">
        <v>45</v>
      </c>
      <c r="B89" s="486">
        <v>1</v>
      </c>
      <c r="C89" s="482">
        <v>0</v>
      </c>
      <c r="D89" s="480" t="s">
        <v>54</v>
      </c>
      <c r="E89" s="484"/>
      <c r="F89" s="486">
        <v>4783</v>
      </c>
      <c r="G89" s="482">
        <v>1800</v>
      </c>
      <c r="H89" s="481">
        <f t="shared" si="12"/>
        <v>-0.62366715450554044</v>
      </c>
      <c r="I89" s="480">
        <f t="shared" si="13"/>
        <v>5.28839995346208E-2</v>
      </c>
    </row>
    <row r="90" spans="1:9">
      <c r="A90" s="485" t="s">
        <v>267</v>
      </c>
      <c r="B90" s="486">
        <v>0</v>
      </c>
      <c r="C90" s="482">
        <v>34.93</v>
      </c>
      <c r="D90" s="480" t="s">
        <v>64</v>
      </c>
      <c r="E90" s="484"/>
      <c r="F90" s="486">
        <v>0</v>
      </c>
      <c r="G90" s="482">
        <v>1110.8600000000001</v>
      </c>
      <c r="H90" s="481" t="s">
        <v>64</v>
      </c>
      <c r="I90" s="480">
        <f t="shared" si="13"/>
        <v>3.2637066512793814E-2</v>
      </c>
    </row>
    <row r="91" spans="1:9">
      <c r="A91" s="485" t="s">
        <v>36</v>
      </c>
      <c r="B91" s="486">
        <v>0</v>
      </c>
      <c r="C91" s="482">
        <v>775</v>
      </c>
      <c r="D91" s="480" t="s">
        <v>64</v>
      </c>
      <c r="E91" s="484"/>
      <c r="F91" s="486">
        <v>0</v>
      </c>
      <c r="G91" s="482">
        <v>775</v>
      </c>
      <c r="H91" s="481" t="s">
        <v>64</v>
      </c>
      <c r="I91" s="480">
        <f t="shared" si="13"/>
        <v>2.27694997996284E-2</v>
      </c>
    </row>
    <row r="92" spans="1:9">
      <c r="A92" s="485" t="s">
        <v>34</v>
      </c>
      <c r="B92" s="486">
        <v>80</v>
      </c>
      <c r="C92" s="482">
        <v>90</v>
      </c>
      <c r="D92" s="480">
        <f t="shared" si="11"/>
        <v>0.125</v>
      </c>
      <c r="E92" s="484"/>
      <c r="F92" s="486">
        <v>786</v>
      </c>
      <c r="G92" s="482">
        <v>574</v>
      </c>
      <c r="H92" s="481">
        <f t="shared" si="12"/>
        <v>-0.26972010178117051</v>
      </c>
      <c r="I92" s="480">
        <f t="shared" si="13"/>
        <v>1.6864119851595746E-2</v>
      </c>
    </row>
    <row r="93" spans="1:9">
      <c r="A93" s="485" t="s">
        <v>265</v>
      </c>
      <c r="B93" s="486">
        <v>0</v>
      </c>
      <c r="C93" s="482">
        <v>0</v>
      </c>
      <c r="D93" s="480" t="s">
        <v>54</v>
      </c>
      <c r="E93" s="484"/>
      <c r="F93" s="486">
        <v>0</v>
      </c>
      <c r="G93" s="482">
        <v>100</v>
      </c>
      <c r="H93" s="481" t="s">
        <v>64</v>
      </c>
      <c r="I93" s="480">
        <f t="shared" si="13"/>
        <v>2.9379999741455999E-3</v>
      </c>
    </row>
    <row r="94" spans="1:9">
      <c r="A94" s="485" t="s">
        <v>39</v>
      </c>
      <c r="B94" s="486">
        <v>0</v>
      </c>
      <c r="C94" s="482">
        <v>0</v>
      </c>
      <c r="D94" s="480" t="s">
        <v>54</v>
      </c>
      <c r="E94" s="484"/>
      <c r="F94" s="486">
        <v>0</v>
      </c>
      <c r="G94" s="482">
        <v>45</v>
      </c>
      <c r="H94" s="481" t="s">
        <v>64</v>
      </c>
      <c r="I94" s="480">
        <f t="shared" si="13"/>
        <v>1.32209998836552E-3</v>
      </c>
    </row>
    <row r="95" spans="1:9">
      <c r="A95" s="485" t="s">
        <v>44</v>
      </c>
      <c r="B95" s="486">
        <v>0</v>
      </c>
      <c r="C95" s="482">
        <v>0</v>
      </c>
      <c r="D95" s="480" t="s">
        <v>54</v>
      </c>
      <c r="E95" s="484"/>
      <c r="F95" s="486">
        <v>125</v>
      </c>
      <c r="G95" s="482">
        <v>0</v>
      </c>
      <c r="H95" s="481" t="s">
        <v>54</v>
      </c>
      <c r="I95" s="480">
        <f t="shared" si="13"/>
        <v>0</v>
      </c>
    </row>
    <row r="96" spans="1:9">
      <c r="A96" s="479" t="s">
        <v>441</v>
      </c>
      <c r="B96" s="319">
        <f>SUM(B97:B99)</f>
        <v>950.24</v>
      </c>
      <c r="C96" s="477">
        <f>SUM(C97:C99)</f>
        <v>31</v>
      </c>
      <c r="D96" s="418">
        <f>(C96-B96)/B96</f>
        <v>-0.96737666273783463</v>
      </c>
      <c r="E96" s="478"/>
      <c r="F96" s="319">
        <f>SUM(F97:F99)</f>
        <v>5206.78</v>
      </c>
      <c r="G96" s="477">
        <f>SUM(G97:G99)</f>
        <v>33635.22</v>
      </c>
      <c r="H96" s="476">
        <f t="shared" si="8"/>
        <v>5.4598888372468215</v>
      </c>
      <c r="I96" s="418">
        <f>SUM(I97:I99)</f>
        <v>1</v>
      </c>
    </row>
    <row r="97" spans="1:9">
      <c r="A97" s="498" t="s">
        <v>41</v>
      </c>
      <c r="B97" s="491">
        <v>0</v>
      </c>
      <c r="C97" s="490">
        <v>0</v>
      </c>
      <c r="D97" s="487" t="s">
        <v>54</v>
      </c>
      <c r="E97" s="492"/>
      <c r="F97" s="491">
        <v>0</v>
      </c>
      <c r="G97" s="490">
        <v>28600</v>
      </c>
      <c r="H97" s="488" t="s">
        <v>64</v>
      </c>
      <c r="I97" s="487">
        <f>(G97/$G$96)</f>
        <v>0.85029918044240527</v>
      </c>
    </row>
    <row r="98" spans="1:9">
      <c r="A98" s="498" t="s">
        <v>572</v>
      </c>
      <c r="B98" s="491">
        <v>950.24</v>
      </c>
      <c r="C98" s="490">
        <v>0</v>
      </c>
      <c r="D98" s="487" t="s">
        <v>54</v>
      </c>
      <c r="E98" s="492"/>
      <c r="F98" s="491">
        <v>5206.78</v>
      </c>
      <c r="G98" s="490">
        <v>5004.22</v>
      </c>
      <c r="H98" s="488">
        <f>(G98-F98)/F98</f>
        <v>-3.8903122467244533E-2</v>
      </c>
      <c r="I98" s="487">
        <f>(G98/$G$96)</f>
        <v>0.1487791665997725</v>
      </c>
    </row>
    <row r="99" spans="1:9">
      <c r="A99" s="498" t="s">
        <v>26</v>
      </c>
      <c r="B99" s="491">
        <v>0</v>
      </c>
      <c r="C99" s="490">
        <v>31</v>
      </c>
      <c r="D99" s="487" t="s">
        <v>64</v>
      </c>
      <c r="E99" s="492"/>
      <c r="F99" s="491">
        <v>0</v>
      </c>
      <c r="G99" s="490">
        <v>31</v>
      </c>
      <c r="H99" s="488" t="s">
        <v>64</v>
      </c>
      <c r="I99" s="487">
        <f>(G99/$G$96)</f>
        <v>9.2165295782218758E-4</v>
      </c>
    </row>
    <row r="100" spans="1:9">
      <c r="A100" s="497" t="s">
        <v>578</v>
      </c>
      <c r="B100" s="325">
        <f>SUM(B101:B103)</f>
        <v>1.8</v>
      </c>
      <c r="C100" s="495">
        <f>SUM(C101:C103)</f>
        <v>16529.575000000001</v>
      </c>
      <c r="D100" s="417" t="s">
        <v>64</v>
      </c>
      <c r="E100" s="496"/>
      <c r="F100" s="325">
        <f>SUM(F101:F103)</f>
        <v>2035.2</v>
      </c>
      <c r="G100" s="767">
        <f>SUM(G101:G103)</f>
        <v>19613.697</v>
      </c>
      <c r="H100" s="494">
        <f>(G100-F100)/F100</f>
        <v>8.6372331957547157</v>
      </c>
      <c r="I100" s="417">
        <f>SUM(I101:I103)</f>
        <v>1</v>
      </c>
    </row>
    <row r="101" spans="1:9">
      <c r="A101" s="498" t="s">
        <v>572</v>
      </c>
      <c r="B101" s="491">
        <v>0</v>
      </c>
      <c r="C101" s="490">
        <v>15743</v>
      </c>
      <c r="D101" s="487" t="s">
        <v>64</v>
      </c>
      <c r="E101" s="492"/>
      <c r="F101" s="491">
        <v>0</v>
      </c>
      <c r="G101" s="490">
        <v>18177</v>
      </c>
      <c r="H101" s="488" t="s">
        <v>64</v>
      </c>
      <c r="I101" s="487">
        <f>(G101/$G$100)</f>
        <v>0.92675032147177561</v>
      </c>
    </row>
    <row r="102" spans="1:9">
      <c r="A102" s="498" t="s">
        <v>162</v>
      </c>
      <c r="B102" s="491">
        <v>0</v>
      </c>
      <c r="C102" s="490">
        <v>786.57500000000005</v>
      </c>
      <c r="D102" s="487" t="s">
        <v>64</v>
      </c>
      <c r="E102" s="492"/>
      <c r="F102" s="491">
        <v>2012.9</v>
      </c>
      <c r="G102" s="490">
        <v>1394.6970000000001</v>
      </c>
      <c r="H102" s="488">
        <f t="shared" ref="H102:H109" si="14">(G102-F102)/F102</f>
        <v>-0.30712057230860945</v>
      </c>
      <c r="I102" s="487">
        <f t="shared" ref="I102:I103" si="15">(G102/$G$100)</f>
        <v>7.1108317825038292E-2</v>
      </c>
    </row>
    <row r="103" spans="1:9">
      <c r="A103" s="498" t="s">
        <v>39</v>
      </c>
      <c r="B103" s="491">
        <v>1.8</v>
      </c>
      <c r="C103" s="490">
        <v>0</v>
      </c>
      <c r="D103" s="487" t="s">
        <v>54</v>
      </c>
      <c r="E103" s="492"/>
      <c r="F103" s="491">
        <v>22.3</v>
      </c>
      <c r="G103" s="490">
        <v>42</v>
      </c>
      <c r="H103" s="488">
        <f t="shared" si="14"/>
        <v>0.88340807174887881</v>
      </c>
      <c r="I103" s="487">
        <f t="shared" si="15"/>
        <v>2.1413607031861457E-3</v>
      </c>
    </row>
    <row r="104" spans="1:9">
      <c r="A104" s="497" t="s">
        <v>403</v>
      </c>
      <c r="B104" s="325">
        <f>SUM(B105)</f>
        <v>3242.951</v>
      </c>
      <c r="C104" s="495">
        <f>SUM(C105)</f>
        <v>1428.1310000000001</v>
      </c>
      <c r="D104" s="417">
        <f t="shared" ref="D104:D110" si="16">(C104-B104)/B104</f>
        <v>-0.55961992641886971</v>
      </c>
      <c r="E104" s="496"/>
      <c r="F104" s="325">
        <f>SUM(F105)</f>
        <v>21765.06</v>
      </c>
      <c r="G104" s="495">
        <f>SUM(G105)</f>
        <v>19579.379000000001</v>
      </c>
      <c r="H104" s="494">
        <f t="shared" si="14"/>
        <v>-0.10042154719536726</v>
      </c>
      <c r="I104" s="417">
        <f>SUM(I105)</f>
        <v>1</v>
      </c>
    </row>
    <row r="105" spans="1:9">
      <c r="A105" s="498" t="s">
        <v>572</v>
      </c>
      <c r="B105" s="491">
        <v>3242.951</v>
      </c>
      <c r="C105" s="490">
        <v>1428.1310000000001</v>
      </c>
      <c r="D105" s="487">
        <f>(C105-B105)/B105</f>
        <v>-0.55961992641886971</v>
      </c>
      <c r="E105" s="492"/>
      <c r="F105" s="491">
        <v>21765.06</v>
      </c>
      <c r="G105" s="490">
        <v>19579.379000000001</v>
      </c>
      <c r="H105" s="488">
        <f t="shared" si="14"/>
        <v>-0.10042154719536726</v>
      </c>
      <c r="I105" s="487">
        <v>1</v>
      </c>
    </row>
    <row r="106" spans="1:9">
      <c r="A106" s="479" t="s">
        <v>404</v>
      </c>
      <c r="B106" s="477">
        <f>SUM(B107:B109)</f>
        <v>2209.4139999999998</v>
      </c>
      <c r="C106" s="477">
        <f>SUM(C107:C109)</f>
        <v>6309.6239999999998</v>
      </c>
      <c r="D106" s="418">
        <f t="shared" si="16"/>
        <v>1.8557907209785041</v>
      </c>
      <c r="E106" s="478"/>
      <c r="F106" s="325">
        <f>SUM(F107:F109)</f>
        <v>16062.594000000001</v>
      </c>
      <c r="G106" s="477">
        <f>SUM(G107:G109)</f>
        <v>18587.052</v>
      </c>
      <c r="H106" s="476">
        <f t="shared" si="14"/>
        <v>0.15716378064464548</v>
      </c>
      <c r="I106" s="476">
        <f>SUM(I107:I109)</f>
        <v>1</v>
      </c>
    </row>
    <row r="107" spans="1:9">
      <c r="A107" s="485" t="s">
        <v>42</v>
      </c>
      <c r="B107" s="486">
        <v>1342.7</v>
      </c>
      <c r="C107" s="482">
        <v>2996.94</v>
      </c>
      <c r="D107" s="480">
        <f>(C107-B107)/B107</f>
        <v>1.2320250242049602</v>
      </c>
      <c r="E107" s="484"/>
      <c r="F107" s="486">
        <v>11931.24</v>
      </c>
      <c r="G107" s="482">
        <v>11726.76</v>
      </c>
      <c r="H107" s="481">
        <f t="shared" si="14"/>
        <v>-1.7138201896869022E-2</v>
      </c>
      <c r="I107" s="480">
        <f>G107/$G$106</f>
        <v>0.63091016262288391</v>
      </c>
    </row>
    <row r="108" spans="1:9">
      <c r="A108" s="485" t="s">
        <v>34</v>
      </c>
      <c r="B108" s="486">
        <v>333.904</v>
      </c>
      <c r="C108" s="482">
        <v>450.34399999999999</v>
      </c>
      <c r="D108" s="480">
        <f>(C108-B108)/B108</f>
        <v>0.34872298624754422</v>
      </c>
      <c r="E108" s="484"/>
      <c r="F108" s="486">
        <v>2995.424</v>
      </c>
      <c r="G108" s="482">
        <v>3997.9520000000002</v>
      </c>
      <c r="H108" s="481">
        <f t="shared" si="14"/>
        <v>0.33468650848761317</v>
      </c>
      <c r="I108" s="480">
        <f>G108/$G$106</f>
        <v>0.21509338866647601</v>
      </c>
    </row>
    <row r="109" spans="1:9">
      <c r="A109" s="485" t="s">
        <v>572</v>
      </c>
      <c r="B109" s="486">
        <v>532.80999999999995</v>
      </c>
      <c r="C109" s="482">
        <v>2862.34</v>
      </c>
      <c r="D109" s="480">
        <f>(C109-B109)/B109</f>
        <v>4.3721589309509961</v>
      </c>
      <c r="E109" s="484"/>
      <c r="F109" s="486">
        <v>1135.9299999999998</v>
      </c>
      <c r="G109" s="482">
        <v>2862.34</v>
      </c>
      <c r="H109" s="481">
        <f t="shared" si="14"/>
        <v>1.5198207636033916</v>
      </c>
      <c r="I109" s="612">
        <f>G109/$G$106</f>
        <v>0.15399644871064008</v>
      </c>
    </row>
    <row r="110" spans="1:9">
      <c r="A110" s="497" t="s">
        <v>402</v>
      </c>
      <c r="B110" s="325">
        <f>SUM(B111:B113)</f>
        <v>5012</v>
      </c>
      <c r="C110" s="495">
        <f>SUM(C111:C113)</f>
        <v>12</v>
      </c>
      <c r="D110" s="417">
        <f t="shared" si="16"/>
        <v>-0.99760574620909814</v>
      </c>
      <c r="E110" s="496"/>
      <c r="F110" s="325">
        <f>SUM(F111:F113)</f>
        <v>19186</v>
      </c>
      <c r="G110" s="495">
        <f>SUM(G111:G113)</f>
        <v>17071</v>
      </c>
      <c r="H110" s="494">
        <f>(G110-F110)/F110</f>
        <v>-0.11023663087668091</v>
      </c>
      <c r="I110" s="417">
        <f>SUM(I111:I113)</f>
        <v>1</v>
      </c>
    </row>
    <row r="111" spans="1:9">
      <c r="A111" s="498" t="s">
        <v>34</v>
      </c>
      <c r="B111" s="491">
        <v>5012</v>
      </c>
      <c r="C111" s="490">
        <v>12</v>
      </c>
      <c r="D111" s="487">
        <f>(C111-B111)/B111</f>
        <v>-0.99760574620909814</v>
      </c>
      <c r="E111" s="492"/>
      <c r="F111" s="491">
        <v>17105</v>
      </c>
      <c r="G111" s="490">
        <v>16871</v>
      </c>
      <c r="H111" s="488">
        <f>(G111-F111)/F111</f>
        <v>-1.3680210464776381E-2</v>
      </c>
      <c r="I111" s="487">
        <f>G111/$G$110</f>
        <v>0.98828422470857014</v>
      </c>
    </row>
    <row r="112" spans="1:9">
      <c r="A112" s="498" t="s">
        <v>573</v>
      </c>
      <c r="B112" s="491">
        <v>0</v>
      </c>
      <c r="C112" s="490">
        <v>0</v>
      </c>
      <c r="D112" s="487" t="s">
        <v>54</v>
      </c>
      <c r="E112" s="492"/>
      <c r="F112" s="491">
        <v>2080</v>
      </c>
      <c r="G112" s="490">
        <v>200</v>
      </c>
      <c r="H112" s="614">
        <f t="shared" ref="H112" si="17">(G112-F112)/F112</f>
        <v>-0.90384615384615385</v>
      </c>
      <c r="I112" s="487">
        <f t="shared" ref="I112:I113" si="18">G112/$G$110</f>
        <v>1.1715775291429911E-2</v>
      </c>
    </row>
    <row r="113" spans="1:9">
      <c r="A113" s="498" t="s">
        <v>43</v>
      </c>
      <c r="B113" s="491">
        <v>0</v>
      </c>
      <c r="C113" s="490">
        <v>0</v>
      </c>
      <c r="D113" s="487" t="s">
        <v>54</v>
      </c>
      <c r="E113" s="492"/>
      <c r="F113" s="491">
        <v>1</v>
      </c>
      <c r="G113" s="490">
        <v>0</v>
      </c>
      <c r="H113" s="614" t="s">
        <v>54</v>
      </c>
      <c r="I113" s="487">
        <f t="shared" si="18"/>
        <v>0</v>
      </c>
    </row>
    <row r="114" spans="1:9">
      <c r="A114" s="497" t="s">
        <v>406</v>
      </c>
      <c r="B114" s="325">
        <f>SUM(B115)</f>
        <v>2450.8199999999997</v>
      </c>
      <c r="C114" s="495">
        <f>SUM(C115)</f>
        <v>518.23500000000001</v>
      </c>
      <c r="D114" s="417">
        <f t="shared" ref="D114:D115" si="19">(C114-B114)/B114</f>
        <v>-0.78854628246872471</v>
      </c>
      <c r="E114" s="496"/>
      <c r="F114" s="325">
        <f>SUM(F115)</f>
        <v>14346.220000000001</v>
      </c>
      <c r="G114" s="495">
        <f>SUM(G115)</f>
        <v>13450.135</v>
      </c>
      <c r="H114" s="494">
        <f t="shared" ref="H114:H115" si="20">(G114-F114)/F114</f>
        <v>-6.2461400982279716E-2</v>
      </c>
      <c r="I114" s="417">
        <f>SUM(I115)</f>
        <v>1</v>
      </c>
    </row>
    <row r="115" spans="1:9">
      <c r="A115" s="498" t="s">
        <v>572</v>
      </c>
      <c r="B115" s="491">
        <v>2450.8199999999997</v>
      </c>
      <c r="C115" s="490">
        <v>518.23500000000001</v>
      </c>
      <c r="D115" s="487">
        <f t="shared" si="19"/>
        <v>-0.78854628246872471</v>
      </c>
      <c r="E115" s="492"/>
      <c r="F115" s="491">
        <v>14346.220000000001</v>
      </c>
      <c r="G115" s="490">
        <v>13450.135</v>
      </c>
      <c r="H115" s="488">
        <f t="shared" si="20"/>
        <v>-6.2461400982279716E-2</v>
      </c>
      <c r="I115" s="487">
        <v>1</v>
      </c>
    </row>
    <row r="116" spans="1:9">
      <c r="A116" s="497" t="s">
        <v>442</v>
      </c>
      <c r="B116" s="325">
        <f>SUM(B117:B118)</f>
        <v>1808.48</v>
      </c>
      <c r="C116" s="495">
        <f>SUM(C117:C118)</f>
        <v>1676.4650000000001</v>
      </c>
      <c r="D116" s="417">
        <f>(C116-B116)/B116</f>
        <v>-7.2997766079801754E-2</v>
      </c>
      <c r="E116" s="496"/>
      <c r="F116" s="325">
        <f>SUM(F117:F118)</f>
        <v>12133.456000000002</v>
      </c>
      <c r="G116" s="495">
        <f>SUM(G117:G118)</f>
        <v>11719.315000000001</v>
      </c>
      <c r="H116" s="494">
        <f>(G116-F116)/F116</f>
        <v>-3.4132154927664582E-2</v>
      </c>
      <c r="I116" s="417">
        <f>SUM(I117:I118)</f>
        <v>1</v>
      </c>
    </row>
    <row r="117" spans="1:9">
      <c r="A117" s="498" t="s">
        <v>572</v>
      </c>
      <c r="B117" s="491">
        <v>1808.48</v>
      </c>
      <c r="C117" s="490">
        <v>1676.4650000000001</v>
      </c>
      <c r="D117" s="487">
        <f>(C117-B117)/B117</f>
        <v>-7.2997766079801754E-2</v>
      </c>
      <c r="E117" s="492"/>
      <c r="F117" s="491">
        <v>12029.440000000002</v>
      </c>
      <c r="G117" s="490">
        <v>11719.315000000001</v>
      </c>
      <c r="H117" s="488">
        <f>(G117-F117)/F117</f>
        <v>-2.5780501835497061E-2</v>
      </c>
      <c r="I117" s="487">
        <f>(G117/$G$116)</f>
        <v>1</v>
      </c>
    </row>
    <row r="118" spans="1:9" ht="15.75" customHeight="1">
      <c r="A118" s="616" t="s">
        <v>42</v>
      </c>
      <c r="B118" s="617">
        <v>0</v>
      </c>
      <c r="C118" s="490">
        <v>0</v>
      </c>
      <c r="D118" s="487" t="s">
        <v>54</v>
      </c>
      <c r="E118" s="492"/>
      <c r="F118" s="491">
        <v>104.01600000000001</v>
      </c>
      <c r="G118" s="490">
        <v>0</v>
      </c>
      <c r="H118" s="488" t="s">
        <v>54</v>
      </c>
      <c r="I118" s="615">
        <f>(G118/$G$116)</f>
        <v>0</v>
      </c>
    </row>
    <row r="119" spans="1:9">
      <c r="A119" s="479" t="s">
        <v>405</v>
      </c>
      <c r="B119" s="319">
        <f>SUM(B120:B122)</f>
        <v>1243.845</v>
      </c>
      <c r="C119" s="477">
        <f>SUM(C120:C122)</f>
        <v>90.34</v>
      </c>
      <c r="D119" s="418">
        <f>(C119-B119)/B119</f>
        <v>-0.92737037171030157</v>
      </c>
      <c r="E119" s="478"/>
      <c r="F119" s="319">
        <f>SUM(F120:F122)</f>
        <v>12988.600000000002</v>
      </c>
      <c r="G119" s="477">
        <f>SUM(G120:G122)</f>
        <v>7523.8329999999996</v>
      </c>
      <c r="H119" s="476">
        <f>(G119-F119)/F119</f>
        <v>-0.42073564510416839</v>
      </c>
      <c r="I119" s="418">
        <f>SUM(I120:I122)</f>
        <v>1</v>
      </c>
    </row>
    <row r="120" spans="1:9" ht="15" customHeight="1">
      <c r="A120" s="618" t="s">
        <v>38</v>
      </c>
      <c r="B120" s="486">
        <v>650.38</v>
      </c>
      <c r="C120" s="619">
        <v>0</v>
      </c>
      <c r="D120" s="480" t="s">
        <v>54</v>
      </c>
      <c r="E120" s="620"/>
      <c r="F120" s="486">
        <v>6993.0550000000012</v>
      </c>
      <c r="G120" s="619">
        <v>3753.33</v>
      </c>
      <c r="H120" s="621">
        <f>(G120-F120)/F120</f>
        <v>-0.46327749459999967</v>
      </c>
      <c r="I120" s="621">
        <f>G120/$G$119</f>
        <v>0.498858759890072</v>
      </c>
    </row>
    <row r="121" spans="1:9" ht="15" customHeight="1">
      <c r="A121" s="618" t="s">
        <v>573</v>
      </c>
      <c r="B121" s="486">
        <v>403.45499999999998</v>
      </c>
      <c r="C121" s="619">
        <v>0</v>
      </c>
      <c r="D121" s="480" t="s">
        <v>54</v>
      </c>
      <c r="E121" s="620"/>
      <c r="F121" s="486">
        <v>5427.55</v>
      </c>
      <c r="G121" s="619">
        <v>2969.223</v>
      </c>
      <c r="H121" s="621">
        <f>(G121-F121)/F121</f>
        <v>-0.45293493380991429</v>
      </c>
      <c r="I121" s="621">
        <f t="shared" ref="I121:I122" si="21">G121/$G$119</f>
        <v>0.39464233190715425</v>
      </c>
    </row>
    <row r="122" spans="1:9" ht="15" customHeight="1">
      <c r="A122" s="618" t="s">
        <v>42</v>
      </c>
      <c r="B122" s="486">
        <v>190.01</v>
      </c>
      <c r="C122" s="619">
        <v>90.34</v>
      </c>
      <c r="D122" s="480">
        <f>(C122-B122)/B122</f>
        <v>-0.52455133940318932</v>
      </c>
      <c r="E122" s="620"/>
      <c r="F122" s="486">
        <v>567.995</v>
      </c>
      <c r="G122" s="619">
        <v>801.28</v>
      </c>
      <c r="H122" s="621">
        <f>(G122-F122)/F122</f>
        <v>0.41071664363242627</v>
      </c>
      <c r="I122" s="621">
        <f t="shared" si="21"/>
        <v>0.10649890820277377</v>
      </c>
    </row>
    <row r="123" spans="1:9" ht="26.25" customHeight="1">
      <c r="A123" s="792" t="s">
        <v>576</v>
      </c>
      <c r="B123" s="792"/>
      <c r="C123" s="792"/>
      <c r="D123" s="792"/>
      <c r="E123" s="792"/>
      <c r="F123" s="792"/>
      <c r="G123" s="792"/>
      <c r="H123" s="792"/>
      <c r="I123" s="792"/>
    </row>
    <row r="124" spans="1:9">
      <c r="A124" s="791" t="s">
        <v>451</v>
      </c>
      <c r="B124" s="791"/>
      <c r="C124" s="791"/>
      <c r="D124" s="791"/>
      <c r="E124" s="791"/>
      <c r="F124" s="791"/>
      <c r="G124" s="791"/>
      <c r="H124" s="791"/>
      <c r="I124" s="791"/>
    </row>
    <row r="127" spans="1:9" ht="15" customHeight="1"/>
    <row r="128" spans="1:9" ht="15" customHeight="1"/>
  </sheetData>
  <mergeCells count="4">
    <mergeCell ref="A124:I124"/>
    <mergeCell ref="B4:D4"/>
    <mergeCell ref="F4:I4"/>
    <mergeCell ref="A123:I123"/>
  </mergeCells>
  <pageMargins left="0.7" right="0.7" top="0.75" bottom="0.75" header="0.3" footer="0.3"/>
  <pageSetup paperSize="9" scale="4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8"/>
  <sheetViews>
    <sheetView showGridLines="0" view="pageBreakPreview" zoomScale="110" zoomScaleNormal="100" zoomScaleSheetLayoutView="110" workbookViewId="0">
      <selection activeCell="M13" sqref="M13"/>
    </sheetView>
  </sheetViews>
  <sheetFormatPr baseColWidth="10" defaultColWidth="11.42578125" defaultRowHeight="15"/>
  <cols>
    <col min="1" max="1" width="24.28515625" style="389" customWidth="1"/>
    <col min="2" max="2" width="8.28515625" style="389" customWidth="1"/>
    <col min="3" max="3" width="7.28515625" style="389" bestFit="1" customWidth="1"/>
    <col min="4" max="4" width="8.7109375" style="389" bestFit="1" customWidth="1"/>
    <col min="5" max="5" width="11.42578125" style="389"/>
    <col min="6" max="6" width="8.42578125" style="389" customWidth="1"/>
    <col min="7" max="7" width="9.85546875" style="389" customWidth="1"/>
    <col min="8" max="8" width="9.42578125" style="389" customWidth="1"/>
    <col min="9" max="9" width="7.5703125" style="389" customWidth="1"/>
    <col min="10" max="16384" width="11.42578125" style="389"/>
  </cols>
  <sheetData>
    <row r="1" spans="1:9">
      <c r="A1" s="169" t="s">
        <v>411</v>
      </c>
    </row>
    <row r="2" spans="1:9" ht="15.75" customHeight="1">
      <c r="A2" s="171" t="s">
        <v>494</v>
      </c>
      <c r="B2" s="321"/>
      <c r="C2" s="321"/>
      <c r="D2" s="321"/>
      <c r="E2" s="321"/>
      <c r="F2" s="321"/>
      <c r="G2" s="321"/>
      <c r="H2" s="321"/>
    </row>
    <row r="4" spans="1:9">
      <c r="B4" s="788" t="s">
        <v>570</v>
      </c>
      <c r="C4" s="788"/>
      <c r="D4" s="788"/>
      <c r="E4" s="530"/>
      <c r="F4" s="788" t="s">
        <v>584</v>
      </c>
      <c r="G4" s="788"/>
      <c r="H4" s="788"/>
      <c r="I4" s="788"/>
    </row>
    <row r="5" spans="1:9">
      <c r="A5" s="376" t="s">
        <v>213</v>
      </c>
      <c r="B5" s="320">
        <v>2018</v>
      </c>
      <c r="C5" s="432">
        <v>2019</v>
      </c>
      <c r="D5" s="385" t="s">
        <v>452</v>
      </c>
      <c r="E5" s="432"/>
      <c r="F5" s="320">
        <v>2018</v>
      </c>
      <c r="G5" s="432">
        <v>2019</v>
      </c>
      <c r="H5" s="432" t="s">
        <v>452</v>
      </c>
      <c r="I5" s="385" t="s">
        <v>450</v>
      </c>
    </row>
    <row r="6" spans="1:9" ht="24.75" customHeight="1">
      <c r="A6" s="377" t="s">
        <v>407</v>
      </c>
      <c r="B6" s="351">
        <f>SUM(B7:B10)</f>
        <v>7071.02</v>
      </c>
      <c r="C6" s="529">
        <f>SUM(C7:C10)</f>
        <v>7690.47</v>
      </c>
      <c r="D6" s="417">
        <f>(C6-B6)/B6</f>
        <v>8.7604051466407928E-2</v>
      </c>
      <c r="E6" s="496"/>
      <c r="F6" s="351">
        <f>SUM(F7:F10)</f>
        <v>84810.28</v>
      </c>
      <c r="G6" s="529">
        <f>SUM(G7:G10)</f>
        <v>85368.08</v>
      </c>
      <c r="H6" s="494">
        <f t="shared" ref="H6:H15" si="0">(G6-F6)/F6</f>
        <v>6.5770328785614545E-3</v>
      </c>
      <c r="I6" s="528">
        <f>SUM(I7:I10)</f>
        <v>0.99999999999999989</v>
      </c>
    </row>
    <row r="7" spans="1:9" ht="24.75" customHeight="1">
      <c r="A7" s="527" t="s">
        <v>44</v>
      </c>
      <c r="B7" s="525">
        <v>3263.23</v>
      </c>
      <c r="C7" s="524">
        <v>4219.3</v>
      </c>
      <c r="D7" s="487">
        <f>(C7-B7)/B7</f>
        <v>0.29298271957539007</v>
      </c>
      <c r="E7" s="526"/>
      <c r="F7" s="525">
        <v>12231.75</v>
      </c>
      <c r="G7" s="524">
        <v>43594.96</v>
      </c>
      <c r="H7" s="488">
        <f t="shared" si="0"/>
        <v>2.5640819997138595</v>
      </c>
      <c r="I7" s="487">
        <f>G7/$G$6</f>
        <v>0.51067049885624693</v>
      </c>
    </row>
    <row r="8" spans="1:9" ht="18.75" customHeight="1">
      <c r="A8" s="521" t="s">
        <v>573</v>
      </c>
      <c r="B8" s="525">
        <v>2144.3000000000002</v>
      </c>
      <c r="C8" s="524">
        <v>1642.87</v>
      </c>
      <c r="D8" s="487">
        <f t="shared" ref="D8:D12" si="1">(C8-B8)/B8</f>
        <v>-0.23384321223709381</v>
      </c>
      <c r="E8" s="526"/>
      <c r="F8" s="525">
        <v>47150.9</v>
      </c>
      <c r="G8" s="524">
        <v>28615.300000000003</v>
      </c>
      <c r="H8" s="488">
        <f t="shared" si="0"/>
        <v>-0.39311232659397799</v>
      </c>
      <c r="I8" s="487">
        <f>G8/$G$6</f>
        <v>0.33519905800856714</v>
      </c>
    </row>
    <row r="9" spans="1:9" ht="18.75" customHeight="1">
      <c r="A9" s="521" t="s">
        <v>41</v>
      </c>
      <c r="B9" s="525">
        <v>1402.49</v>
      </c>
      <c r="C9" s="524">
        <v>1648.3</v>
      </c>
      <c r="D9" s="487">
        <f t="shared" si="1"/>
        <v>0.17526684682243721</v>
      </c>
      <c r="E9" s="526"/>
      <c r="F9" s="525">
        <v>19088.63</v>
      </c>
      <c r="G9" s="524">
        <v>11782.71</v>
      </c>
      <c r="H9" s="488">
        <f t="shared" si="0"/>
        <v>-0.38273673909547212</v>
      </c>
      <c r="I9" s="487">
        <f>G9/$G$6</f>
        <v>0.13802243180354998</v>
      </c>
    </row>
    <row r="10" spans="1:9" ht="18.75" customHeight="1">
      <c r="A10" s="521" t="s">
        <v>40</v>
      </c>
      <c r="B10" s="525">
        <v>261</v>
      </c>
      <c r="C10" s="524">
        <v>180</v>
      </c>
      <c r="D10" s="487">
        <f t="shared" si="1"/>
        <v>-0.31034482758620691</v>
      </c>
      <c r="E10" s="526"/>
      <c r="F10" s="525">
        <v>6339</v>
      </c>
      <c r="G10" s="524">
        <v>1375.1100000000001</v>
      </c>
      <c r="H10" s="488">
        <f t="shared" si="0"/>
        <v>-0.78307146237576897</v>
      </c>
      <c r="I10" s="487">
        <f>G10/$G$6</f>
        <v>1.6108011331635901E-2</v>
      </c>
    </row>
    <row r="11" spans="1:9" ht="18.75" customHeight="1">
      <c r="A11" s="386" t="s">
        <v>408</v>
      </c>
      <c r="B11" s="342">
        <f>SUM(B12:B13)</f>
        <v>9159.06</v>
      </c>
      <c r="C11" s="523">
        <f>SUM(C12:C13)</f>
        <v>6844.37</v>
      </c>
      <c r="D11" s="418">
        <f t="shared" si="1"/>
        <v>-0.2527213491340814</v>
      </c>
      <c r="E11" s="478"/>
      <c r="F11" s="342">
        <f>SUM(F12:F13)</f>
        <v>84326.680000000008</v>
      </c>
      <c r="G11" s="523">
        <f>SUM(G12:G13)</f>
        <v>43728.630000000005</v>
      </c>
      <c r="H11" s="476">
        <f t="shared" si="0"/>
        <v>-0.48143778457778724</v>
      </c>
      <c r="I11" s="522">
        <f>SUM(I12:I13)</f>
        <v>1</v>
      </c>
    </row>
    <row r="12" spans="1:9" ht="24.75" customHeight="1">
      <c r="A12" s="521" t="s">
        <v>41</v>
      </c>
      <c r="B12" s="520">
        <v>9159.06</v>
      </c>
      <c r="C12" s="519">
        <v>6844.37</v>
      </c>
      <c r="D12" s="480">
        <f t="shared" si="1"/>
        <v>-0.2527213491340814</v>
      </c>
      <c r="E12" s="484"/>
      <c r="F12" s="520">
        <v>84016.680000000008</v>
      </c>
      <c r="G12" s="519">
        <v>43728.630000000005</v>
      </c>
      <c r="H12" s="481">
        <f t="shared" si="0"/>
        <v>-0.47952442300743137</v>
      </c>
      <c r="I12" s="518">
        <f>G12/$G$11</f>
        <v>1</v>
      </c>
    </row>
    <row r="13" spans="1:9" ht="17.25" customHeight="1">
      <c r="A13" s="521" t="s">
        <v>573</v>
      </c>
      <c r="B13" s="520">
        <v>0</v>
      </c>
      <c r="C13" s="519"/>
      <c r="D13" s="480" t="s">
        <v>54</v>
      </c>
      <c r="E13" s="484"/>
      <c r="F13" s="520">
        <v>310</v>
      </c>
      <c r="G13" s="519"/>
      <c r="H13" s="481" t="s">
        <v>54</v>
      </c>
      <c r="I13" s="518">
        <f>G13/$G$11</f>
        <v>0</v>
      </c>
    </row>
    <row r="14" spans="1:9" ht="17.25" customHeight="1">
      <c r="A14" s="378" t="s">
        <v>409</v>
      </c>
      <c r="B14" s="629">
        <f>SUM(B15)</f>
        <v>33.305</v>
      </c>
      <c r="C14" s="413">
        <f>SUM(C15)</f>
        <v>0.1</v>
      </c>
      <c r="D14" s="722">
        <f>(C14-B14)/B14</f>
        <v>-0.99699744783065603</v>
      </c>
      <c r="E14" s="478"/>
      <c r="F14" s="352">
        <f>SUM(F15)</f>
        <v>98.844999999999999</v>
      </c>
      <c r="G14" s="413">
        <f>SUM(G15)</f>
        <v>2.7000000000000006</v>
      </c>
      <c r="H14" s="419">
        <f t="shared" si="0"/>
        <v>-0.9726845060448176</v>
      </c>
      <c r="I14" s="517">
        <v>1</v>
      </c>
    </row>
    <row r="15" spans="1:9" ht="24.75" customHeight="1">
      <c r="A15" s="516" t="s">
        <v>573</v>
      </c>
      <c r="B15" s="630">
        <v>33.305</v>
      </c>
      <c r="C15" s="513">
        <v>0.1</v>
      </c>
      <c r="D15" s="723">
        <f>(C15-B15)/B15</f>
        <v>-0.99699744783065603</v>
      </c>
      <c r="E15" s="515"/>
      <c r="F15" s="514">
        <v>98.844999999999999</v>
      </c>
      <c r="G15" s="513">
        <v>2.7000000000000006</v>
      </c>
      <c r="H15" s="512">
        <f t="shared" si="0"/>
        <v>-0.9726845060448176</v>
      </c>
      <c r="I15" s="511">
        <v>1</v>
      </c>
    </row>
    <row r="16" spans="1:9" ht="14.25" customHeight="1"/>
    <row r="17" spans="1:9" ht="29.25" customHeight="1">
      <c r="A17" s="793" t="s">
        <v>576</v>
      </c>
      <c r="B17" s="793"/>
      <c r="C17" s="793"/>
      <c r="D17" s="793"/>
      <c r="E17" s="793"/>
      <c r="F17" s="793"/>
      <c r="G17" s="793"/>
      <c r="H17" s="793"/>
      <c r="I17" s="793"/>
    </row>
    <row r="18" spans="1:9" ht="17.25" customHeight="1">
      <c r="A18" s="510" t="s">
        <v>451</v>
      </c>
      <c r="B18" s="510"/>
      <c r="C18" s="510"/>
      <c r="D18" s="510"/>
      <c r="E18" s="510"/>
      <c r="F18" s="509"/>
      <c r="G18" s="387"/>
      <c r="H18" s="387"/>
      <c r="I18" s="387"/>
    </row>
  </sheetData>
  <mergeCells count="3">
    <mergeCell ref="B4:D4"/>
    <mergeCell ref="F4:I4"/>
    <mergeCell ref="A17:I17"/>
  </mergeCells>
  <pageMargins left="0.7" right="0.7" top="0.75" bottom="0.75" header="0.3" footer="0.3"/>
  <pageSetup paperSize="9" scale="7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/>
    <pageSetUpPr fitToPage="1"/>
  </sheetPr>
  <dimension ref="A1:AI114"/>
  <sheetViews>
    <sheetView zoomScale="115" zoomScaleNormal="115" workbookViewId="0">
      <pane xSplit="3" ySplit="5" topLeftCell="N6" activePane="bottomRight" state="frozen"/>
      <selection activeCell="I36" sqref="I36"/>
      <selection pane="topRight" activeCell="I36" sqref="I36"/>
      <selection pane="bottomLeft" activeCell="I36" sqref="I36"/>
      <selection pane="bottomRight" activeCell="AA62" sqref="AA62:AB69"/>
    </sheetView>
  </sheetViews>
  <sheetFormatPr baseColWidth="10" defaultColWidth="11.5703125" defaultRowHeight="12"/>
  <cols>
    <col min="1" max="1" width="11" style="6" customWidth="1"/>
    <col min="2" max="2" width="7" style="6" customWidth="1"/>
    <col min="3" max="3" width="11.5703125" style="6" customWidth="1"/>
    <col min="4" max="4" width="11.5703125" style="6" hidden="1" customWidth="1"/>
    <col min="5" max="14" width="7.5703125" style="6" customWidth="1"/>
    <col min="15" max="23" width="7" style="4" customWidth="1"/>
    <col min="24" max="24" width="9.28515625" style="4" customWidth="1"/>
    <col min="25" max="25" width="7" style="4" customWidth="1"/>
    <col min="26" max="26" width="8.140625" style="4" customWidth="1"/>
    <col min="27" max="28" width="8.28515625" style="4" customWidth="1"/>
    <col min="29" max="29" width="8.28515625" style="72" customWidth="1"/>
    <col min="30" max="16384" width="11.5703125" style="4"/>
  </cols>
  <sheetData>
    <row r="1" spans="1:30" ht="15">
      <c r="A1" s="1" t="s">
        <v>123</v>
      </c>
    </row>
    <row r="2" spans="1:30" ht="15">
      <c r="A2" s="8" t="s">
        <v>61</v>
      </c>
    </row>
    <row r="3" spans="1:30" s="34" customFormat="1" ht="6.75" customHeight="1">
      <c r="A3" s="32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AC3" s="73"/>
    </row>
    <row r="4" spans="1:30" ht="15" customHeight="1">
      <c r="F4" s="794" t="s">
        <v>168</v>
      </c>
      <c r="G4" s="794"/>
      <c r="H4" s="794"/>
      <c r="I4" s="794"/>
      <c r="J4" s="794"/>
      <c r="K4" s="794"/>
      <c r="L4" s="794"/>
      <c r="M4" s="126"/>
      <c r="N4" s="262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794" t="s">
        <v>364</v>
      </c>
      <c r="AB4" s="794"/>
    </row>
    <row r="5" spans="1:30" ht="12.75" thickBot="1">
      <c r="A5" s="79" t="s">
        <v>121</v>
      </c>
      <c r="B5" s="80"/>
      <c r="C5" s="81" t="s">
        <v>122</v>
      </c>
      <c r="D5" s="81">
        <v>2007</v>
      </c>
      <c r="E5" s="81">
        <v>2008</v>
      </c>
      <c r="F5" s="81">
        <v>2009</v>
      </c>
      <c r="G5" s="81">
        <v>2010</v>
      </c>
      <c r="H5" s="81">
        <v>2011</v>
      </c>
      <c r="I5" s="81">
        <v>2012</v>
      </c>
      <c r="J5" s="81">
        <v>2013</v>
      </c>
      <c r="K5" s="81">
        <v>2014</v>
      </c>
      <c r="L5" s="81">
        <v>2015</v>
      </c>
      <c r="M5" s="81">
        <v>2016</v>
      </c>
      <c r="N5" s="81">
        <v>2017</v>
      </c>
      <c r="O5" s="81" t="s">
        <v>117</v>
      </c>
      <c r="P5" s="81" t="s">
        <v>118</v>
      </c>
      <c r="Q5" s="81" t="s">
        <v>124</v>
      </c>
      <c r="R5" s="81" t="s">
        <v>126</v>
      </c>
      <c r="S5" s="81" t="s">
        <v>127</v>
      </c>
      <c r="T5" s="81" t="s">
        <v>152</v>
      </c>
      <c r="U5" s="81" t="s">
        <v>153</v>
      </c>
      <c r="V5" s="81" t="s">
        <v>155</v>
      </c>
      <c r="W5" s="81" t="s">
        <v>156</v>
      </c>
      <c r="X5" s="81" t="s">
        <v>157</v>
      </c>
      <c r="Y5" s="81" t="s">
        <v>158</v>
      </c>
      <c r="Z5" s="81" t="s">
        <v>159</v>
      </c>
      <c r="AA5" s="81">
        <v>2017</v>
      </c>
      <c r="AB5" s="81">
        <v>2018</v>
      </c>
      <c r="AC5" s="82" t="s">
        <v>119</v>
      </c>
    </row>
    <row r="6" spans="1:30" ht="12.75" thickBo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5"/>
      <c r="AA6" s="5"/>
    </row>
    <row r="7" spans="1:30">
      <c r="A7" s="7"/>
      <c r="B7" s="7"/>
      <c r="C7" s="7"/>
      <c r="D7" s="50"/>
      <c r="E7" s="15"/>
      <c r="F7" s="15"/>
      <c r="G7" s="15"/>
      <c r="H7" s="15"/>
      <c r="I7" s="15"/>
      <c r="J7" s="15"/>
      <c r="K7" s="15"/>
      <c r="L7" s="15"/>
      <c r="M7" s="15"/>
      <c r="N7" s="287"/>
      <c r="O7" s="77"/>
      <c r="P7" s="76"/>
      <c r="Q7" s="76"/>
      <c r="R7" s="76"/>
      <c r="S7" s="76"/>
      <c r="T7" s="76"/>
      <c r="U7" s="76"/>
      <c r="V7" s="76"/>
      <c r="W7" s="76"/>
      <c r="X7" s="76"/>
      <c r="Y7" s="76"/>
      <c r="Z7" s="78"/>
      <c r="AA7" s="17"/>
      <c r="AB7" s="55"/>
      <c r="AC7" s="99"/>
    </row>
    <row r="8" spans="1:30">
      <c r="A8" s="6" t="s">
        <v>0</v>
      </c>
      <c r="B8" s="6" t="s">
        <v>1</v>
      </c>
      <c r="C8" s="6" t="s">
        <v>2</v>
      </c>
      <c r="D8" s="51">
        <v>7219.0687201917526</v>
      </c>
      <c r="E8" s="14">
        <v>7276.9520400628562</v>
      </c>
      <c r="F8" s="14">
        <v>5935.4024202705696</v>
      </c>
      <c r="G8" s="14">
        <v>8879.1470329311687</v>
      </c>
      <c r="H8" s="14">
        <v>10721.031282565797</v>
      </c>
      <c r="I8" s="14">
        <v>10730.942210401816</v>
      </c>
      <c r="J8" s="14">
        <v>9820.7478280872583</v>
      </c>
      <c r="K8" s="14">
        <v>8874.9060769625194</v>
      </c>
      <c r="L8" s="14">
        <v>8167.541312653776</v>
      </c>
      <c r="M8" s="14">
        <v>10171.202800494437</v>
      </c>
      <c r="N8" s="288">
        <v>13773.19020945282</v>
      </c>
      <c r="O8" s="90">
        <v>1224.7389886264336</v>
      </c>
      <c r="P8" s="92">
        <v>1093.8361693908512</v>
      </c>
      <c r="Q8" s="92">
        <v>1348.1637513185558</v>
      </c>
      <c r="R8" s="92"/>
      <c r="S8" s="92"/>
      <c r="T8" s="92"/>
      <c r="U8" s="92"/>
      <c r="V8" s="92"/>
      <c r="W8" s="92"/>
      <c r="X8" s="92"/>
      <c r="Y8" s="92"/>
      <c r="Z8" s="91"/>
      <c r="AA8" s="98">
        <v>3046.5608210931146</v>
      </c>
      <c r="AB8" s="93">
        <v>3666.7389093358406</v>
      </c>
      <c r="AC8" s="100">
        <f>AB8/AA8-1</f>
        <v>0.20356661975985246</v>
      </c>
      <c r="AD8" s="250"/>
    </row>
    <row r="9" spans="1:30">
      <c r="A9" s="22"/>
      <c r="B9" s="6" t="s">
        <v>3</v>
      </c>
      <c r="C9" s="6" t="s">
        <v>170</v>
      </c>
      <c r="D9" s="51">
        <v>1121.9424399999998</v>
      </c>
      <c r="E9" s="14">
        <v>1243.0921780000001</v>
      </c>
      <c r="F9" s="14">
        <v>1246.1711079999998</v>
      </c>
      <c r="G9" s="14">
        <v>1256.1313640000003</v>
      </c>
      <c r="H9" s="14">
        <v>1262.237985</v>
      </c>
      <c r="I9" s="14">
        <v>1405.5533140000002</v>
      </c>
      <c r="J9" s="14">
        <v>1403.9670750000002</v>
      </c>
      <c r="K9" s="14">
        <v>1402.417778</v>
      </c>
      <c r="L9" s="14">
        <v>1757.1664789999998</v>
      </c>
      <c r="M9" s="14">
        <v>2492.5097820000001</v>
      </c>
      <c r="N9" s="288">
        <v>2608.8056520000005</v>
      </c>
      <c r="O9" s="90">
        <v>201.54240300000001</v>
      </c>
      <c r="P9" s="92">
        <v>185.80975700000002</v>
      </c>
      <c r="Q9" s="92">
        <v>238.058774</v>
      </c>
      <c r="R9" s="92"/>
      <c r="S9" s="92"/>
      <c r="T9" s="92"/>
      <c r="U9" s="92"/>
      <c r="V9" s="92"/>
      <c r="W9" s="92"/>
      <c r="X9" s="92"/>
      <c r="Y9" s="92"/>
      <c r="Z9" s="91"/>
      <c r="AA9" s="98">
        <v>600.43769499999996</v>
      </c>
      <c r="AB9" s="93">
        <v>625.410934</v>
      </c>
      <c r="AC9" s="100">
        <f>AB9/AA9-1</f>
        <v>4.1591724183805745E-2</v>
      </c>
      <c r="AD9" s="250"/>
    </row>
    <row r="10" spans="1:30">
      <c r="B10" s="6" t="s">
        <v>4</v>
      </c>
      <c r="C10" s="6" t="s">
        <v>5</v>
      </c>
      <c r="D10" s="51">
        <v>290.22858040415656</v>
      </c>
      <c r="E10" s="14">
        <v>271.70898466302566</v>
      </c>
      <c r="F10" s="14">
        <v>214.18226763318845</v>
      </c>
      <c r="G10" s="14">
        <v>320.71897813332839</v>
      </c>
      <c r="H10" s="14">
        <v>385.85798431802806</v>
      </c>
      <c r="I10" s="14">
        <v>346.33781999519397</v>
      </c>
      <c r="J10" s="14">
        <v>319.28933260710011</v>
      </c>
      <c r="K10" s="14">
        <v>287.8192267489498</v>
      </c>
      <c r="L10" s="14">
        <v>214.37274702998806</v>
      </c>
      <c r="M10" s="14">
        <v>185.09776841577542</v>
      </c>
      <c r="N10" s="288">
        <v>239.47410512458134</v>
      </c>
      <c r="O10" s="90">
        <v>275.64038743870043</v>
      </c>
      <c r="P10" s="92">
        <v>267.0235129071923</v>
      </c>
      <c r="Q10" s="92">
        <v>256.87639267968103</v>
      </c>
      <c r="R10" s="92"/>
      <c r="S10" s="92"/>
      <c r="T10" s="92"/>
      <c r="U10" s="92"/>
      <c r="V10" s="92"/>
      <c r="W10" s="92"/>
      <c r="X10" s="92"/>
      <c r="Y10" s="92"/>
      <c r="Z10" s="91"/>
      <c r="AA10" s="98">
        <v>230.14823264698131</v>
      </c>
      <c r="AB10" s="93">
        <v>265.93791403986853</v>
      </c>
      <c r="AC10" s="100">
        <f t="shared" ref="AC10:AC42" si="0">AB10/AA10-1</f>
        <v>0.15550708767676746</v>
      </c>
      <c r="AD10" s="250"/>
    </row>
    <row r="11" spans="1:30">
      <c r="D11" s="51"/>
      <c r="E11" s="14"/>
      <c r="F11" s="14"/>
      <c r="G11" s="14"/>
      <c r="H11" s="14"/>
      <c r="I11" s="14"/>
      <c r="J11" s="14"/>
      <c r="K11" s="14"/>
      <c r="L11" s="14"/>
      <c r="M11" s="14"/>
      <c r="N11" s="288"/>
      <c r="O11" s="90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1"/>
      <c r="AA11" s="94"/>
      <c r="AB11" s="93"/>
      <c r="AC11" s="100"/>
      <c r="AD11" s="250"/>
    </row>
    <row r="12" spans="1:30">
      <c r="A12" s="6" t="s">
        <v>6</v>
      </c>
      <c r="B12" s="6" t="s">
        <v>1</v>
      </c>
      <c r="C12" s="6" t="s">
        <v>2</v>
      </c>
      <c r="D12" s="51">
        <v>4187.4032129251573</v>
      </c>
      <c r="E12" s="14">
        <v>5586.0346055150185</v>
      </c>
      <c r="F12" s="14">
        <v>6790.9480920625147</v>
      </c>
      <c r="G12" s="14">
        <v>7744.6314899523886</v>
      </c>
      <c r="H12" s="14">
        <v>10235.353079840146</v>
      </c>
      <c r="I12" s="14">
        <v>10745.515758961699</v>
      </c>
      <c r="J12" s="14">
        <v>8536.2794900494937</v>
      </c>
      <c r="K12" s="14">
        <v>6729.0722178974011</v>
      </c>
      <c r="L12" s="14">
        <v>6650.5953646963681</v>
      </c>
      <c r="M12" s="14">
        <v>7385.9574342377318</v>
      </c>
      <c r="N12" s="288">
        <v>7979.3150062432396</v>
      </c>
      <c r="O12" s="90">
        <v>701.24380093466527</v>
      </c>
      <c r="P12" s="92">
        <v>592.46111023851529</v>
      </c>
      <c r="Q12" s="92">
        <v>692.98793436004246</v>
      </c>
      <c r="R12" s="92"/>
      <c r="S12" s="92"/>
      <c r="T12" s="92"/>
      <c r="U12" s="92"/>
      <c r="V12" s="92"/>
      <c r="W12" s="92"/>
      <c r="X12" s="92"/>
      <c r="Y12" s="92"/>
      <c r="Z12" s="91"/>
      <c r="AA12" s="98">
        <v>1764.1113753943673</v>
      </c>
      <c r="AB12" s="93">
        <v>1986.6928455332231</v>
      </c>
      <c r="AC12" s="100">
        <f t="shared" si="0"/>
        <v>0.12617200548865437</v>
      </c>
      <c r="AD12" s="250"/>
    </row>
    <row r="13" spans="1:30">
      <c r="A13" s="22"/>
      <c r="B13" s="6" t="s">
        <v>3</v>
      </c>
      <c r="C13" s="6" t="s">
        <v>7</v>
      </c>
      <c r="D13" s="51">
        <v>5967.3943619999991</v>
      </c>
      <c r="E13" s="14">
        <v>6417.683814</v>
      </c>
      <c r="F13" s="14">
        <v>6972.1969499999996</v>
      </c>
      <c r="G13" s="14">
        <v>6334.5532089999997</v>
      </c>
      <c r="H13" s="14">
        <v>6492.2497979999989</v>
      </c>
      <c r="I13" s="14">
        <v>6427.0524130000013</v>
      </c>
      <c r="J13" s="14">
        <v>6047.3659180000004</v>
      </c>
      <c r="K13" s="14">
        <v>5323.3804000000009</v>
      </c>
      <c r="L13" s="14">
        <v>5743.7721409999986</v>
      </c>
      <c r="M13" s="14">
        <v>5915.3714909999999</v>
      </c>
      <c r="N13" s="288">
        <v>6336.3753339999994</v>
      </c>
      <c r="O13" s="90">
        <v>527.19124499999998</v>
      </c>
      <c r="P13" s="92">
        <v>444.780959</v>
      </c>
      <c r="Q13" s="92">
        <v>523.14513199999999</v>
      </c>
      <c r="R13" s="92"/>
      <c r="S13" s="92"/>
      <c r="T13" s="92"/>
      <c r="U13" s="92"/>
      <c r="V13" s="92"/>
      <c r="W13" s="92"/>
      <c r="X13" s="92"/>
      <c r="Y13" s="92"/>
      <c r="Z13" s="91"/>
      <c r="AA13" s="98">
        <v>1447.0680830000001</v>
      </c>
      <c r="AB13" s="93">
        <v>1495.1173359999998</v>
      </c>
      <c r="AC13" s="100">
        <f t="shared" si="0"/>
        <v>3.3204555863319163E-2</v>
      </c>
      <c r="AD13" s="250"/>
    </row>
    <row r="14" spans="1:30">
      <c r="B14" s="6" t="s">
        <v>4</v>
      </c>
      <c r="C14" s="6" t="s">
        <v>8</v>
      </c>
      <c r="D14" s="51">
        <v>697.40740391666668</v>
      </c>
      <c r="E14" s="14">
        <v>872.72369391666655</v>
      </c>
      <c r="F14" s="14">
        <v>973.62445291666654</v>
      </c>
      <c r="G14" s="14">
        <v>1225.2929394166665</v>
      </c>
      <c r="H14" s="14">
        <v>1569.5253051666666</v>
      </c>
      <c r="I14" s="14">
        <v>1669.8708749999998</v>
      </c>
      <c r="J14" s="14">
        <v>1410.99973475</v>
      </c>
      <c r="K14" s="14">
        <v>1266.0884009166668</v>
      </c>
      <c r="L14" s="14">
        <v>1160.0925755833334</v>
      </c>
      <c r="M14" s="14">
        <v>1248.6041570635368</v>
      </c>
      <c r="N14" s="288">
        <v>1259.2869875348897</v>
      </c>
      <c r="O14" s="90">
        <v>1330.150695</v>
      </c>
      <c r="P14" s="92">
        <v>1332.0289419999999</v>
      </c>
      <c r="Q14" s="92">
        <v>1324.65714</v>
      </c>
      <c r="R14" s="92"/>
      <c r="S14" s="92"/>
      <c r="T14" s="92"/>
      <c r="U14" s="92"/>
      <c r="V14" s="92"/>
      <c r="W14" s="92"/>
      <c r="X14" s="92"/>
      <c r="Y14" s="92"/>
      <c r="Z14" s="91"/>
      <c r="AA14" s="98">
        <v>1219.0935562182303</v>
      </c>
      <c r="AB14" s="93">
        <v>1328.7872447846619</v>
      </c>
      <c r="AC14" s="100">
        <f t="shared" si="0"/>
        <v>8.9979713211440604E-2</v>
      </c>
      <c r="AD14" s="250"/>
    </row>
    <row r="15" spans="1:30">
      <c r="D15" s="51"/>
      <c r="E15" s="14"/>
      <c r="F15" s="14"/>
      <c r="G15" s="14"/>
      <c r="H15" s="14"/>
      <c r="I15" s="14"/>
      <c r="J15" s="14"/>
      <c r="K15" s="14"/>
      <c r="L15" s="14"/>
      <c r="M15" s="14"/>
      <c r="N15" s="288"/>
      <c r="O15" s="90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1"/>
      <c r="AA15" s="94"/>
      <c r="AB15" s="93"/>
      <c r="AC15" s="100"/>
      <c r="AD15" s="250"/>
    </row>
    <row r="16" spans="1:30">
      <c r="A16" s="6" t="s">
        <v>9</v>
      </c>
      <c r="B16" s="6" t="s">
        <v>1</v>
      </c>
      <c r="C16" s="6" t="s">
        <v>2</v>
      </c>
      <c r="D16" s="51">
        <v>2539.4072801646053</v>
      </c>
      <c r="E16" s="14">
        <v>1468.2951198311805</v>
      </c>
      <c r="F16" s="14">
        <v>1233.2203045912822</v>
      </c>
      <c r="G16" s="14">
        <v>1696.0733253334295</v>
      </c>
      <c r="H16" s="14">
        <v>1522.5406592484687</v>
      </c>
      <c r="I16" s="14">
        <v>1352.3374325660052</v>
      </c>
      <c r="J16" s="14">
        <v>1413.8433873410634</v>
      </c>
      <c r="K16" s="14">
        <v>1503.5472338862523</v>
      </c>
      <c r="L16" s="14">
        <v>1507.6585311955087</v>
      </c>
      <c r="M16" s="14">
        <v>1465.4520841719275</v>
      </c>
      <c r="N16" s="288">
        <v>2376.2998861161768</v>
      </c>
      <c r="O16" s="90">
        <v>211.62590956663553</v>
      </c>
      <c r="P16" s="92">
        <v>251.62344005072632</v>
      </c>
      <c r="Q16" s="92">
        <v>244.61664167100813</v>
      </c>
      <c r="R16" s="92"/>
      <c r="S16" s="92"/>
      <c r="T16" s="92"/>
      <c r="U16" s="92"/>
      <c r="V16" s="92"/>
      <c r="W16" s="92"/>
      <c r="X16" s="92"/>
      <c r="Y16" s="92"/>
      <c r="Z16" s="91"/>
      <c r="AA16" s="98">
        <v>514.61880992881981</v>
      </c>
      <c r="AB16" s="93">
        <v>707.86599128836997</v>
      </c>
      <c r="AC16" s="100">
        <f t="shared" si="0"/>
        <v>0.37551519227655006</v>
      </c>
      <c r="AD16" s="250"/>
    </row>
    <row r="17" spans="1:30">
      <c r="A17" s="22"/>
      <c r="B17" s="6" t="s">
        <v>3</v>
      </c>
      <c r="C17" s="6" t="s">
        <v>169</v>
      </c>
      <c r="D17" s="51">
        <v>1272.656301</v>
      </c>
      <c r="E17" s="14">
        <v>1457.1284639999999</v>
      </c>
      <c r="F17" s="14">
        <v>1372.5174649999999</v>
      </c>
      <c r="G17" s="14">
        <v>1314.0726309999998</v>
      </c>
      <c r="H17" s="14">
        <v>1007.2882920000002</v>
      </c>
      <c r="I17" s="14">
        <v>1016.2970770000001</v>
      </c>
      <c r="J17" s="14">
        <v>1079.006396</v>
      </c>
      <c r="K17" s="14">
        <v>1149.2442489999999</v>
      </c>
      <c r="L17" s="14">
        <v>1217.4060959999999</v>
      </c>
      <c r="M17" s="14">
        <v>1113.5873849999998</v>
      </c>
      <c r="N17" s="288">
        <v>1240.033964</v>
      </c>
      <c r="O17" s="90">
        <v>95.978949999999998</v>
      </c>
      <c r="P17" s="92">
        <v>108.691818</v>
      </c>
      <c r="Q17" s="92">
        <v>107.226525</v>
      </c>
      <c r="R17" s="92"/>
      <c r="S17" s="92"/>
      <c r="T17" s="92"/>
      <c r="U17" s="92"/>
      <c r="V17" s="92"/>
      <c r="W17" s="92"/>
      <c r="X17" s="92"/>
      <c r="Y17" s="92"/>
      <c r="Z17" s="91"/>
      <c r="AA17" s="98">
        <v>303.28399100000001</v>
      </c>
      <c r="AB17" s="93">
        <v>311.89729299999999</v>
      </c>
      <c r="AC17" s="100">
        <f t="shared" si="0"/>
        <v>2.8400120862297484E-2</v>
      </c>
      <c r="AD17" s="250"/>
    </row>
    <row r="18" spans="1:30">
      <c r="B18" s="6" t="s">
        <v>4</v>
      </c>
      <c r="C18" s="6" t="s">
        <v>10</v>
      </c>
      <c r="D18" s="51">
        <v>91.125768792814583</v>
      </c>
      <c r="E18" s="14">
        <v>47.179298830636277</v>
      </c>
      <c r="F18" s="14">
        <v>38.911218420424966</v>
      </c>
      <c r="G18" s="14">
        <v>58.560190465615136</v>
      </c>
      <c r="H18" s="14">
        <v>68.605162310181399</v>
      </c>
      <c r="I18" s="14">
        <v>60.456806100984409</v>
      </c>
      <c r="J18" s="14">
        <v>60.195550043938646</v>
      </c>
      <c r="K18" s="14">
        <v>59.377213168564538</v>
      </c>
      <c r="L18" s="14">
        <v>56.765011819246155</v>
      </c>
      <c r="M18" s="14">
        <v>59.691578131606093</v>
      </c>
      <c r="N18" s="288">
        <v>86.922739897966764</v>
      </c>
      <c r="O18" s="90">
        <v>100.01349032651002</v>
      </c>
      <c r="P18" s="92">
        <v>105.00741879224236</v>
      </c>
      <c r="Q18" s="92">
        <v>103.47835317519926</v>
      </c>
      <c r="R18" s="92"/>
      <c r="S18" s="92"/>
      <c r="T18" s="92"/>
      <c r="U18" s="92"/>
      <c r="V18" s="92"/>
      <c r="W18" s="92"/>
      <c r="X18" s="92"/>
      <c r="Y18" s="92"/>
      <c r="Z18" s="91"/>
      <c r="AA18" s="98">
        <v>76.966530568437719</v>
      </c>
      <c r="AB18" s="93">
        <v>102.94498215824242</v>
      </c>
      <c r="AC18" s="100">
        <f t="shared" si="0"/>
        <v>0.33752920130270092</v>
      </c>
      <c r="AD18" s="250"/>
    </row>
    <row r="19" spans="1:30">
      <c r="D19" s="51"/>
      <c r="E19" s="14"/>
      <c r="F19" s="14"/>
      <c r="G19" s="14"/>
      <c r="H19" s="14"/>
      <c r="I19" s="14"/>
      <c r="J19" s="14"/>
      <c r="K19" s="14"/>
      <c r="L19" s="14"/>
      <c r="M19" s="14"/>
      <c r="N19" s="288"/>
      <c r="O19" s="90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1"/>
      <c r="AA19" s="94"/>
      <c r="AB19" s="93"/>
      <c r="AC19" s="100"/>
      <c r="AD19" s="250"/>
    </row>
    <row r="20" spans="1:30">
      <c r="A20" s="6" t="s">
        <v>11</v>
      </c>
      <c r="B20" s="6" t="s">
        <v>1</v>
      </c>
      <c r="C20" s="6" t="s">
        <v>2</v>
      </c>
      <c r="D20" s="51">
        <v>538.233568262017</v>
      </c>
      <c r="E20" s="14">
        <v>595.44527574297194</v>
      </c>
      <c r="F20" s="14">
        <v>214.08494407795499</v>
      </c>
      <c r="G20" s="14">
        <v>118.20838016762899</v>
      </c>
      <c r="H20" s="14">
        <v>219.44862884541499</v>
      </c>
      <c r="I20" s="14">
        <v>209.569981439488</v>
      </c>
      <c r="J20" s="14">
        <v>479.2518043975009</v>
      </c>
      <c r="K20" s="14">
        <v>331.07695278478701</v>
      </c>
      <c r="L20" s="14">
        <v>137.79635297098301</v>
      </c>
      <c r="M20" s="14">
        <v>120.45621156886003</v>
      </c>
      <c r="N20" s="288">
        <v>118.029144359499</v>
      </c>
      <c r="O20" s="86">
        <v>10.810272149639999</v>
      </c>
      <c r="P20" s="88">
        <v>8.6915224151200015</v>
      </c>
      <c r="Q20" s="88">
        <v>10.500047482074999</v>
      </c>
      <c r="R20" s="88"/>
      <c r="S20" s="88"/>
      <c r="T20" s="88"/>
      <c r="U20" s="88"/>
      <c r="V20" s="88"/>
      <c r="W20" s="88"/>
      <c r="X20" s="88"/>
      <c r="Y20" s="88"/>
      <c r="Z20" s="87"/>
      <c r="AA20" s="98">
        <v>26.594495830966999</v>
      </c>
      <c r="AB20" s="93">
        <v>30.001842046835002</v>
      </c>
      <c r="AC20" s="100">
        <f t="shared" si="0"/>
        <v>0.12812223392106725</v>
      </c>
      <c r="AD20" s="250"/>
    </row>
    <row r="21" spans="1:30">
      <c r="A21" s="22"/>
      <c r="B21" s="6" t="s">
        <v>3</v>
      </c>
      <c r="C21" s="6" t="s">
        <v>12</v>
      </c>
      <c r="D21" s="51">
        <v>40.359925000000004</v>
      </c>
      <c r="E21" s="14">
        <v>39.690534</v>
      </c>
      <c r="F21" s="14">
        <v>16.249386999999999</v>
      </c>
      <c r="G21" s="14">
        <v>6.1603579999999996</v>
      </c>
      <c r="H21" s="14">
        <v>6.5176329999999991</v>
      </c>
      <c r="I21" s="14">
        <v>6.9355449999999994</v>
      </c>
      <c r="J21" s="14">
        <v>21.204193999999998</v>
      </c>
      <c r="K21" s="14">
        <v>17.144968000000002</v>
      </c>
      <c r="L21" s="14">
        <v>8.9059539999999995</v>
      </c>
      <c r="M21" s="14">
        <v>7.1565099999999982</v>
      </c>
      <c r="N21" s="288">
        <v>6.9465319999999995</v>
      </c>
      <c r="O21" s="88">
        <v>0.65115500000000004</v>
      </c>
      <c r="P21" s="88">
        <v>0.51156800000000002</v>
      </c>
      <c r="Q21" s="88">
        <v>0.63324499999999995</v>
      </c>
      <c r="R21" s="88"/>
      <c r="S21" s="88"/>
      <c r="T21" s="88"/>
      <c r="U21" s="88"/>
      <c r="V21" s="88"/>
      <c r="W21" s="88"/>
      <c r="X21" s="88"/>
      <c r="Y21" s="88"/>
      <c r="Z21" s="87"/>
      <c r="AA21" s="97">
        <v>1.5446279999999999</v>
      </c>
      <c r="AB21" s="89">
        <v>1.7959680000000002</v>
      </c>
      <c r="AC21" s="100">
        <f t="shared" si="0"/>
        <v>0.16271879054374283</v>
      </c>
      <c r="AD21" s="250"/>
    </row>
    <row r="22" spans="1:30">
      <c r="B22" s="6" t="s">
        <v>4</v>
      </c>
      <c r="C22" s="6" t="s">
        <v>13</v>
      </c>
      <c r="D22" s="51">
        <v>13.351383499999999</v>
      </c>
      <c r="E22" s="14">
        <v>14.948861916666667</v>
      </c>
      <c r="F22" s="14">
        <v>14.163348416666665</v>
      </c>
      <c r="G22" s="14">
        <v>19.073053666666667</v>
      </c>
      <c r="H22" s="14">
        <v>33.680962833333332</v>
      </c>
      <c r="I22" s="14">
        <v>30.22969075</v>
      </c>
      <c r="J22" s="14">
        <v>23.909081333333337</v>
      </c>
      <c r="K22" s="14">
        <v>18.864849666666668</v>
      </c>
      <c r="L22" s="14">
        <v>15.475446250000003</v>
      </c>
      <c r="M22" s="14">
        <v>16.831697513014031</v>
      </c>
      <c r="N22" s="288">
        <v>16.991089130446532</v>
      </c>
      <c r="O22" s="88">
        <v>16.601687999999999</v>
      </c>
      <c r="P22" s="88">
        <v>16.989965000000002</v>
      </c>
      <c r="Q22" s="88">
        <v>16.581334999999999</v>
      </c>
      <c r="R22" s="88"/>
      <c r="S22" s="88"/>
      <c r="T22" s="88"/>
      <c r="U22" s="88"/>
      <c r="V22" s="88"/>
      <c r="W22" s="88"/>
      <c r="X22" s="88"/>
      <c r="Y22" s="88"/>
      <c r="Z22" s="87"/>
      <c r="AA22" s="97">
        <v>17.217411461508533</v>
      </c>
      <c r="AB22" s="89">
        <v>16.705109471235009</v>
      </c>
      <c r="AC22" s="100">
        <f t="shared" si="0"/>
        <v>-2.9754878741141355E-2</v>
      </c>
      <c r="AD22" s="250"/>
    </row>
    <row r="23" spans="1:30">
      <c r="D23" s="51"/>
      <c r="E23" s="14"/>
      <c r="F23" s="14"/>
      <c r="G23" s="14"/>
      <c r="H23" s="14"/>
      <c r="I23" s="14"/>
      <c r="J23" s="14"/>
      <c r="K23" s="14"/>
      <c r="L23" s="14"/>
      <c r="M23" s="14"/>
      <c r="N23" s="288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1"/>
      <c r="AA23" s="94"/>
      <c r="AB23" s="93"/>
      <c r="AC23" s="100"/>
      <c r="AD23" s="250"/>
    </row>
    <row r="24" spans="1:30">
      <c r="A24" s="6" t="s">
        <v>14</v>
      </c>
      <c r="B24" s="6" t="s">
        <v>1</v>
      </c>
      <c r="C24" s="6" t="s">
        <v>2</v>
      </c>
      <c r="D24" s="51">
        <v>1032.9556582579808</v>
      </c>
      <c r="E24" s="14">
        <v>1135.6647188208904</v>
      </c>
      <c r="F24" s="14">
        <v>1115.8065786717914</v>
      </c>
      <c r="G24" s="14">
        <v>1578.8088600715344</v>
      </c>
      <c r="H24" s="14">
        <v>2426.735952128829</v>
      </c>
      <c r="I24" s="14">
        <v>2575.3341204307012</v>
      </c>
      <c r="J24" s="14">
        <v>1776.0595258877415</v>
      </c>
      <c r="K24" s="14">
        <v>1522.5135211197114</v>
      </c>
      <c r="L24" s="14">
        <v>1548.2696011111268</v>
      </c>
      <c r="M24" s="14">
        <v>1657.8745242177492</v>
      </c>
      <c r="N24" s="288">
        <v>1707.4039311799302</v>
      </c>
      <c r="O24" s="92">
        <v>128.92400978467205</v>
      </c>
      <c r="P24" s="92">
        <v>167.73412283989393</v>
      </c>
      <c r="Q24" s="92">
        <v>121.61914322064167</v>
      </c>
      <c r="R24" s="92"/>
      <c r="S24" s="92"/>
      <c r="T24" s="92"/>
      <c r="U24" s="92"/>
      <c r="V24" s="92"/>
      <c r="W24" s="92"/>
      <c r="X24" s="92"/>
      <c r="Y24" s="92"/>
      <c r="Z24" s="91"/>
      <c r="AA24" s="98">
        <v>335.31797342847671</v>
      </c>
      <c r="AB24" s="93">
        <v>418.27727584520761</v>
      </c>
      <c r="AC24" s="100">
        <f t="shared" si="0"/>
        <v>0.24740487832641067</v>
      </c>
      <c r="AD24" s="250"/>
    </row>
    <row r="25" spans="1:30">
      <c r="A25" s="22"/>
      <c r="B25" s="6" t="s">
        <v>3</v>
      </c>
      <c r="C25" s="6" t="s">
        <v>169</v>
      </c>
      <c r="D25" s="51">
        <v>416.63830099999996</v>
      </c>
      <c r="E25" s="14">
        <v>524.99695399999996</v>
      </c>
      <c r="F25" s="14">
        <v>681.50997000000007</v>
      </c>
      <c r="G25" s="14">
        <v>769.96655399999997</v>
      </c>
      <c r="H25" s="14">
        <v>987.66261499999996</v>
      </c>
      <c r="I25" s="14">
        <v>1169.6602899999998</v>
      </c>
      <c r="J25" s="14">
        <v>855.15530999999999</v>
      </c>
      <c r="K25" s="14">
        <v>771.45482600000003</v>
      </c>
      <c r="L25" s="14">
        <v>938.35960200000011</v>
      </c>
      <c r="M25" s="14">
        <v>942.30815900000005</v>
      </c>
      <c r="N25" s="288">
        <v>856.21164399999998</v>
      </c>
      <c r="O25" s="88">
        <v>58.864221999999998</v>
      </c>
      <c r="P25" s="88">
        <v>77.25025500000001</v>
      </c>
      <c r="Q25" s="88">
        <v>58.792951000000002</v>
      </c>
      <c r="R25" s="88"/>
      <c r="S25" s="88"/>
      <c r="T25" s="88"/>
      <c r="U25" s="88"/>
      <c r="V25" s="88"/>
      <c r="W25" s="88"/>
      <c r="X25" s="88"/>
      <c r="Y25" s="88"/>
      <c r="Z25" s="87"/>
      <c r="AA25" s="98">
        <v>170.57615099999998</v>
      </c>
      <c r="AB25" s="93">
        <v>194.90742800000004</v>
      </c>
      <c r="AC25" s="100">
        <f t="shared" si="0"/>
        <v>0.14264172838558231</v>
      </c>
      <c r="AD25" s="250"/>
    </row>
    <row r="26" spans="1:30">
      <c r="B26" s="6" t="s">
        <v>4</v>
      </c>
      <c r="C26" s="6" t="s">
        <v>10</v>
      </c>
      <c r="D26" s="51">
        <v>114.71432095894141</v>
      </c>
      <c r="E26" s="14">
        <v>100.20320343604413</v>
      </c>
      <c r="F26" s="14">
        <v>72.089295361518609</v>
      </c>
      <c r="G26" s="14">
        <v>92.382053407846414</v>
      </c>
      <c r="H26" s="14">
        <v>112.60864159269941</v>
      </c>
      <c r="I26" s="14">
        <v>100.21019140710636</v>
      </c>
      <c r="J26" s="14">
        <v>95.71337177118636</v>
      </c>
      <c r="K26" s="14">
        <v>89.760157366297094</v>
      </c>
      <c r="L26" s="14">
        <v>75.175268696750138</v>
      </c>
      <c r="M26" s="14">
        <v>79.803960882668235</v>
      </c>
      <c r="N26" s="288">
        <v>90.452565217767742</v>
      </c>
      <c r="O26" s="88">
        <v>99.34548552791982</v>
      </c>
      <c r="P26" s="88">
        <v>98.488889530291658</v>
      </c>
      <c r="Q26" s="88">
        <v>93.830152207907176</v>
      </c>
      <c r="R26" s="88"/>
      <c r="S26" s="88"/>
      <c r="T26" s="88"/>
      <c r="U26" s="88"/>
      <c r="V26" s="88"/>
      <c r="W26" s="88"/>
      <c r="X26" s="88"/>
      <c r="Y26" s="88"/>
      <c r="Z26" s="87"/>
      <c r="AA26" s="97">
        <v>89.167022106753819</v>
      </c>
      <c r="AB26" s="89">
        <v>97.342303889912003</v>
      </c>
      <c r="AC26" s="100">
        <f t="shared" si="0"/>
        <v>9.1685037696677352E-2</v>
      </c>
      <c r="AD26" s="250"/>
    </row>
    <row r="27" spans="1:30">
      <c r="D27" s="51"/>
      <c r="E27" s="14"/>
      <c r="F27" s="14"/>
      <c r="G27" s="14"/>
      <c r="H27" s="14"/>
      <c r="I27" s="14"/>
      <c r="J27" s="14"/>
      <c r="K27" s="14"/>
      <c r="L27" s="14"/>
      <c r="M27" s="14"/>
      <c r="N27" s="288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1"/>
      <c r="AA27" s="94"/>
      <c r="AB27" s="93"/>
      <c r="AC27" s="100"/>
      <c r="AD27" s="250"/>
    </row>
    <row r="28" spans="1:30">
      <c r="A28" s="6" t="s">
        <v>16</v>
      </c>
      <c r="B28" s="6" t="s">
        <v>1</v>
      </c>
      <c r="C28" s="6" t="s">
        <v>2</v>
      </c>
      <c r="D28" s="51">
        <v>285.41642566243098</v>
      </c>
      <c r="E28" s="14">
        <v>385.08789704585701</v>
      </c>
      <c r="F28" s="14">
        <v>297.68320635250899</v>
      </c>
      <c r="G28" s="14">
        <v>523.27650585695505</v>
      </c>
      <c r="H28" s="14">
        <v>1030.072291616872</v>
      </c>
      <c r="I28" s="14">
        <v>844.8284799506572</v>
      </c>
      <c r="J28" s="14">
        <v>856.80847467289618</v>
      </c>
      <c r="K28" s="14">
        <v>646.70480025804579</v>
      </c>
      <c r="L28" s="14">
        <v>350.00259655641497</v>
      </c>
      <c r="M28" s="14">
        <v>343.76033679517201</v>
      </c>
      <c r="N28" s="288">
        <v>426.70590445394402</v>
      </c>
      <c r="O28" s="88">
        <v>47.794401997039003</v>
      </c>
      <c r="P28" s="88">
        <v>52.466669471995992</v>
      </c>
      <c r="Q28" s="88">
        <v>49.718177291865999</v>
      </c>
      <c r="R28" s="88"/>
      <c r="S28" s="88"/>
      <c r="T28" s="88"/>
      <c r="U28" s="88"/>
      <c r="V28" s="88"/>
      <c r="W28" s="88"/>
      <c r="X28" s="88"/>
      <c r="Y28" s="88"/>
      <c r="Z28" s="87"/>
      <c r="AA28" s="97">
        <v>97.075353822910017</v>
      </c>
      <c r="AB28" s="89">
        <v>149.97924876090099</v>
      </c>
      <c r="AC28" s="100">
        <f t="shared" si="0"/>
        <v>0.54497761640406739</v>
      </c>
      <c r="AD28" s="250"/>
    </row>
    <row r="29" spans="1:30">
      <c r="A29" s="22"/>
      <c r="B29" s="6" t="s">
        <v>3</v>
      </c>
      <c r="C29" s="6" t="s">
        <v>169</v>
      </c>
      <c r="D29" s="51">
        <v>7.1777029999999993</v>
      </c>
      <c r="E29" s="14">
        <v>6.8411140000000001</v>
      </c>
      <c r="F29" s="14">
        <v>6.7791249999999996</v>
      </c>
      <c r="G29" s="14">
        <v>7.959607000000001</v>
      </c>
      <c r="H29" s="14">
        <v>9.2557340000000003</v>
      </c>
      <c r="I29" s="14">
        <v>9.7848829999999989</v>
      </c>
      <c r="J29" s="14">
        <v>10.373199999999999</v>
      </c>
      <c r="K29" s="14">
        <v>11.368120999999999</v>
      </c>
      <c r="L29" s="14">
        <v>11.646831000000001</v>
      </c>
      <c r="M29" s="14">
        <v>11.050374</v>
      </c>
      <c r="N29" s="288">
        <v>11.463353000000001</v>
      </c>
      <c r="O29" s="88">
        <v>1.5377129999999999</v>
      </c>
      <c r="P29" s="88">
        <v>1.3923709999999998</v>
      </c>
      <c r="Q29" s="88">
        <v>1.3911439999999999</v>
      </c>
      <c r="R29" s="88"/>
      <c r="S29" s="88"/>
      <c r="T29" s="88"/>
      <c r="U29" s="88"/>
      <c r="V29" s="88"/>
      <c r="W29" s="88"/>
      <c r="X29" s="88"/>
      <c r="Y29" s="88"/>
      <c r="Z29" s="87"/>
      <c r="AA29" s="97">
        <v>2.1447050000000001</v>
      </c>
      <c r="AB29" s="89">
        <v>4.3212279999999996</v>
      </c>
      <c r="AC29" s="100">
        <f t="shared" si="0"/>
        <v>1.014835606761769</v>
      </c>
      <c r="AD29" s="250"/>
    </row>
    <row r="30" spans="1:30">
      <c r="B30" s="6" t="s">
        <v>4</v>
      </c>
      <c r="C30" s="6" t="s">
        <v>17</v>
      </c>
      <c r="D30" s="51">
        <v>39.19748633826304</v>
      </c>
      <c r="E30" s="14">
        <v>55.829632338133472</v>
      </c>
      <c r="F30" s="14">
        <v>44.72935917880438</v>
      </c>
      <c r="G30" s="14">
        <v>65.32336672080416</v>
      </c>
      <c r="H30" s="14">
        <v>113.09592104471501</v>
      </c>
      <c r="I30" s="14">
        <v>88.178737441352482</v>
      </c>
      <c r="J30" s="14">
        <v>82.404491858548326</v>
      </c>
      <c r="K30" s="14">
        <v>56.288874678169215</v>
      </c>
      <c r="L30" s="14">
        <v>30.894777492697656</v>
      </c>
      <c r="M30" s="14">
        <v>31.108479839249966</v>
      </c>
      <c r="N30" s="288">
        <v>37.223481162443832</v>
      </c>
      <c r="O30" s="88">
        <v>31.081483994112691</v>
      </c>
      <c r="P30" s="88">
        <v>37.681529902587741</v>
      </c>
      <c r="Q30" s="88">
        <v>35.739058855061735</v>
      </c>
      <c r="R30" s="88"/>
      <c r="S30" s="88"/>
      <c r="T30" s="88"/>
      <c r="U30" s="88"/>
      <c r="V30" s="88"/>
      <c r="W30" s="88"/>
      <c r="X30" s="88"/>
      <c r="Y30" s="88"/>
      <c r="Z30" s="87"/>
      <c r="AA30" s="97">
        <v>45.262800162684385</v>
      </c>
      <c r="AB30" s="89">
        <v>34.70755275141719</v>
      </c>
      <c r="AC30" s="100">
        <f t="shared" si="0"/>
        <v>-0.23319916959024478</v>
      </c>
      <c r="AD30" s="250"/>
    </row>
    <row r="31" spans="1:30">
      <c r="D31" s="51"/>
      <c r="E31" s="14"/>
      <c r="F31" s="14"/>
      <c r="G31" s="14"/>
      <c r="H31" s="14"/>
      <c r="I31" s="14"/>
      <c r="J31" s="14"/>
      <c r="K31" s="14"/>
      <c r="L31" s="14"/>
      <c r="M31" s="14"/>
      <c r="N31" s="288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1"/>
      <c r="AA31" s="94"/>
      <c r="AB31" s="93"/>
      <c r="AC31" s="100"/>
      <c r="AD31" s="250"/>
    </row>
    <row r="32" spans="1:30">
      <c r="A32" s="6" t="s">
        <v>15</v>
      </c>
      <c r="B32" s="6" t="s">
        <v>1</v>
      </c>
      <c r="C32" s="6" t="s">
        <v>2</v>
      </c>
      <c r="D32" s="51">
        <v>595.09949347270776</v>
      </c>
      <c r="E32" s="14">
        <v>662.76975228062634</v>
      </c>
      <c r="F32" s="14">
        <v>591.21348325130839</v>
      </c>
      <c r="G32" s="14">
        <v>841.62143845581932</v>
      </c>
      <c r="H32" s="14">
        <v>775.59494796720764</v>
      </c>
      <c r="I32" s="14">
        <v>558.25922602627895</v>
      </c>
      <c r="J32" s="14">
        <v>527.71235375709966</v>
      </c>
      <c r="K32" s="14">
        <v>539.5582164992918</v>
      </c>
      <c r="L32" s="14">
        <v>341.685340655076</v>
      </c>
      <c r="M32" s="14">
        <v>344.26226528241506</v>
      </c>
      <c r="N32" s="288">
        <v>370.47615447265594</v>
      </c>
      <c r="O32" s="88">
        <v>33.122487990099089</v>
      </c>
      <c r="P32" s="88">
        <v>24.386220113023526</v>
      </c>
      <c r="Q32" s="88">
        <v>28.482049764100132</v>
      </c>
      <c r="R32" s="88"/>
      <c r="S32" s="88"/>
      <c r="T32" s="88"/>
      <c r="U32" s="88"/>
      <c r="V32" s="88"/>
      <c r="W32" s="88"/>
      <c r="X32" s="88"/>
      <c r="Y32" s="88"/>
      <c r="Z32" s="87"/>
      <c r="AA32" s="97">
        <v>90.471681848412146</v>
      </c>
      <c r="AB32" s="89">
        <v>85.990757867222754</v>
      </c>
      <c r="AC32" s="100">
        <f>AB32/AA32-1</f>
        <v>-4.9528470010066883E-2</v>
      </c>
      <c r="AD32" s="250"/>
    </row>
    <row r="33" spans="1:30">
      <c r="A33" s="22"/>
      <c r="B33" s="6" t="s">
        <v>3</v>
      </c>
      <c r="C33" s="6" t="s">
        <v>169</v>
      </c>
      <c r="D33" s="51">
        <v>41.111622999999994</v>
      </c>
      <c r="E33" s="14">
        <v>38.263483999999998</v>
      </c>
      <c r="F33" s="14">
        <v>37.071149999999996</v>
      </c>
      <c r="G33" s="14">
        <v>39.02278900000001</v>
      </c>
      <c r="H33" s="14">
        <v>31.899958000000002</v>
      </c>
      <c r="I33" s="14">
        <v>25.545801000000001</v>
      </c>
      <c r="J33" s="14">
        <v>23.824697999999998</v>
      </c>
      <c r="K33" s="14">
        <v>24.640213999999997</v>
      </c>
      <c r="L33" s="14">
        <v>20.111056000000001</v>
      </c>
      <c r="M33" s="14">
        <v>19.371681000000002</v>
      </c>
      <c r="N33" s="288">
        <v>18.695043000000002</v>
      </c>
      <c r="O33" s="88">
        <v>1.6121780000000001</v>
      </c>
      <c r="P33" s="88">
        <v>1.1259809999999999</v>
      </c>
      <c r="Q33" s="88">
        <v>1.306211</v>
      </c>
      <c r="R33" s="88"/>
      <c r="S33" s="88"/>
      <c r="T33" s="88"/>
      <c r="U33" s="88"/>
      <c r="V33" s="88"/>
      <c r="W33" s="88"/>
      <c r="X33" s="88"/>
      <c r="Y33" s="88"/>
      <c r="Z33" s="87"/>
      <c r="AA33" s="97">
        <v>4.5287569999999997</v>
      </c>
      <c r="AB33" s="89">
        <v>4.0443699999999998</v>
      </c>
      <c r="AC33" s="100">
        <f>AB33/AA33-1</f>
        <v>-0.10695804610404136</v>
      </c>
      <c r="AD33" s="250"/>
    </row>
    <row r="34" spans="1:30">
      <c r="B34" s="6" t="s">
        <v>4</v>
      </c>
      <c r="C34" s="6" t="s">
        <v>10</v>
      </c>
      <c r="D34" s="51">
        <v>655.87879983333335</v>
      </c>
      <c r="E34" s="14">
        <v>815.13743308333324</v>
      </c>
      <c r="F34" s="14">
        <v>730.37841925000009</v>
      </c>
      <c r="G34" s="14">
        <v>986.36481341666683</v>
      </c>
      <c r="H34" s="14">
        <v>1102.8199075</v>
      </c>
      <c r="I34" s="14">
        <v>993.85511075000011</v>
      </c>
      <c r="J34" s="14">
        <v>1008.0133165833332</v>
      </c>
      <c r="K34" s="14">
        <v>990.55228941666667</v>
      </c>
      <c r="L34" s="14">
        <v>770.33709941666666</v>
      </c>
      <c r="M34" s="14">
        <v>806.09801911883301</v>
      </c>
      <c r="N34" s="288">
        <v>898.87547696861725</v>
      </c>
      <c r="O34" s="92">
        <v>931.91371100000003</v>
      </c>
      <c r="P34" s="92">
        <v>982.37922100000003</v>
      </c>
      <c r="Q34" s="92">
        <v>989.06229199999996</v>
      </c>
      <c r="R34" s="92"/>
      <c r="S34" s="92"/>
      <c r="T34" s="92"/>
      <c r="U34" s="92"/>
      <c r="V34" s="92"/>
      <c r="W34" s="92"/>
      <c r="X34" s="92"/>
      <c r="Y34" s="92"/>
      <c r="Z34" s="91"/>
      <c r="AA34" s="98">
        <v>906.14852127211179</v>
      </c>
      <c r="AB34" s="93">
        <v>964.42095206644581</v>
      </c>
      <c r="AC34" s="100">
        <f>AB34/AA34-1</f>
        <v>6.4307814256019835E-2</v>
      </c>
      <c r="AD34" s="250"/>
    </row>
    <row r="35" spans="1:30">
      <c r="D35" s="51"/>
      <c r="E35" s="14"/>
      <c r="F35" s="14"/>
      <c r="G35" s="14"/>
      <c r="H35" s="14"/>
      <c r="I35" s="14"/>
      <c r="J35" s="14"/>
      <c r="K35" s="14"/>
      <c r="L35" s="14"/>
      <c r="M35" s="14"/>
      <c r="N35" s="288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1"/>
      <c r="AA35" s="94"/>
      <c r="AB35" s="93"/>
      <c r="AC35" s="100"/>
      <c r="AD35" s="250"/>
    </row>
    <row r="36" spans="1:30">
      <c r="A36" s="6" t="s">
        <v>18</v>
      </c>
      <c r="B36" s="6" t="s">
        <v>1</v>
      </c>
      <c r="C36" s="6" t="s">
        <v>2</v>
      </c>
      <c r="D36" s="51">
        <v>991.16764057624141</v>
      </c>
      <c r="E36" s="14">
        <v>943.09487178572181</v>
      </c>
      <c r="F36" s="14">
        <v>275.96500791530212</v>
      </c>
      <c r="G36" s="14">
        <v>491.9356947636328</v>
      </c>
      <c r="H36" s="14">
        <v>563.68947023926762</v>
      </c>
      <c r="I36" s="14">
        <v>428.26749069318208</v>
      </c>
      <c r="J36" s="14">
        <v>355.52074602744028</v>
      </c>
      <c r="K36" s="14">
        <v>360.16193124196127</v>
      </c>
      <c r="L36" s="14">
        <v>219.63469285986599</v>
      </c>
      <c r="M36" s="14">
        <v>272.67154160154439</v>
      </c>
      <c r="N36" s="288">
        <v>363.09769384747199</v>
      </c>
      <c r="O36" s="92">
        <v>32.504858488137828</v>
      </c>
      <c r="P36" s="92">
        <v>43.924492173968552</v>
      </c>
      <c r="Q36" s="92">
        <v>60.689067500316952</v>
      </c>
      <c r="R36" s="92"/>
      <c r="S36" s="92"/>
      <c r="T36" s="92"/>
      <c r="U36" s="92"/>
      <c r="V36" s="92"/>
      <c r="W36" s="92"/>
      <c r="X36" s="92"/>
      <c r="Y36" s="92"/>
      <c r="Z36" s="91"/>
      <c r="AA36" s="98">
        <v>69.998187907540711</v>
      </c>
      <c r="AB36" s="93">
        <v>137.11841816242332</v>
      </c>
      <c r="AC36" s="100">
        <f t="shared" si="0"/>
        <v>0.95888525490889087</v>
      </c>
      <c r="AD36" s="250"/>
    </row>
    <row r="37" spans="1:30">
      <c r="A37" s="22"/>
      <c r="B37" s="6" t="s">
        <v>3</v>
      </c>
      <c r="C37" s="6" t="s">
        <v>169</v>
      </c>
      <c r="D37" s="51">
        <v>16.161707224000001</v>
      </c>
      <c r="E37" s="14">
        <v>18.255964222000003</v>
      </c>
      <c r="F37" s="14">
        <v>12.22908432</v>
      </c>
      <c r="G37" s="14">
        <v>16.693816124000001</v>
      </c>
      <c r="H37" s="14">
        <v>19.451061820000003</v>
      </c>
      <c r="I37" s="14">
        <v>17.877299378000004</v>
      </c>
      <c r="J37" s="14">
        <v>18.448508504000003</v>
      </c>
      <c r="K37" s="14">
        <v>16.477174284000004</v>
      </c>
      <c r="L37" s="14">
        <v>17.754669809999999</v>
      </c>
      <c r="M37" s="14">
        <v>24.406133279999999</v>
      </c>
      <c r="N37" s="288">
        <v>25.183071454</v>
      </c>
      <c r="O37" s="88">
        <v>1.6488150560000001</v>
      </c>
      <c r="P37" s="88">
        <v>2.0663966679999999</v>
      </c>
      <c r="Q37" s="88">
        <v>2.6237985620000002</v>
      </c>
      <c r="R37" s="88"/>
      <c r="S37" s="88"/>
      <c r="T37" s="88"/>
      <c r="U37" s="88"/>
      <c r="V37" s="88"/>
      <c r="W37" s="88"/>
      <c r="X37" s="88"/>
      <c r="Y37" s="88"/>
      <c r="Z37" s="87"/>
      <c r="AA37" s="97">
        <v>5.2826392159999997</v>
      </c>
      <c r="AB37" s="89">
        <v>6.3390102860000006</v>
      </c>
      <c r="AC37" s="100">
        <f t="shared" si="0"/>
        <v>0.19997032294018413</v>
      </c>
      <c r="AD37" s="250"/>
    </row>
    <row r="38" spans="1:30">
      <c r="B38" s="6" t="s">
        <v>4</v>
      </c>
      <c r="C38" s="6" t="s">
        <v>10</v>
      </c>
      <c r="D38" s="51">
        <v>2751.2270675162345</v>
      </c>
      <c r="E38" s="14">
        <v>2341.4703741318804</v>
      </c>
      <c r="F38" s="14">
        <v>1021.1318431412325</v>
      </c>
      <c r="G38" s="14">
        <v>1325.3933700418327</v>
      </c>
      <c r="H38" s="14">
        <v>1325.905731583126</v>
      </c>
      <c r="I38" s="14">
        <v>1082.8407173865523</v>
      </c>
      <c r="J38" s="14">
        <v>886.23183702941606</v>
      </c>
      <c r="K38" s="14">
        <v>999.05198578916281</v>
      </c>
      <c r="L38" s="14">
        <v>562.95747952334375</v>
      </c>
      <c r="M38" s="14">
        <v>506.76495685595188</v>
      </c>
      <c r="N38" s="288">
        <v>654.0041940263369</v>
      </c>
      <c r="O38" s="92">
        <v>894.21525746602924</v>
      </c>
      <c r="P38" s="92">
        <v>964.1815056506299</v>
      </c>
      <c r="Q38" s="92">
        <v>1049.1696412690824</v>
      </c>
      <c r="R38" s="92"/>
      <c r="S38" s="92"/>
      <c r="T38" s="92"/>
      <c r="U38" s="92"/>
      <c r="V38" s="92"/>
      <c r="W38" s="92"/>
      <c r="X38" s="92"/>
      <c r="Y38" s="92"/>
      <c r="Z38" s="91"/>
      <c r="AA38" s="98">
        <v>601.03752405654984</v>
      </c>
      <c r="AB38" s="93">
        <v>981.16055123474268</v>
      </c>
      <c r="AC38" s="100">
        <f t="shared" si="0"/>
        <v>0.63244475089117436</v>
      </c>
      <c r="AD38" s="250"/>
    </row>
    <row r="39" spans="1:30">
      <c r="D39" s="51"/>
      <c r="E39" s="14"/>
      <c r="F39" s="14"/>
      <c r="G39" s="14"/>
      <c r="H39" s="14"/>
      <c r="I39" s="14"/>
      <c r="J39" s="14"/>
      <c r="K39" s="14"/>
      <c r="L39" s="14"/>
      <c r="M39" s="14"/>
      <c r="N39" s="288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1"/>
      <c r="AA39" s="94"/>
      <c r="AB39" s="93"/>
      <c r="AC39" s="100"/>
      <c r="AD39" s="250"/>
    </row>
    <row r="40" spans="1:30">
      <c r="A40" s="6" t="s">
        <v>21</v>
      </c>
      <c r="B40" s="6" t="s">
        <v>1</v>
      </c>
      <c r="C40" s="6" t="s">
        <v>2</v>
      </c>
      <c r="D40" s="51">
        <v>50.600247423758653</v>
      </c>
      <c r="E40" s="14">
        <v>47.623667214277958</v>
      </c>
      <c r="F40" s="14">
        <v>27.489491084697907</v>
      </c>
      <c r="G40" s="14">
        <v>29.128838236367177</v>
      </c>
      <c r="H40" s="14">
        <v>31.208521760732285</v>
      </c>
      <c r="I40" s="14">
        <v>21.6183863068179</v>
      </c>
      <c r="J40" s="14">
        <v>23.221805972559654</v>
      </c>
      <c r="K40" s="14">
        <v>37.872977758038765</v>
      </c>
      <c r="L40" s="14">
        <v>26.956227140133979</v>
      </c>
      <c r="M40" s="14">
        <v>14.999100398455615</v>
      </c>
      <c r="N40" s="288">
        <v>44.063618152527965</v>
      </c>
      <c r="O40" s="88">
        <v>2.1235225118621699</v>
      </c>
      <c r="P40" s="88">
        <v>0.17459182603144541</v>
      </c>
      <c r="Q40" s="88">
        <v>1.9995344996830511</v>
      </c>
      <c r="R40" s="88"/>
      <c r="S40" s="88"/>
      <c r="T40" s="88"/>
      <c r="U40" s="88"/>
      <c r="V40" s="88"/>
      <c r="W40" s="88"/>
      <c r="X40" s="88"/>
      <c r="Y40" s="88"/>
      <c r="Z40" s="87"/>
      <c r="AA40" s="97">
        <v>9.2973370924592835</v>
      </c>
      <c r="AB40" s="93">
        <v>4.2976488375766664</v>
      </c>
      <c r="AC40" s="100">
        <f t="shared" si="0"/>
        <v>-0.53775486520088367</v>
      </c>
      <c r="AD40" s="250"/>
    </row>
    <row r="41" spans="1:30">
      <c r="D41" s="124"/>
      <c r="E41" s="125"/>
      <c r="F41" s="125"/>
      <c r="G41" s="16"/>
      <c r="H41" s="16"/>
      <c r="I41" s="16"/>
      <c r="J41" s="16"/>
      <c r="K41" s="16"/>
      <c r="L41" s="16"/>
      <c r="M41" s="16"/>
      <c r="N41" s="289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1"/>
      <c r="AA41" s="94"/>
      <c r="AB41" s="93"/>
      <c r="AC41" s="99"/>
    </row>
    <row r="42" spans="1:30" ht="12.75" thickBot="1">
      <c r="A42" s="9" t="s">
        <v>19</v>
      </c>
      <c r="B42" s="9"/>
      <c r="C42" s="9"/>
      <c r="D42" s="52">
        <f>SUM(D8,D12,D16,D20,D24,D32,D28,D36,D40)</f>
        <v>17439.352246936651</v>
      </c>
      <c r="E42" s="52">
        <f>SUM(E8,E12,E16,E20,E24,E32,E28,E36,E40)</f>
        <v>18100.9679482994</v>
      </c>
      <c r="F42" s="52">
        <f t="shared" ref="F42:L42" si="1">SUM(F8,F12,F16,F20,F24,F32,F28,F36,F40)</f>
        <v>16481.813528277929</v>
      </c>
      <c r="G42" s="53">
        <f t="shared" si="1"/>
        <v>21902.831565768924</v>
      </c>
      <c r="H42" s="53">
        <f t="shared" si="1"/>
        <v>27525.674834212732</v>
      </c>
      <c r="I42" s="53">
        <f t="shared" si="1"/>
        <v>27466.673086776646</v>
      </c>
      <c r="J42" s="53">
        <f t="shared" si="1"/>
        <v>23789.445416193052</v>
      </c>
      <c r="K42" s="53">
        <f t="shared" si="1"/>
        <v>20545.413928408008</v>
      </c>
      <c r="L42" s="53">
        <f t="shared" si="1"/>
        <v>18950.140019839251</v>
      </c>
      <c r="M42" s="53">
        <f>SUM(M8,M12,M16,M20,M24,M32,M28,M36,M40)</f>
        <v>21776.636298768288</v>
      </c>
      <c r="N42" s="53">
        <f>SUM(N8,N12,N16,N20,N24,N32,N28,N36,N40)</f>
        <v>27158.581548278267</v>
      </c>
      <c r="O42" s="95">
        <f>O40+O36+O28+O32+O24+O20+O16+O12+O8</f>
        <v>2392.8882520491843</v>
      </c>
      <c r="P42" s="95">
        <f>P40+P36+P28+P32+P24+P20+P16+P12+P8</f>
        <v>2235.298338520126</v>
      </c>
      <c r="Q42" s="95">
        <f t="shared" ref="Q42:AB42" si="2">SUM(Q8,Q12,Q16,Q20,Q24,Q32,Q28,Q36,Q40)</f>
        <v>2558.7763471082894</v>
      </c>
      <c r="R42" s="95">
        <f t="shared" si="2"/>
        <v>0</v>
      </c>
      <c r="S42" s="95">
        <f t="shared" si="2"/>
        <v>0</v>
      </c>
      <c r="T42" s="95">
        <f t="shared" si="2"/>
        <v>0</v>
      </c>
      <c r="U42" s="95">
        <f t="shared" si="2"/>
        <v>0</v>
      </c>
      <c r="V42" s="95">
        <f t="shared" si="2"/>
        <v>0</v>
      </c>
      <c r="W42" s="95">
        <f t="shared" si="2"/>
        <v>0</v>
      </c>
      <c r="X42" s="95">
        <f t="shared" si="2"/>
        <v>0</v>
      </c>
      <c r="Y42" s="95">
        <f t="shared" si="2"/>
        <v>0</v>
      </c>
      <c r="Z42" s="95">
        <f t="shared" si="2"/>
        <v>0</v>
      </c>
      <c r="AA42" s="95">
        <f t="shared" si="2"/>
        <v>5954.0460363470675</v>
      </c>
      <c r="AB42" s="95">
        <f t="shared" si="2"/>
        <v>7186.9629376776002</v>
      </c>
      <c r="AC42" s="101">
        <f t="shared" si="0"/>
        <v>0.20707211429069727</v>
      </c>
    </row>
    <row r="45" spans="1:30">
      <c r="A45" s="2" t="s">
        <v>20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74"/>
    </row>
    <row r="46" spans="1:30" s="25" customFormat="1">
      <c r="A46" s="23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C46" s="75"/>
    </row>
    <row r="50" spans="1:30">
      <c r="A50" s="102" t="str">
        <f t="shared" ref="A50:AA50" si="3">A8</f>
        <v>Cobre</v>
      </c>
      <c r="B50" s="102" t="str">
        <f t="shared" si="3"/>
        <v>Valor</v>
      </c>
      <c r="C50" s="102" t="str">
        <f t="shared" si="3"/>
        <v>(US$MM)</v>
      </c>
      <c r="D50" s="103">
        <f>D8</f>
        <v>7219.0687201917526</v>
      </c>
      <c r="E50" s="103">
        <f>E8</f>
        <v>7276.9520400628562</v>
      </c>
      <c r="F50" s="103">
        <f t="shared" si="3"/>
        <v>5935.4024202705696</v>
      </c>
      <c r="G50" s="103">
        <f t="shared" si="3"/>
        <v>8879.1470329311687</v>
      </c>
      <c r="H50" s="103">
        <f t="shared" si="3"/>
        <v>10721.031282565797</v>
      </c>
      <c r="I50" s="103">
        <f t="shared" si="3"/>
        <v>10730.942210401816</v>
      </c>
      <c r="J50" s="103">
        <f t="shared" si="3"/>
        <v>9820.7478280872583</v>
      </c>
      <c r="K50" s="103">
        <f t="shared" si="3"/>
        <v>8874.9060769625194</v>
      </c>
      <c r="L50" s="103">
        <f t="shared" si="3"/>
        <v>8167.541312653776</v>
      </c>
      <c r="M50" s="103">
        <f>M8</f>
        <v>10171.202800494437</v>
      </c>
      <c r="N50" s="103">
        <f>N8</f>
        <v>13773.19020945282</v>
      </c>
      <c r="O50" s="104">
        <f t="shared" si="3"/>
        <v>1224.7389886264336</v>
      </c>
      <c r="P50" s="104">
        <f t="shared" si="3"/>
        <v>1093.8361693908512</v>
      </c>
      <c r="Q50" s="104">
        <f t="shared" si="3"/>
        <v>1348.1637513185558</v>
      </c>
      <c r="R50" s="104">
        <f t="shared" si="3"/>
        <v>0</v>
      </c>
      <c r="S50" s="104">
        <f t="shared" si="3"/>
        <v>0</v>
      </c>
      <c r="T50" s="104">
        <f t="shared" si="3"/>
        <v>0</v>
      </c>
      <c r="U50" s="104">
        <f t="shared" si="3"/>
        <v>0</v>
      </c>
      <c r="V50" s="104">
        <f t="shared" si="3"/>
        <v>0</v>
      </c>
      <c r="W50" s="104">
        <f t="shared" si="3"/>
        <v>0</v>
      </c>
      <c r="X50" s="104">
        <f t="shared" si="3"/>
        <v>0</v>
      </c>
      <c r="Y50" s="104">
        <f>Y8</f>
        <v>0</v>
      </c>
      <c r="Z50" s="104">
        <f>Z8</f>
        <v>0</v>
      </c>
      <c r="AA50" s="105">
        <f t="shared" si="3"/>
        <v>3046.5608210931146</v>
      </c>
      <c r="AB50" s="105">
        <f>AB8</f>
        <v>3666.7389093358406</v>
      </c>
      <c r="AC50" s="108">
        <f t="shared" ref="AC50:AC59" si="4">AB50/AA50-1</f>
        <v>0.20356661975985246</v>
      </c>
      <c r="AD50" s="132"/>
    </row>
    <row r="51" spans="1:30">
      <c r="A51" s="102" t="str">
        <f t="shared" ref="A51:AB51" si="5">A12</f>
        <v>Oro</v>
      </c>
      <c r="B51" s="102" t="str">
        <f t="shared" si="5"/>
        <v>Valor</v>
      </c>
      <c r="C51" s="102" t="str">
        <f t="shared" si="5"/>
        <v>(US$MM)</v>
      </c>
      <c r="D51" s="103">
        <f>D12</f>
        <v>4187.4032129251573</v>
      </c>
      <c r="E51" s="103">
        <f>E12</f>
        <v>5586.0346055150185</v>
      </c>
      <c r="F51" s="103">
        <f t="shared" si="5"/>
        <v>6790.9480920625147</v>
      </c>
      <c r="G51" s="103">
        <f t="shared" si="5"/>
        <v>7744.6314899523886</v>
      </c>
      <c r="H51" s="103">
        <f t="shared" si="5"/>
        <v>10235.353079840146</v>
      </c>
      <c r="I51" s="103">
        <f t="shared" si="5"/>
        <v>10745.515758961699</v>
      </c>
      <c r="J51" s="103">
        <f t="shared" si="5"/>
        <v>8536.2794900494937</v>
      </c>
      <c r="K51" s="103">
        <f t="shared" si="5"/>
        <v>6729.0722178974011</v>
      </c>
      <c r="L51" s="103">
        <f t="shared" si="5"/>
        <v>6650.5953646963681</v>
      </c>
      <c r="M51" s="103">
        <f>M12</f>
        <v>7385.9574342377318</v>
      </c>
      <c r="N51" s="103">
        <f>N12</f>
        <v>7979.3150062432396</v>
      </c>
      <c r="O51" s="104">
        <f t="shared" si="5"/>
        <v>701.24380093466527</v>
      </c>
      <c r="P51" s="104">
        <f t="shared" si="5"/>
        <v>592.46111023851529</v>
      </c>
      <c r="Q51" s="104">
        <f t="shared" si="5"/>
        <v>692.98793436004246</v>
      </c>
      <c r="R51" s="104">
        <f t="shared" si="5"/>
        <v>0</v>
      </c>
      <c r="S51" s="104">
        <f t="shared" si="5"/>
        <v>0</v>
      </c>
      <c r="T51" s="104">
        <f t="shared" si="5"/>
        <v>0</v>
      </c>
      <c r="U51" s="104">
        <f t="shared" si="5"/>
        <v>0</v>
      </c>
      <c r="V51" s="104">
        <f t="shared" si="5"/>
        <v>0</v>
      </c>
      <c r="W51" s="104">
        <f t="shared" si="5"/>
        <v>0</v>
      </c>
      <c r="X51" s="104">
        <f t="shared" si="5"/>
        <v>0</v>
      </c>
      <c r="Y51" s="104">
        <f>Y12</f>
        <v>0</v>
      </c>
      <c r="Z51" s="104">
        <f>Z12</f>
        <v>0</v>
      </c>
      <c r="AA51" s="105">
        <f t="shared" si="5"/>
        <v>1764.1113753943673</v>
      </c>
      <c r="AB51" s="105">
        <f t="shared" si="5"/>
        <v>1986.6928455332231</v>
      </c>
      <c r="AC51" s="108">
        <f t="shared" si="4"/>
        <v>0.12617200548865437</v>
      </c>
    </row>
    <row r="52" spans="1:30">
      <c r="A52" s="102" t="str">
        <f t="shared" ref="A52:AB52" si="6">A16</f>
        <v>Zinc</v>
      </c>
      <c r="B52" s="102" t="str">
        <f t="shared" si="6"/>
        <v>Valor</v>
      </c>
      <c r="C52" s="102" t="str">
        <f t="shared" si="6"/>
        <v>(US$MM)</v>
      </c>
      <c r="D52" s="103">
        <f>D16</f>
        <v>2539.4072801646053</v>
      </c>
      <c r="E52" s="103">
        <f>E16</f>
        <v>1468.2951198311805</v>
      </c>
      <c r="F52" s="103">
        <f t="shared" si="6"/>
        <v>1233.2203045912822</v>
      </c>
      <c r="G52" s="103">
        <f t="shared" si="6"/>
        <v>1696.0733253334295</v>
      </c>
      <c r="H52" s="103">
        <f t="shared" si="6"/>
        <v>1522.5406592484687</v>
      </c>
      <c r="I52" s="103">
        <f t="shared" si="6"/>
        <v>1352.3374325660052</v>
      </c>
      <c r="J52" s="103">
        <f t="shared" si="6"/>
        <v>1413.8433873410634</v>
      </c>
      <c r="K52" s="103">
        <f t="shared" si="6"/>
        <v>1503.5472338862523</v>
      </c>
      <c r="L52" s="103">
        <f t="shared" si="6"/>
        <v>1507.6585311955087</v>
      </c>
      <c r="M52" s="103">
        <f>M16</f>
        <v>1465.4520841719275</v>
      </c>
      <c r="N52" s="103">
        <f>N16</f>
        <v>2376.2998861161768</v>
      </c>
      <c r="O52" s="104">
        <f t="shared" si="6"/>
        <v>211.62590956663553</v>
      </c>
      <c r="P52" s="104">
        <f t="shared" si="6"/>
        <v>251.62344005072632</v>
      </c>
      <c r="Q52" s="104">
        <f t="shared" si="6"/>
        <v>244.61664167100813</v>
      </c>
      <c r="R52" s="104">
        <f t="shared" si="6"/>
        <v>0</v>
      </c>
      <c r="S52" s="104">
        <f t="shared" si="6"/>
        <v>0</v>
      </c>
      <c r="T52" s="104">
        <f t="shared" si="6"/>
        <v>0</v>
      </c>
      <c r="U52" s="104">
        <f t="shared" si="6"/>
        <v>0</v>
      </c>
      <c r="V52" s="104">
        <f t="shared" si="6"/>
        <v>0</v>
      </c>
      <c r="W52" s="104">
        <f t="shared" si="6"/>
        <v>0</v>
      </c>
      <c r="X52" s="104">
        <f t="shared" si="6"/>
        <v>0</v>
      </c>
      <c r="Y52" s="104">
        <f>Y16</f>
        <v>0</v>
      </c>
      <c r="Z52" s="104">
        <f>Z16</f>
        <v>0</v>
      </c>
      <c r="AA52" s="105">
        <f t="shared" si="6"/>
        <v>514.61880992881981</v>
      </c>
      <c r="AB52" s="105">
        <f t="shared" si="6"/>
        <v>707.86599128836997</v>
      </c>
      <c r="AC52" s="108">
        <f t="shared" si="4"/>
        <v>0.37551519227655006</v>
      </c>
    </row>
    <row r="53" spans="1:30">
      <c r="A53" s="102" t="str">
        <f t="shared" ref="A53:AB53" si="7">A20</f>
        <v>Plata</v>
      </c>
      <c r="B53" s="102" t="str">
        <f t="shared" si="7"/>
        <v>Valor</v>
      </c>
      <c r="C53" s="102" t="str">
        <f t="shared" si="7"/>
        <v>(US$MM)</v>
      </c>
      <c r="D53" s="103">
        <f>D20</f>
        <v>538.233568262017</v>
      </c>
      <c r="E53" s="103">
        <f>E20</f>
        <v>595.44527574297194</v>
      </c>
      <c r="F53" s="103">
        <f t="shared" si="7"/>
        <v>214.08494407795499</v>
      </c>
      <c r="G53" s="103">
        <f t="shared" si="7"/>
        <v>118.20838016762899</v>
      </c>
      <c r="H53" s="103">
        <f t="shared" si="7"/>
        <v>219.44862884541499</v>
      </c>
      <c r="I53" s="103">
        <f t="shared" si="7"/>
        <v>209.569981439488</v>
      </c>
      <c r="J53" s="103">
        <f t="shared" si="7"/>
        <v>479.2518043975009</v>
      </c>
      <c r="K53" s="103">
        <f t="shared" si="7"/>
        <v>331.07695278478701</v>
      </c>
      <c r="L53" s="103">
        <f t="shared" si="7"/>
        <v>137.79635297098301</v>
      </c>
      <c r="M53" s="103">
        <f>M20</f>
        <v>120.45621156886003</v>
      </c>
      <c r="N53" s="103">
        <f>N20</f>
        <v>118.029144359499</v>
      </c>
      <c r="O53" s="104">
        <f t="shared" si="7"/>
        <v>10.810272149639999</v>
      </c>
      <c r="P53" s="104">
        <f t="shared" si="7"/>
        <v>8.6915224151200015</v>
      </c>
      <c r="Q53" s="104">
        <f t="shared" si="7"/>
        <v>10.500047482074999</v>
      </c>
      <c r="R53" s="104">
        <f t="shared" si="7"/>
        <v>0</v>
      </c>
      <c r="S53" s="104">
        <f t="shared" si="7"/>
        <v>0</v>
      </c>
      <c r="T53" s="104">
        <f t="shared" si="7"/>
        <v>0</v>
      </c>
      <c r="U53" s="104">
        <f t="shared" si="7"/>
        <v>0</v>
      </c>
      <c r="V53" s="104">
        <f t="shared" si="7"/>
        <v>0</v>
      </c>
      <c r="W53" s="104">
        <f t="shared" si="7"/>
        <v>0</v>
      </c>
      <c r="X53" s="104">
        <f t="shared" si="7"/>
        <v>0</v>
      </c>
      <c r="Y53" s="104">
        <f>Y20</f>
        <v>0</v>
      </c>
      <c r="Z53" s="104">
        <f>Z20</f>
        <v>0</v>
      </c>
      <c r="AA53" s="105">
        <f t="shared" si="7"/>
        <v>26.594495830966999</v>
      </c>
      <c r="AB53" s="105">
        <f t="shared" si="7"/>
        <v>30.001842046835002</v>
      </c>
      <c r="AC53" s="108">
        <f t="shared" si="4"/>
        <v>0.12812223392106725</v>
      </c>
    </row>
    <row r="54" spans="1:30">
      <c r="A54" s="102" t="str">
        <f t="shared" ref="A54:AB54" si="8">A24</f>
        <v>Plomo</v>
      </c>
      <c r="B54" s="102" t="str">
        <f t="shared" si="8"/>
        <v>Valor</v>
      </c>
      <c r="C54" s="102" t="str">
        <f t="shared" si="8"/>
        <v>(US$MM)</v>
      </c>
      <c r="D54" s="103">
        <f>D24</f>
        <v>1032.9556582579808</v>
      </c>
      <c r="E54" s="103">
        <f>E24</f>
        <v>1135.6647188208904</v>
      </c>
      <c r="F54" s="103">
        <f t="shared" si="8"/>
        <v>1115.8065786717914</v>
      </c>
      <c r="G54" s="103">
        <f t="shared" si="8"/>
        <v>1578.8088600715344</v>
      </c>
      <c r="H54" s="103">
        <f t="shared" si="8"/>
        <v>2426.735952128829</v>
      </c>
      <c r="I54" s="103">
        <f t="shared" si="8"/>
        <v>2575.3341204307012</v>
      </c>
      <c r="J54" s="103">
        <f t="shared" si="8"/>
        <v>1776.0595258877415</v>
      </c>
      <c r="K54" s="103">
        <f t="shared" si="8"/>
        <v>1522.5135211197114</v>
      </c>
      <c r="L54" s="103">
        <f t="shared" si="8"/>
        <v>1548.2696011111268</v>
      </c>
      <c r="M54" s="103">
        <f>M24</f>
        <v>1657.8745242177492</v>
      </c>
      <c r="N54" s="103">
        <f>N24</f>
        <v>1707.4039311799302</v>
      </c>
      <c r="O54" s="104">
        <f t="shared" si="8"/>
        <v>128.92400978467205</v>
      </c>
      <c r="P54" s="104">
        <f t="shared" si="8"/>
        <v>167.73412283989393</v>
      </c>
      <c r="Q54" s="104">
        <f t="shared" si="8"/>
        <v>121.61914322064167</v>
      </c>
      <c r="R54" s="104">
        <f t="shared" si="8"/>
        <v>0</v>
      </c>
      <c r="S54" s="104">
        <f t="shared" si="8"/>
        <v>0</v>
      </c>
      <c r="T54" s="104">
        <f t="shared" si="8"/>
        <v>0</v>
      </c>
      <c r="U54" s="104">
        <f t="shared" si="8"/>
        <v>0</v>
      </c>
      <c r="V54" s="104">
        <f t="shared" si="8"/>
        <v>0</v>
      </c>
      <c r="W54" s="104">
        <f t="shared" si="8"/>
        <v>0</v>
      </c>
      <c r="X54" s="104">
        <f t="shared" si="8"/>
        <v>0</v>
      </c>
      <c r="Y54" s="104">
        <f>Y24</f>
        <v>0</v>
      </c>
      <c r="Z54" s="104">
        <f>Z24</f>
        <v>0</v>
      </c>
      <c r="AA54" s="105">
        <f t="shared" si="8"/>
        <v>335.31797342847671</v>
      </c>
      <c r="AB54" s="105">
        <f t="shared" si="8"/>
        <v>418.27727584520761</v>
      </c>
      <c r="AC54" s="108">
        <f t="shared" si="4"/>
        <v>0.24740487832641067</v>
      </c>
    </row>
    <row r="55" spans="1:30">
      <c r="A55" s="102" t="str">
        <f t="shared" ref="A55:AB55" si="9">A32</f>
        <v>Estaño</v>
      </c>
      <c r="B55" s="102" t="str">
        <f t="shared" si="9"/>
        <v>Valor</v>
      </c>
      <c r="C55" s="102" t="str">
        <f t="shared" si="9"/>
        <v>(US$MM)</v>
      </c>
      <c r="D55" s="103">
        <f>D32</f>
        <v>595.09949347270776</v>
      </c>
      <c r="E55" s="103">
        <f>E32</f>
        <v>662.76975228062634</v>
      </c>
      <c r="F55" s="103">
        <f t="shared" si="9"/>
        <v>591.21348325130839</v>
      </c>
      <c r="G55" s="103">
        <f t="shared" si="9"/>
        <v>841.62143845581932</v>
      </c>
      <c r="H55" s="103">
        <f t="shared" si="9"/>
        <v>775.59494796720764</v>
      </c>
      <c r="I55" s="103">
        <f t="shared" si="9"/>
        <v>558.25922602627895</v>
      </c>
      <c r="J55" s="103">
        <f t="shared" si="9"/>
        <v>527.71235375709966</v>
      </c>
      <c r="K55" s="103">
        <f t="shared" si="9"/>
        <v>539.5582164992918</v>
      </c>
      <c r="L55" s="103">
        <f t="shared" si="9"/>
        <v>341.685340655076</v>
      </c>
      <c r="M55" s="103">
        <f>M32</f>
        <v>344.26226528241506</v>
      </c>
      <c r="N55" s="103">
        <f>N32</f>
        <v>370.47615447265594</v>
      </c>
      <c r="O55" s="104">
        <f t="shared" si="9"/>
        <v>33.122487990099089</v>
      </c>
      <c r="P55" s="104">
        <f t="shared" si="9"/>
        <v>24.386220113023526</v>
      </c>
      <c r="Q55" s="104">
        <f t="shared" si="9"/>
        <v>28.482049764100132</v>
      </c>
      <c r="R55" s="104">
        <f t="shared" si="9"/>
        <v>0</v>
      </c>
      <c r="S55" s="104">
        <f t="shared" si="9"/>
        <v>0</v>
      </c>
      <c r="T55" s="104">
        <f t="shared" si="9"/>
        <v>0</v>
      </c>
      <c r="U55" s="104">
        <f t="shared" si="9"/>
        <v>0</v>
      </c>
      <c r="V55" s="104">
        <f t="shared" si="9"/>
        <v>0</v>
      </c>
      <c r="W55" s="104">
        <f t="shared" si="9"/>
        <v>0</v>
      </c>
      <c r="X55" s="104">
        <f t="shared" si="9"/>
        <v>0</v>
      </c>
      <c r="Y55" s="104">
        <f>Y32</f>
        <v>0</v>
      </c>
      <c r="Z55" s="104">
        <f>Z32</f>
        <v>0</v>
      </c>
      <c r="AA55" s="105">
        <f t="shared" si="9"/>
        <v>90.471681848412146</v>
      </c>
      <c r="AB55" s="105">
        <f t="shared" si="9"/>
        <v>85.990757867222754</v>
      </c>
      <c r="AC55" s="108">
        <f t="shared" si="4"/>
        <v>-4.9528470010066883E-2</v>
      </c>
    </row>
    <row r="56" spans="1:30">
      <c r="A56" s="102" t="str">
        <f>A28</f>
        <v>Hierro</v>
      </c>
      <c r="B56" s="102" t="str">
        <f t="shared" ref="B56:AB56" si="10">B28</f>
        <v>Valor</v>
      </c>
      <c r="C56" s="102" t="str">
        <f t="shared" si="10"/>
        <v>(US$MM)</v>
      </c>
      <c r="D56" s="103">
        <f>D28</f>
        <v>285.41642566243098</v>
      </c>
      <c r="E56" s="103">
        <f>E28</f>
        <v>385.08789704585701</v>
      </c>
      <c r="F56" s="103">
        <f>F28</f>
        <v>297.68320635250899</v>
      </c>
      <c r="G56" s="103">
        <f t="shared" si="10"/>
        <v>523.27650585695505</v>
      </c>
      <c r="H56" s="103">
        <f t="shared" si="10"/>
        <v>1030.072291616872</v>
      </c>
      <c r="I56" s="103">
        <f t="shared" si="10"/>
        <v>844.8284799506572</v>
      </c>
      <c r="J56" s="103">
        <f t="shared" si="10"/>
        <v>856.80847467289618</v>
      </c>
      <c r="K56" s="103">
        <f t="shared" si="10"/>
        <v>646.70480025804579</v>
      </c>
      <c r="L56" s="103">
        <f>L28</f>
        <v>350.00259655641497</v>
      </c>
      <c r="M56" s="103">
        <f>M28</f>
        <v>343.76033679517201</v>
      </c>
      <c r="N56" s="103">
        <f>N28</f>
        <v>426.70590445394402</v>
      </c>
      <c r="O56" s="104">
        <f t="shared" si="10"/>
        <v>47.794401997039003</v>
      </c>
      <c r="P56" s="104">
        <f t="shared" si="10"/>
        <v>52.466669471995992</v>
      </c>
      <c r="Q56" s="104">
        <f t="shared" si="10"/>
        <v>49.718177291865999</v>
      </c>
      <c r="R56" s="104">
        <f t="shared" si="10"/>
        <v>0</v>
      </c>
      <c r="S56" s="104">
        <f t="shared" si="10"/>
        <v>0</v>
      </c>
      <c r="T56" s="104">
        <f t="shared" si="10"/>
        <v>0</v>
      </c>
      <c r="U56" s="104">
        <f t="shared" si="10"/>
        <v>0</v>
      </c>
      <c r="V56" s="104">
        <f t="shared" si="10"/>
        <v>0</v>
      </c>
      <c r="W56" s="104">
        <f t="shared" si="10"/>
        <v>0</v>
      </c>
      <c r="X56" s="104">
        <f t="shared" si="10"/>
        <v>0</v>
      </c>
      <c r="Y56" s="104">
        <f>Y28</f>
        <v>0</v>
      </c>
      <c r="Z56" s="104">
        <f>Z28</f>
        <v>0</v>
      </c>
      <c r="AA56" s="105">
        <f t="shared" si="10"/>
        <v>97.075353822910017</v>
      </c>
      <c r="AB56" s="105">
        <f t="shared" si="10"/>
        <v>149.97924876090099</v>
      </c>
      <c r="AC56" s="108">
        <f t="shared" si="4"/>
        <v>0.54497761640406739</v>
      </c>
    </row>
    <row r="57" spans="1:30">
      <c r="A57" s="102" t="str">
        <f>A36</f>
        <v>Molibdeno</v>
      </c>
      <c r="B57" s="102" t="str">
        <f t="shared" ref="B57:AB57" si="11">B36</f>
        <v>Valor</v>
      </c>
      <c r="C57" s="102" t="str">
        <f t="shared" si="11"/>
        <v>(US$MM)</v>
      </c>
      <c r="D57" s="103">
        <f>D36</f>
        <v>991.16764057624141</v>
      </c>
      <c r="E57" s="103">
        <f>E36</f>
        <v>943.09487178572181</v>
      </c>
      <c r="F57" s="103">
        <f t="shared" si="11"/>
        <v>275.96500791530212</v>
      </c>
      <c r="G57" s="103">
        <f t="shared" si="11"/>
        <v>491.9356947636328</v>
      </c>
      <c r="H57" s="103">
        <f t="shared" si="11"/>
        <v>563.68947023926762</v>
      </c>
      <c r="I57" s="103">
        <f t="shared" si="11"/>
        <v>428.26749069318208</v>
      </c>
      <c r="J57" s="103">
        <f t="shared" si="11"/>
        <v>355.52074602744028</v>
      </c>
      <c r="K57" s="103">
        <f t="shared" si="11"/>
        <v>360.16193124196127</v>
      </c>
      <c r="L57" s="103">
        <f>L36</f>
        <v>219.63469285986599</v>
      </c>
      <c r="M57" s="103">
        <f>M36</f>
        <v>272.67154160154439</v>
      </c>
      <c r="N57" s="103">
        <f>N36</f>
        <v>363.09769384747199</v>
      </c>
      <c r="O57" s="104">
        <f t="shared" si="11"/>
        <v>32.504858488137828</v>
      </c>
      <c r="P57" s="104">
        <f t="shared" si="11"/>
        <v>43.924492173968552</v>
      </c>
      <c r="Q57" s="104">
        <f t="shared" si="11"/>
        <v>60.689067500316952</v>
      </c>
      <c r="R57" s="104">
        <f t="shared" si="11"/>
        <v>0</v>
      </c>
      <c r="S57" s="104">
        <f t="shared" si="11"/>
        <v>0</v>
      </c>
      <c r="T57" s="104">
        <f t="shared" si="11"/>
        <v>0</v>
      </c>
      <c r="U57" s="104">
        <f t="shared" si="11"/>
        <v>0</v>
      </c>
      <c r="V57" s="104">
        <f t="shared" si="11"/>
        <v>0</v>
      </c>
      <c r="W57" s="104">
        <f t="shared" si="11"/>
        <v>0</v>
      </c>
      <c r="X57" s="104">
        <f t="shared" si="11"/>
        <v>0</v>
      </c>
      <c r="Y57" s="104">
        <f>Y36</f>
        <v>0</v>
      </c>
      <c r="Z57" s="104">
        <f>Z36</f>
        <v>0</v>
      </c>
      <c r="AA57" s="105">
        <f t="shared" si="11"/>
        <v>69.998187907540711</v>
      </c>
      <c r="AB57" s="105">
        <f t="shared" si="11"/>
        <v>137.11841816242332</v>
      </c>
      <c r="AC57" s="108">
        <f t="shared" si="4"/>
        <v>0.95888525490889087</v>
      </c>
    </row>
    <row r="58" spans="1:30">
      <c r="A58" s="102" t="str">
        <f>A40</f>
        <v>Otros</v>
      </c>
      <c r="B58" s="102" t="str">
        <f t="shared" ref="B58:AB58" si="12">B40</f>
        <v>Valor</v>
      </c>
      <c r="C58" s="102" t="str">
        <f t="shared" si="12"/>
        <v>(US$MM)</v>
      </c>
      <c r="D58" s="103">
        <f>D40</f>
        <v>50.600247423758653</v>
      </c>
      <c r="E58" s="103">
        <f>E40</f>
        <v>47.623667214277958</v>
      </c>
      <c r="F58" s="103">
        <f t="shared" si="12"/>
        <v>27.489491084697907</v>
      </c>
      <c r="G58" s="103">
        <f t="shared" si="12"/>
        <v>29.128838236367177</v>
      </c>
      <c r="H58" s="103">
        <f t="shared" si="12"/>
        <v>31.208521760732285</v>
      </c>
      <c r="I58" s="103">
        <f t="shared" si="12"/>
        <v>21.6183863068179</v>
      </c>
      <c r="J58" s="103">
        <f t="shared" si="12"/>
        <v>23.221805972559654</v>
      </c>
      <c r="K58" s="103">
        <f t="shared" si="12"/>
        <v>37.872977758038765</v>
      </c>
      <c r="L58" s="103">
        <f>L40</f>
        <v>26.956227140133979</v>
      </c>
      <c r="M58" s="103">
        <f>M40</f>
        <v>14.999100398455615</v>
      </c>
      <c r="N58" s="103">
        <f>N40</f>
        <v>44.063618152527965</v>
      </c>
      <c r="O58" s="104">
        <f t="shared" si="12"/>
        <v>2.1235225118621699</v>
      </c>
      <c r="P58" s="104">
        <f t="shared" si="12"/>
        <v>0.17459182603144541</v>
      </c>
      <c r="Q58" s="104">
        <f t="shared" si="12"/>
        <v>1.9995344996830511</v>
      </c>
      <c r="R58" s="104">
        <f t="shared" si="12"/>
        <v>0</v>
      </c>
      <c r="S58" s="104">
        <f t="shared" si="12"/>
        <v>0</v>
      </c>
      <c r="T58" s="104">
        <f t="shared" si="12"/>
        <v>0</v>
      </c>
      <c r="U58" s="104">
        <f t="shared" si="12"/>
        <v>0</v>
      </c>
      <c r="V58" s="104">
        <f t="shared" si="12"/>
        <v>0</v>
      </c>
      <c r="W58" s="104">
        <f t="shared" si="12"/>
        <v>0</v>
      </c>
      <c r="X58" s="104">
        <f t="shared" si="12"/>
        <v>0</v>
      </c>
      <c r="Y58" s="104">
        <f>Y40</f>
        <v>0</v>
      </c>
      <c r="Z58" s="104">
        <f>Z40</f>
        <v>0</v>
      </c>
      <c r="AA58" s="105">
        <f t="shared" si="12"/>
        <v>9.2973370924592835</v>
      </c>
      <c r="AB58" s="105">
        <f t="shared" si="12"/>
        <v>4.2976488375766664</v>
      </c>
      <c r="AC58" s="108">
        <f t="shared" si="4"/>
        <v>-0.53775486520088367</v>
      </c>
    </row>
    <row r="59" spans="1:30">
      <c r="D59" s="106">
        <f>SUM(D50:D58)</f>
        <v>17439.352246936651</v>
      </c>
      <c r="E59" s="106">
        <f>SUM(E50:E58)</f>
        <v>18100.9679482994</v>
      </c>
      <c r="F59" s="106">
        <f>SUM(F50:F58)</f>
        <v>16481.813528277929</v>
      </c>
      <c r="G59" s="106">
        <f t="shared" ref="G59:U59" si="13">SUM(G50:G58)</f>
        <v>21902.831565768924</v>
      </c>
      <c r="H59" s="106">
        <f t="shared" si="13"/>
        <v>27525.674834212732</v>
      </c>
      <c r="I59" s="106">
        <f t="shared" si="13"/>
        <v>27466.673086776646</v>
      </c>
      <c r="J59" s="106">
        <f t="shared" si="13"/>
        <v>23789.445416193052</v>
      </c>
      <c r="K59" s="106">
        <f t="shared" si="13"/>
        <v>20545.413928408008</v>
      </c>
      <c r="L59" s="106">
        <f t="shared" si="13"/>
        <v>18950.140019839251</v>
      </c>
      <c r="M59" s="106">
        <f>SUM(M50:M58)</f>
        <v>21776.636298768288</v>
      </c>
      <c r="N59" s="106">
        <f>SUM(N50:N58)</f>
        <v>27158.581548278267</v>
      </c>
      <c r="O59" s="107">
        <f>SUM(O50:O58)</f>
        <v>2392.8882520491843</v>
      </c>
      <c r="P59" s="107">
        <f t="shared" si="13"/>
        <v>2235.2983385201264</v>
      </c>
      <c r="Q59" s="107">
        <f t="shared" si="13"/>
        <v>2558.7763471082894</v>
      </c>
      <c r="R59" s="107">
        <f t="shared" si="13"/>
        <v>0</v>
      </c>
      <c r="S59" s="107">
        <f t="shared" si="13"/>
        <v>0</v>
      </c>
      <c r="T59" s="107">
        <f t="shared" si="13"/>
        <v>0</v>
      </c>
      <c r="U59" s="107">
        <f t="shared" si="13"/>
        <v>0</v>
      </c>
      <c r="V59" s="107">
        <f t="shared" ref="V59:AB59" si="14">SUM(V50:V58)</f>
        <v>0</v>
      </c>
      <c r="W59" s="107">
        <f t="shared" si="14"/>
        <v>0</v>
      </c>
      <c r="X59" s="107">
        <f t="shared" si="14"/>
        <v>0</v>
      </c>
      <c r="Y59" s="107">
        <f t="shared" si="14"/>
        <v>0</v>
      </c>
      <c r="Z59" s="107">
        <f t="shared" si="14"/>
        <v>0</v>
      </c>
      <c r="AA59" s="107">
        <f t="shared" si="14"/>
        <v>5954.0460363470675</v>
      </c>
      <c r="AB59" s="107">
        <f t="shared" si="14"/>
        <v>7186.9629376776002</v>
      </c>
      <c r="AC59" s="131">
        <f t="shared" si="4"/>
        <v>0.20707211429069727</v>
      </c>
    </row>
    <row r="62" spans="1:30">
      <c r="A62" s="102" t="s">
        <v>0</v>
      </c>
      <c r="B62" s="102" t="str">
        <f t="shared" ref="B62:AB62" si="15">B9</f>
        <v>Cantidad</v>
      </c>
      <c r="C62" s="102" t="str">
        <f t="shared" si="15"/>
        <v>(Miles TM)</v>
      </c>
      <c r="D62" s="103">
        <f>D9</f>
        <v>1121.9424399999998</v>
      </c>
      <c r="E62" s="103">
        <f>E9</f>
        <v>1243.0921780000001</v>
      </c>
      <c r="F62" s="103">
        <f t="shared" si="15"/>
        <v>1246.1711079999998</v>
      </c>
      <c r="G62" s="103">
        <f t="shared" si="15"/>
        <v>1256.1313640000003</v>
      </c>
      <c r="H62" s="103">
        <f t="shared" si="15"/>
        <v>1262.237985</v>
      </c>
      <c r="I62" s="103">
        <f t="shared" si="15"/>
        <v>1405.5533140000002</v>
      </c>
      <c r="J62" s="103">
        <f t="shared" si="15"/>
        <v>1403.9670750000002</v>
      </c>
      <c r="K62" s="103">
        <f t="shared" si="15"/>
        <v>1402.417778</v>
      </c>
      <c r="L62" s="103">
        <f t="shared" si="15"/>
        <v>1757.1664789999998</v>
      </c>
      <c r="M62" s="103">
        <f>M9</f>
        <v>2492.5097820000001</v>
      </c>
      <c r="N62" s="103">
        <f>N9</f>
        <v>2608.8056520000005</v>
      </c>
      <c r="O62" s="104">
        <f t="shared" si="15"/>
        <v>201.54240300000001</v>
      </c>
      <c r="P62" s="104">
        <f t="shared" si="15"/>
        <v>185.80975700000002</v>
      </c>
      <c r="Q62" s="104">
        <f t="shared" si="15"/>
        <v>238.058774</v>
      </c>
      <c r="R62" s="104">
        <f t="shared" si="15"/>
        <v>0</v>
      </c>
      <c r="S62" s="104">
        <f t="shared" si="15"/>
        <v>0</v>
      </c>
      <c r="T62" s="104">
        <f t="shared" si="15"/>
        <v>0</v>
      </c>
      <c r="U62" s="104">
        <f t="shared" si="15"/>
        <v>0</v>
      </c>
      <c r="V62" s="104">
        <f t="shared" si="15"/>
        <v>0</v>
      </c>
      <c r="W62" s="104">
        <f t="shared" si="15"/>
        <v>0</v>
      </c>
      <c r="X62" s="104">
        <f t="shared" si="15"/>
        <v>0</v>
      </c>
      <c r="Y62" s="104">
        <f>Y9</f>
        <v>0</v>
      </c>
      <c r="Z62" s="104">
        <f>Z9</f>
        <v>0</v>
      </c>
      <c r="AA62" s="105">
        <f t="shared" si="15"/>
        <v>600.43769499999996</v>
      </c>
      <c r="AB62" s="105">
        <f t="shared" si="15"/>
        <v>625.410934</v>
      </c>
      <c r="AC62" s="108">
        <f t="shared" ref="AC62:AC69" si="16">AB62/AA62-1</f>
        <v>4.1591724183805745E-2</v>
      </c>
    </row>
    <row r="63" spans="1:30">
      <c r="A63" s="102" t="s">
        <v>6</v>
      </c>
      <c r="B63" s="102" t="str">
        <f t="shared" ref="B63:AB63" si="17">B13</f>
        <v>Cantidad</v>
      </c>
      <c r="C63" s="102" t="str">
        <f t="shared" si="17"/>
        <v>(Miles Oz. Tr.)</v>
      </c>
      <c r="D63" s="103">
        <f>D13</f>
        <v>5967.3943619999991</v>
      </c>
      <c r="E63" s="103">
        <f>E13</f>
        <v>6417.683814</v>
      </c>
      <c r="F63" s="103">
        <f t="shared" si="17"/>
        <v>6972.1969499999996</v>
      </c>
      <c r="G63" s="103">
        <f t="shared" si="17"/>
        <v>6334.5532089999997</v>
      </c>
      <c r="H63" s="103">
        <f t="shared" si="17"/>
        <v>6492.2497979999989</v>
      </c>
      <c r="I63" s="103">
        <f t="shared" si="17"/>
        <v>6427.0524130000013</v>
      </c>
      <c r="J63" s="103">
        <f t="shared" si="17"/>
        <v>6047.3659180000004</v>
      </c>
      <c r="K63" s="103">
        <f t="shared" si="17"/>
        <v>5323.3804000000009</v>
      </c>
      <c r="L63" s="103">
        <f t="shared" si="17"/>
        <v>5743.7721409999986</v>
      </c>
      <c r="M63" s="103">
        <f>M13</f>
        <v>5915.3714909999999</v>
      </c>
      <c r="N63" s="103">
        <f>N13</f>
        <v>6336.3753339999994</v>
      </c>
      <c r="O63" s="104">
        <f t="shared" si="17"/>
        <v>527.19124499999998</v>
      </c>
      <c r="P63" s="104">
        <f t="shared" si="17"/>
        <v>444.780959</v>
      </c>
      <c r="Q63" s="104">
        <f t="shared" si="17"/>
        <v>523.14513199999999</v>
      </c>
      <c r="R63" s="104">
        <f t="shared" si="17"/>
        <v>0</v>
      </c>
      <c r="S63" s="104">
        <f t="shared" si="17"/>
        <v>0</v>
      </c>
      <c r="T63" s="104">
        <f t="shared" si="17"/>
        <v>0</v>
      </c>
      <c r="U63" s="104">
        <f t="shared" si="17"/>
        <v>0</v>
      </c>
      <c r="V63" s="104">
        <f t="shared" si="17"/>
        <v>0</v>
      </c>
      <c r="W63" s="104">
        <f t="shared" si="17"/>
        <v>0</v>
      </c>
      <c r="X63" s="104">
        <f t="shared" si="17"/>
        <v>0</v>
      </c>
      <c r="Y63" s="104">
        <f>Y13</f>
        <v>0</v>
      </c>
      <c r="Z63" s="104">
        <f>Z13</f>
        <v>0</v>
      </c>
      <c r="AA63" s="105">
        <f t="shared" si="17"/>
        <v>1447.0680830000001</v>
      </c>
      <c r="AB63" s="105">
        <f t="shared" si="17"/>
        <v>1495.1173359999998</v>
      </c>
      <c r="AC63" s="108">
        <f t="shared" si="16"/>
        <v>3.3204555863319163E-2</v>
      </c>
    </row>
    <row r="64" spans="1:30">
      <c r="A64" s="102" t="s">
        <v>9</v>
      </c>
      <c r="B64" s="102" t="str">
        <f t="shared" ref="B64:AB64" si="18">B17</f>
        <v>Cantidad</v>
      </c>
      <c r="C64" s="102" t="str">
        <f t="shared" si="18"/>
        <v>(Miles TM.)</v>
      </c>
      <c r="D64" s="103">
        <f>D17</f>
        <v>1272.656301</v>
      </c>
      <c r="E64" s="103">
        <f>E17</f>
        <v>1457.1284639999999</v>
      </c>
      <c r="F64" s="103">
        <f t="shared" si="18"/>
        <v>1372.5174649999999</v>
      </c>
      <c r="G64" s="103">
        <f t="shared" si="18"/>
        <v>1314.0726309999998</v>
      </c>
      <c r="H64" s="103">
        <f t="shared" si="18"/>
        <v>1007.2882920000002</v>
      </c>
      <c r="I64" s="103">
        <f t="shared" si="18"/>
        <v>1016.2970770000001</v>
      </c>
      <c r="J64" s="103">
        <f t="shared" si="18"/>
        <v>1079.006396</v>
      </c>
      <c r="K64" s="103">
        <f t="shared" si="18"/>
        <v>1149.2442489999999</v>
      </c>
      <c r="L64" s="103">
        <f t="shared" si="18"/>
        <v>1217.4060959999999</v>
      </c>
      <c r="M64" s="103">
        <f>M17</f>
        <v>1113.5873849999998</v>
      </c>
      <c r="N64" s="103">
        <f>N17</f>
        <v>1240.033964</v>
      </c>
      <c r="O64" s="104">
        <f t="shared" si="18"/>
        <v>95.978949999999998</v>
      </c>
      <c r="P64" s="104">
        <f t="shared" si="18"/>
        <v>108.691818</v>
      </c>
      <c r="Q64" s="104">
        <f t="shared" si="18"/>
        <v>107.226525</v>
      </c>
      <c r="R64" s="104">
        <f t="shared" si="18"/>
        <v>0</v>
      </c>
      <c r="S64" s="104">
        <f t="shared" si="18"/>
        <v>0</v>
      </c>
      <c r="T64" s="104">
        <f t="shared" si="18"/>
        <v>0</v>
      </c>
      <c r="U64" s="104">
        <f t="shared" si="18"/>
        <v>0</v>
      </c>
      <c r="V64" s="104">
        <f t="shared" si="18"/>
        <v>0</v>
      </c>
      <c r="W64" s="104">
        <f t="shared" si="18"/>
        <v>0</v>
      </c>
      <c r="X64" s="104">
        <f t="shared" si="18"/>
        <v>0</v>
      </c>
      <c r="Y64" s="104">
        <f>Y17</f>
        <v>0</v>
      </c>
      <c r="Z64" s="104">
        <f>Z17</f>
        <v>0</v>
      </c>
      <c r="AA64" s="105">
        <f t="shared" si="18"/>
        <v>303.28399100000001</v>
      </c>
      <c r="AB64" s="105">
        <f t="shared" si="18"/>
        <v>311.89729299999999</v>
      </c>
      <c r="AC64" s="108">
        <f t="shared" si="16"/>
        <v>2.8400120862297484E-2</v>
      </c>
    </row>
    <row r="65" spans="1:29">
      <c r="A65" s="102" t="s">
        <v>11</v>
      </c>
      <c r="B65" s="102" t="str">
        <f t="shared" ref="B65:AB65" si="19">B21</f>
        <v>Cantidad</v>
      </c>
      <c r="C65" s="102" t="str">
        <f t="shared" si="19"/>
        <v>(Millones Oz. Tr.)</v>
      </c>
      <c r="D65" s="103">
        <f>D21</f>
        <v>40.359925000000004</v>
      </c>
      <c r="E65" s="103">
        <f>E21</f>
        <v>39.690534</v>
      </c>
      <c r="F65" s="103">
        <f t="shared" si="19"/>
        <v>16.249386999999999</v>
      </c>
      <c r="G65" s="103">
        <f t="shared" si="19"/>
        <v>6.1603579999999996</v>
      </c>
      <c r="H65" s="103">
        <f t="shared" si="19"/>
        <v>6.5176329999999991</v>
      </c>
      <c r="I65" s="103">
        <f t="shared" si="19"/>
        <v>6.9355449999999994</v>
      </c>
      <c r="J65" s="103">
        <f t="shared" si="19"/>
        <v>21.204193999999998</v>
      </c>
      <c r="K65" s="103">
        <f t="shared" si="19"/>
        <v>17.144968000000002</v>
      </c>
      <c r="L65" s="103">
        <f t="shared" si="19"/>
        <v>8.9059539999999995</v>
      </c>
      <c r="M65" s="103">
        <f>M21</f>
        <v>7.1565099999999982</v>
      </c>
      <c r="N65" s="103">
        <f>N21</f>
        <v>6.9465319999999995</v>
      </c>
      <c r="O65" s="104">
        <f t="shared" si="19"/>
        <v>0.65115500000000004</v>
      </c>
      <c r="P65" s="104">
        <f t="shared" si="19"/>
        <v>0.51156800000000002</v>
      </c>
      <c r="Q65" s="104">
        <f t="shared" si="19"/>
        <v>0.63324499999999995</v>
      </c>
      <c r="R65" s="104">
        <f t="shared" si="19"/>
        <v>0</v>
      </c>
      <c r="S65" s="104">
        <f t="shared" si="19"/>
        <v>0</v>
      </c>
      <c r="T65" s="104">
        <f t="shared" si="19"/>
        <v>0</v>
      </c>
      <c r="U65" s="104">
        <f t="shared" si="19"/>
        <v>0</v>
      </c>
      <c r="V65" s="104">
        <f t="shared" si="19"/>
        <v>0</v>
      </c>
      <c r="W65" s="104">
        <f t="shared" si="19"/>
        <v>0</v>
      </c>
      <c r="X65" s="104">
        <f t="shared" si="19"/>
        <v>0</v>
      </c>
      <c r="Y65" s="104">
        <f>Y21</f>
        <v>0</v>
      </c>
      <c r="Z65" s="104">
        <f>Z21</f>
        <v>0</v>
      </c>
      <c r="AA65" s="105">
        <f t="shared" si="19"/>
        <v>1.5446279999999999</v>
      </c>
      <c r="AB65" s="105">
        <f t="shared" si="19"/>
        <v>1.7959680000000002</v>
      </c>
      <c r="AC65" s="108">
        <f t="shared" si="16"/>
        <v>0.16271879054374283</v>
      </c>
    </row>
    <row r="66" spans="1:29">
      <c r="A66" s="102" t="s">
        <v>14</v>
      </c>
      <c r="B66" s="102" t="str">
        <f t="shared" ref="B66:AB66" si="20">B25</f>
        <v>Cantidad</v>
      </c>
      <c r="C66" s="102" t="str">
        <f t="shared" si="20"/>
        <v>(Miles TM.)</v>
      </c>
      <c r="D66" s="103">
        <f>D25</f>
        <v>416.63830099999996</v>
      </c>
      <c r="E66" s="103">
        <f>E25</f>
        <v>524.99695399999996</v>
      </c>
      <c r="F66" s="103">
        <f t="shared" si="20"/>
        <v>681.50997000000007</v>
      </c>
      <c r="G66" s="103">
        <f t="shared" si="20"/>
        <v>769.96655399999997</v>
      </c>
      <c r="H66" s="103">
        <f t="shared" si="20"/>
        <v>987.66261499999996</v>
      </c>
      <c r="I66" s="103">
        <f t="shared" si="20"/>
        <v>1169.6602899999998</v>
      </c>
      <c r="J66" s="103">
        <f t="shared" si="20"/>
        <v>855.15530999999999</v>
      </c>
      <c r="K66" s="103">
        <f t="shared" si="20"/>
        <v>771.45482600000003</v>
      </c>
      <c r="L66" s="103">
        <f t="shared" si="20"/>
        <v>938.35960200000011</v>
      </c>
      <c r="M66" s="103">
        <f>M25</f>
        <v>942.30815900000005</v>
      </c>
      <c r="N66" s="103">
        <f>N25</f>
        <v>856.21164399999998</v>
      </c>
      <c r="O66" s="104">
        <f t="shared" si="20"/>
        <v>58.864221999999998</v>
      </c>
      <c r="P66" s="104">
        <f t="shared" si="20"/>
        <v>77.25025500000001</v>
      </c>
      <c r="Q66" s="104">
        <f t="shared" si="20"/>
        <v>58.792951000000002</v>
      </c>
      <c r="R66" s="104">
        <f t="shared" si="20"/>
        <v>0</v>
      </c>
      <c r="S66" s="104">
        <f t="shared" si="20"/>
        <v>0</v>
      </c>
      <c r="T66" s="104">
        <f t="shared" si="20"/>
        <v>0</v>
      </c>
      <c r="U66" s="104">
        <f t="shared" si="20"/>
        <v>0</v>
      </c>
      <c r="V66" s="104">
        <f t="shared" si="20"/>
        <v>0</v>
      </c>
      <c r="W66" s="104">
        <f t="shared" si="20"/>
        <v>0</v>
      </c>
      <c r="X66" s="104">
        <f t="shared" si="20"/>
        <v>0</v>
      </c>
      <c r="Y66" s="104">
        <f>Y25</f>
        <v>0</v>
      </c>
      <c r="Z66" s="104">
        <f>Z25</f>
        <v>0</v>
      </c>
      <c r="AA66" s="105">
        <f t="shared" si="20"/>
        <v>170.57615099999998</v>
      </c>
      <c r="AB66" s="105">
        <f t="shared" si="20"/>
        <v>194.90742800000004</v>
      </c>
      <c r="AC66" s="108">
        <f t="shared" si="16"/>
        <v>0.14264172838558231</v>
      </c>
    </row>
    <row r="67" spans="1:29">
      <c r="A67" s="102" t="s">
        <v>15</v>
      </c>
      <c r="B67" s="102" t="str">
        <f t="shared" ref="B67:AB67" si="21">B33</f>
        <v>Cantidad</v>
      </c>
      <c r="C67" s="102" t="str">
        <f t="shared" si="21"/>
        <v>(Miles TM.)</v>
      </c>
      <c r="D67" s="103">
        <f>D33</f>
        <v>41.111622999999994</v>
      </c>
      <c r="E67" s="103">
        <f>E33</f>
        <v>38.263483999999998</v>
      </c>
      <c r="F67" s="103">
        <f t="shared" si="21"/>
        <v>37.071149999999996</v>
      </c>
      <c r="G67" s="103">
        <f t="shared" si="21"/>
        <v>39.02278900000001</v>
      </c>
      <c r="H67" s="103">
        <f t="shared" si="21"/>
        <v>31.899958000000002</v>
      </c>
      <c r="I67" s="103">
        <f t="shared" si="21"/>
        <v>25.545801000000001</v>
      </c>
      <c r="J67" s="103">
        <f t="shared" si="21"/>
        <v>23.824697999999998</v>
      </c>
      <c r="K67" s="103">
        <f t="shared" si="21"/>
        <v>24.640213999999997</v>
      </c>
      <c r="L67" s="103">
        <f t="shared" si="21"/>
        <v>20.111056000000001</v>
      </c>
      <c r="M67" s="103">
        <f>M33</f>
        <v>19.371681000000002</v>
      </c>
      <c r="N67" s="103">
        <f>N33</f>
        <v>18.695043000000002</v>
      </c>
      <c r="O67" s="104">
        <f t="shared" si="21"/>
        <v>1.6121780000000001</v>
      </c>
      <c r="P67" s="104">
        <f t="shared" si="21"/>
        <v>1.1259809999999999</v>
      </c>
      <c r="Q67" s="104">
        <f t="shared" si="21"/>
        <v>1.306211</v>
      </c>
      <c r="R67" s="104">
        <f t="shared" si="21"/>
        <v>0</v>
      </c>
      <c r="S67" s="104">
        <f t="shared" si="21"/>
        <v>0</v>
      </c>
      <c r="T67" s="104">
        <f t="shared" si="21"/>
        <v>0</v>
      </c>
      <c r="U67" s="104">
        <f t="shared" si="21"/>
        <v>0</v>
      </c>
      <c r="V67" s="104">
        <f t="shared" si="21"/>
        <v>0</v>
      </c>
      <c r="W67" s="104">
        <f t="shared" si="21"/>
        <v>0</v>
      </c>
      <c r="X67" s="104">
        <f t="shared" si="21"/>
        <v>0</v>
      </c>
      <c r="Y67" s="104">
        <f>Y33</f>
        <v>0</v>
      </c>
      <c r="Z67" s="104">
        <f>Z33</f>
        <v>0</v>
      </c>
      <c r="AA67" s="105">
        <f t="shared" si="21"/>
        <v>4.5287569999999997</v>
      </c>
      <c r="AB67" s="105">
        <f t="shared" si="21"/>
        <v>4.0443699999999998</v>
      </c>
      <c r="AC67" s="108">
        <f t="shared" si="16"/>
        <v>-0.10695804610404136</v>
      </c>
    </row>
    <row r="68" spans="1:29">
      <c r="A68" s="102" t="s">
        <v>16</v>
      </c>
      <c r="B68" s="102" t="str">
        <f>B37</f>
        <v>Cantidad</v>
      </c>
      <c r="C68" s="102" t="str">
        <f>C37</f>
        <v>(Miles TM.)</v>
      </c>
      <c r="D68" s="103">
        <f>D29</f>
        <v>7.1777029999999993</v>
      </c>
      <c r="E68" s="103">
        <f>E29</f>
        <v>6.8411140000000001</v>
      </c>
      <c r="F68" s="103">
        <f>F29</f>
        <v>6.7791249999999996</v>
      </c>
      <c r="G68" s="103">
        <f t="shared" ref="G68:L68" si="22">G29</f>
        <v>7.959607000000001</v>
      </c>
      <c r="H68" s="103">
        <f t="shared" si="22"/>
        <v>9.2557340000000003</v>
      </c>
      <c r="I68" s="103">
        <f t="shared" si="22"/>
        <v>9.7848829999999989</v>
      </c>
      <c r="J68" s="103">
        <f t="shared" si="22"/>
        <v>10.373199999999999</v>
      </c>
      <c r="K68" s="103">
        <f t="shared" si="22"/>
        <v>11.368120999999999</v>
      </c>
      <c r="L68" s="103">
        <f t="shared" si="22"/>
        <v>11.646831000000001</v>
      </c>
      <c r="M68" s="103">
        <f>M29</f>
        <v>11.050374</v>
      </c>
      <c r="N68" s="103">
        <f>N29</f>
        <v>11.463353000000001</v>
      </c>
      <c r="O68" s="252">
        <f t="shared" ref="O68:X68" si="23">O29</f>
        <v>1.5377129999999999</v>
      </c>
      <c r="P68" s="252">
        <f t="shared" si="23"/>
        <v>1.3923709999999998</v>
      </c>
      <c r="Q68" s="252">
        <f t="shared" si="23"/>
        <v>1.3911439999999999</v>
      </c>
      <c r="R68" s="252">
        <f t="shared" si="23"/>
        <v>0</v>
      </c>
      <c r="S68" s="252">
        <f t="shared" si="23"/>
        <v>0</v>
      </c>
      <c r="T68" s="252">
        <f t="shared" si="23"/>
        <v>0</v>
      </c>
      <c r="U68" s="252">
        <f t="shared" si="23"/>
        <v>0</v>
      </c>
      <c r="V68" s="252">
        <f t="shared" si="23"/>
        <v>0</v>
      </c>
      <c r="W68" s="252">
        <f t="shared" si="23"/>
        <v>0</v>
      </c>
      <c r="X68" s="252">
        <f t="shared" si="23"/>
        <v>0</v>
      </c>
      <c r="Y68" s="252">
        <f>Y29</f>
        <v>0</v>
      </c>
      <c r="Z68" s="252">
        <f>Z29</f>
        <v>0</v>
      </c>
      <c r="AA68" s="105">
        <f>AA29</f>
        <v>2.1447050000000001</v>
      </c>
      <c r="AB68" s="251">
        <f>AB29</f>
        <v>4.3212279999999996</v>
      </c>
      <c r="AC68" s="108">
        <f t="shared" si="16"/>
        <v>1.014835606761769</v>
      </c>
    </row>
    <row r="69" spans="1:29">
      <c r="A69" s="102" t="s">
        <v>18</v>
      </c>
      <c r="B69" s="102" t="str">
        <f t="shared" ref="B69:AB69" si="24">B37</f>
        <v>Cantidad</v>
      </c>
      <c r="C69" s="102" t="str">
        <f t="shared" si="24"/>
        <v>(Miles TM.)</v>
      </c>
      <c r="D69" s="103">
        <f>D37</f>
        <v>16.161707224000001</v>
      </c>
      <c r="E69" s="103">
        <f>E37</f>
        <v>18.255964222000003</v>
      </c>
      <c r="F69" s="103">
        <f t="shared" si="24"/>
        <v>12.22908432</v>
      </c>
      <c r="G69" s="103">
        <f t="shared" si="24"/>
        <v>16.693816124000001</v>
      </c>
      <c r="H69" s="103">
        <f t="shared" si="24"/>
        <v>19.451061820000003</v>
      </c>
      <c r="I69" s="103">
        <f t="shared" si="24"/>
        <v>17.877299378000004</v>
      </c>
      <c r="J69" s="103">
        <f t="shared" si="24"/>
        <v>18.448508504000003</v>
      </c>
      <c r="K69" s="103">
        <f t="shared" si="24"/>
        <v>16.477174284000004</v>
      </c>
      <c r="L69" s="103">
        <f>L37</f>
        <v>17.754669809999999</v>
      </c>
      <c r="M69" s="103">
        <f>M37</f>
        <v>24.406133279999999</v>
      </c>
      <c r="N69" s="103">
        <f>N37</f>
        <v>25.183071454</v>
      </c>
      <c r="O69" s="104">
        <f t="shared" si="24"/>
        <v>1.6488150560000001</v>
      </c>
      <c r="P69" s="104">
        <f t="shared" si="24"/>
        <v>2.0663966679999999</v>
      </c>
      <c r="Q69" s="104">
        <f t="shared" si="24"/>
        <v>2.6237985620000002</v>
      </c>
      <c r="R69" s="104">
        <f t="shared" si="24"/>
        <v>0</v>
      </c>
      <c r="S69" s="104">
        <f t="shared" si="24"/>
        <v>0</v>
      </c>
      <c r="T69" s="104">
        <f t="shared" si="24"/>
        <v>0</v>
      </c>
      <c r="U69" s="104">
        <f t="shared" si="24"/>
        <v>0</v>
      </c>
      <c r="V69" s="104">
        <f>V37</f>
        <v>0</v>
      </c>
      <c r="W69" s="104">
        <f>W37</f>
        <v>0</v>
      </c>
      <c r="X69" s="104">
        <f>X37</f>
        <v>0</v>
      </c>
      <c r="Y69" s="104">
        <f>Y37</f>
        <v>0</v>
      </c>
      <c r="Z69" s="104">
        <f>Z37</f>
        <v>0</v>
      </c>
      <c r="AA69" s="105">
        <f t="shared" si="24"/>
        <v>5.2826392159999997</v>
      </c>
      <c r="AB69" s="105">
        <f t="shared" si="24"/>
        <v>6.3390102860000006</v>
      </c>
      <c r="AC69" s="108">
        <f t="shared" si="16"/>
        <v>0.19997032294018413</v>
      </c>
    </row>
    <row r="70" spans="1:29">
      <c r="AC70" s="12"/>
    </row>
    <row r="72" spans="1:29" ht="23.25" customHeight="1">
      <c r="D72" s="796" t="s">
        <v>173</v>
      </c>
      <c r="E72" s="796"/>
      <c r="F72" s="796"/>
      <c r="G72" s="796"/>
      <c r="H72" s="796"/>
      <c r="I72" s="796"/>
      <c r="J72" s="796"/>
      <c r="K72" s="796"/>
      <c r="L72" s="796"/>
      <c r="M72" s="796"/>
      <c r="N72" s="796"/>
      <c r="O72" s="796"/>
      <c r="P72" s="796"/>
      <c r="Q72" s="796"/>
      <c r="R72" s="796"/>
      <c r="S72" s="796"/>
      <c r="T72" s="796"/>
      <c r="U72" s="796"/>
      <c r="V72" s="796"/>
      <c r="W72" s="796"/>
      <c r="X72" s="796"/>
      <c r="Y72" s="796"/>
      <c r="Z72" s="796"/>
      <c r="AA72" s="796"/>
      <c r="AB72" s="796"/>
      <c r="AC72" s="796"/>
    </row>
    <row r="73" spans="1:29">
      <c r="P73" s="94"/>
      <c r="Q73" s="94"/>
      <c r="R73" s="94"/>
      <c r="S73" s="123"/>
      <c r="T73" s="94"/>
      <c r="U73" s="123"/>
      <c r="V73" s="123"/>
      <c r="W73" s="123"/>
      <c r="X73" s="123"/>
      <c r="Y73" s="94"/>
    </row>
    <row r="74" spans="1:29">
      <c r="D74" s="795" t="s">
        <v>165</v>
      </c>
      <c r="E74" s="795"/>
      <c r="F74" s="795"/>
      <c r="G74" s="795"/>
      <c r="H74" s="795"/>
      <c r="I74" s="795"/>
      <c r="J74" s="795"/>
      <c r="K74" s="795"/>
      <c r="L74" s="795"/>
      <c r="M74" s="795"/>
      <c r="N74" s="795"/>
      <c r="O74" s="795"/>
      <c r="P74" s="795"/>
      <c r="Q74" s="795"/>
      <c r="R74" s="795"/>
      <c r="S74" s="795"/>
      <c r="T74" s="795"/>
      <c r="U74" s="795"/>
      <c r="V74" s="795"/>
      <c r="W74" s="795"/>
      <c r="X74" s="795"/>
      <c r="Y74" s="795"/>
      <c r="Z74" s="795"/>
      <c r="AA74" s="795"/>
      <c r="AB74" s="795"/>
      <c r="AC74" s="795"/>
    </row>
    <row r="75" spans="1:29">
      <c r="D75" s="795" t="s">
        <v>166</v>
      </c>
      <c r="E75" s="795"/>
      <c r="F75" s="795"/>
      <c r="G75" s="795"/>
      <c r="H75" s="795"/>
      <c r="I75" s="795"/>
      <c r="J75" s="795"/>
      <c r="K75" s="795"/>
      <c r="L75" s="795"/>
      <c r="M75" s="795"/>
      <c r="N75" s="795"/>
      <c r="O75" s="795"/>
      <c r="P75" s="795"/>
      <c r="Q75" s="795"/>
      <c r="R75" s="795"/>
      <c r="S75" s="795"/>
      <c r="T75" s="795"/>
      <c r="U75" s="795"/>
      <c r="V75" s="795"/>
      <c r="W75" s="795"/>
      <c r="X75" s="795"/>
      <c r="Y75" s="795"/>
      <c r="Z75" s="795"/>
      <c r="AA75" s="795"/>
      <c r="AB75" s="795"/>
      <c r="AC75" s="795"/>
    </row>
    <row r="76" spans="1:29">
      <c r="O76" s="94"/>
      <c r="P76" s="94"/>
      <c r="Q76" s="94"/>
      <c r="R76" s="123"/>
      <c r="S76" s="94"/>
      <c r="T76" s="94"/>
      <c r="U76" s="94"/>
      <c r="V76" s="94"/>
      <c r="W76" s="123"/>
      <c r="X76" s="94"/>
    </row>
    <row r="77" spans="1:29">
      <c r="D77" s="795" t="s">
        <v>167</v>
      </c>
      <c r="E77" s="795"/>
      <c r="F77" s="795"/>
      <c r="G77" s="795"/>
      <c r="H77" s="795"/>
      <c r="I77" s="795"/>
      <c r="J77" s="795"/>
      <c r="K77" s="795"/>
      <c r="L77" s="795"/>
      <c r="M77" s="795"/>
      <c r="N77" s="795"/>
      <c r="O77" s="795"/>
      <c r="P77" s="795"/>
      <c r="Q77" s="795"/>
      <c r="R77" s="795"/>
      <c r="S77" s="795"/>
      <c r="T77" s="795"/>
      <c r="U77" s="795"/>
      <c r="V77" s="795"/>
      <c r="W77" s="795"/>
      <c r="X77" s="795"/>
      <c r="Y77" s="795"/>
      <c r="Z77" s="795"/>
      <c r="AA77" s="795"/>
      <c r="AB77" s="795"/>
      <c r="AC77" s="795"/>
    </row>
    <row r="78" spans="1:29">
      <c r="O78" s="94"/>
      <c r="P78" s="94"/>
      <c r="Q78" s="94"/>
      <c r="R78" s="123"/>
      <c r="S78" s="94"/>
      <c r="T78" s="94"/>
      <c r="U78" s="94"/>
      <c r="V78" s="94"/>
      <c r="W78" s="123"/>
      <c r="X78" s="94"/>
    </row>
    <row r="79" spans="1:29">
      <c r="L79" s="128"/>
      <c r="O79" s="129"/>
      <c r="P79" s="129"/>
      <c r="Q79" s="129"/>
      <c r="R79" s="130"/>
      <c r="S79" s="129"/>
      <c r="T79" s="129"/>
      <c r="U79" s="94"/>
      <c r="V79" s="94"/>
      <c r="W79" s="123"/>
      <c r="X79" s="94"/>
    </row>
    <row r="80" spans="1:29">
      <c r="L80" s="128"/>
      <c r="O80" s="129"/>
      <c r="P80" s="129"/>
      <c r="Q80" s="129"/>
      <c r="R80" s="130"/>
      <c r="S80" s="129"/>
      <c r="T80" s="129"/>
      <c r="U80" s="94"/>
      <c r="V80" s="94"/>
      <c r="W80" s="123"/>
      <c r="X80" s="94"/>
    </row>
    <row r="81" spans="5:24">
      <c r="L81" s="127"/>
      <c r="O81" s="96"/>
      <c r="P81" s="96"/>
      <c r="Q81" s="96"/>
      <c r="R81" s="134"/>
      <c r="S81" s="96"/>
      <c r="T81" s="96"/>
      <c r="U81" s="96"/>
      <c r="V81" s="96"/>
      <c r="W81" s="123"/>
      <c r="X81" s="94"/>
    </row>
    <row r="82" spans="5:24">
      <c r="O82" s="94"/>
      <c r="P82" s="94"/>
      <c r="Q82" s="94"/>
      <c r="R82" s="123"/>
      <c r="S82" s="94"/>
      <c r="T82" s="94"/>
      <c r="U82" s="94"/>
      <c r="V82" s="94"/>
      <c r="W82" s="123"/>
      <c r="X82" s="94"/>
    </row>
    <row r="83" spans="5:24">
      <c r="J83" s="248"/>
      <c r="K83" s="248"/>
      <c r="L83" s="248"/>
      <c r="O83" s="135"/>
      <c r="P83" s="135"/>
      <c r="Q83" s="135"/>
      <c r="R83" s="135"/>
      <c r="S83" s="135"/>
      <c r="T83" s="135"/>
      <c r="U83" s="135"/>
      <c r="V83" s="135"/>
      <c r="W83" s="135"/>
      <c r="X83" s="135"/>
    </row>
    <row r="84" spans="5:24">
      <c r="J84" s="248"/>
      <c r="K84" s="248"/>
      <c r="L84" s="248"/>
    </row>
    <row r="85" spans="5:24">
      <c r="J85" s="248"/>
      <c r="K85" s="248"/>
      <c r="L85" s="248"/>
    </row>
    <row r="86" spans="5:24">
      <c r="J86" s="248"/>
      <c r="K86" s="248"/>
      <c r="L86" s="248"/>
    </row>
    <row r="87" spans="5:24">
      <c r="J87" s="248"/>
      <c r="K87" s="248"/>
      <c r="L87" s="248"/>
    </row>
    <row r="88" spans="5:24">
      <c r="J88" s="248"/>
      <c r="K88" s="248"/>
      <c r="L88" s="248"/>
      <c r="M88" s="4"/>
      <c r="N88" s="4"/>
      <c r="O88" s="94"/>
      <c r="P88" s="94"/>
      <c r="Q88" s="94"/>
      <c r="R88" s="133"/>
      <c r="S88" s="94"/>
      <c r="T88" s="133"/>
      <c r="U88" s="133"/>
      <c r="V88" s="133"/>
    </row>
    <row r="89" spans="5:24">
      <c r="J89" s="248"/>
      <c r="K89" s="248"/>
      <c r="L89" s="248"/>
      <c r="M89" s="4"/>
      <c r="N89" s="4"/>
      <c r="O89" s="94"/>
      <c r="P89" s="94"/>
      <c r="Q89" s="94"/>
      <c r="R89" s="133"/>
      <c r="S89" s="94"/>
      <c r="T89" s="133"/>
      <c r="U89" s="133"/>
      <c r="V89" s="133"/>
    </row>
    <row r="90" spans="5:24">
      <c r="J90" s="248"/>
      <c r="K90" s="248"/>
      <c r="L90" s="248"/>
      <c r="M90" s="4"/>
      <c r="N90" s="4"/>
      <c r="O90" s="94"/>
      <c r="P90" s="94"/>
      <c r="Q90" s="94"/>
      <c r="R90" s="133"/>
      <c r="S90" s="94"/>
      <c r="T90" s="133"/>
      <c r="U90" s="133"/>
      <c r="V90" s="133"/>
    </row>
    <row r="91" spans="5:24">
      <c r="J91" s="248"/>
      <c r="K91" s="248"/>
      <c r="L91" s="248"/>
      <c r="M91" s="4"/>
      <c r="N91" s="4"/>
      <c r="O91" s="94"/>
      <c r="P91" s="94"/>
      <c r="Q91" s="94"/>
      <c r="R91" s="133"/>
      <c r="S91" s="94"/>
      <c r="T91" s="133"/>
      <c r="U91" s="133"/>
      <c r="V91" s="133"/>
    </row>
    <row r="92" spans="5:24">
      <c r="J92" s="248"/>
      <c r="K92" s="248"/>
      <c r="L92" s="248"/>
      <c r="M92" s="4"/>
      <c r="N92" s="4"/>
      <c r="O92" s="94"/>
      <c r="P92" s="94"/>
      <c r="Q92" s="94"/>
      <c r="R92" s="133"/>
      <c r="S92" s="94"/>
      <c r="T92" s="133"/>
      <c r="U92" s="133"/>
      <c r="V92" s="133"/>
    </row>
    <row r="93" spans="5:24"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4"/>
      <c r="N93" s="4"/>
      <c r="O93" s="94"/>
      <c r="P93" s="94"/>
      <c r="Q93" s="94"/>
      <c r="R93" s="133"/>
      <c r="S93" s="94"/>
      <c r="T93" s="133"/>
      <c r="U93" s="133"/>
      <c r="V93" s="133"/>
    </row>
    <row r="94" spans="5:24"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O94" s="94"/>
      <c r="P94" s="94"/>
      <c r="Q94" s="94"/>
      <c r="R94" s="133"/>
      <c r="S94" s="94"/>
      <c r="T94" s="133"/>
      <c r="U94" s="133"/>
      <c r="V94" s="133"/>
    </row>
    <row r="95" spans="5:24">
      <c r="E95" s="6">
        <v>2023.844705</v>
      </c>
      <c r="F95" s="6">
        <v>4865.8083360000001</v>
      </c>
      <c r="G95" s="6">
        <v>894.04865899999993</v>
      </c>
      <c r="H95" s="6">
        <v>5.9477979999999988</v>
      </c>
      <c r="I95" s="6">
        <v>752.81950400000005</v>
      </c>
      <c r="J95" s="6">
        <v>16.201050000000002</v>
      </c>
      <c r="K95" s="6">
        <v>9.4060629999999996</v>
      </c>
      <c r="L95" s="6">
        <v>20.247055954</v>
      </c>
      <c r="O95" s="135"/>
      <c r="P95" s="135"/>
      <c r="Q95" s="135"/>
      <c r="R95" s="135"/>
      <c r="S95" s="135"/>
      <c r="T95" s="135"/>
      <c r="U95" s="135"/>
      <c r="V95" s="135"/>
    </row>
    <row r="96" spans="5:24">
      <c r="E96" s="6">
        <v>2134.97534</v>
      </c>
      <c r="F96" s="6">
        <v>5258.7451890000011</v>
      </c>
      <c r="G96" s="6">
        <v>994.68668500000001</v>
      </c>
      <c r="H96" s="6">
        <v>5.6772229999999997</v>
      </c>
      <c r="I96" s="6">
        <v>699.756485</v>
      </c>
      <c r="J96" s="6">
        <v>15.843512000000002</v>
      </c>
      <c r="K96" s="6">
        <v>9.8924320000000012</v>
      </c>
      <c r="L96" s="6">
        <v>19.825581373999999</v>
      </c>
    </row>
    <row r="97" spans="5:35">
      <c r="E97" s="6">
        <v>0.36586886060993762</v>
      </c>
      <c r="F97" s="6">
        <v>7.6456355456846925E-2</v>
      </c>
      <c r="G97" s="6">
        <v>0.63214533438441345</v>
      </c>
      <c r="H97" s="6">
        <v>-2.993044362689512E-2</v>
      </c>
      <c r="I97" s="6">
        <v>6.2997414048562739E-2</v>
      </c>
      <c r="J97" s="6">
        <v>0.13847925923263871</v>
      </c>
      <c r="K97" s="6">
        <v>0.43521668276104641</v>
      </c>
      <c r="L97" s="6">
        <v>0.26803403525440905</v>
      </c>
    </row>
    <row r="103" spans="5:35">
      <c r="O103" s="4" t="s">
        <v>137</v>
      </c>
      <c r="P103" s="4">
        <v>877.512989608834</v>
      </c>
      <c r="Q103" s="4">
        <v>564.53643808390007</v>
      </c>
      <c r="R103" s="4">
        <v>146.65418780015941</v>
      </c>
      <c r="S103" s="4">
        <v>7.5365141339719992</v>
      </c>
      <c r="T103" s="4">
        <v>99.913104528937069</v>
      </c>
      <c r="U103" s="4">
        <v>27.353139893823393</v>
      </c>
      <c r="V103" s="4">
        <v>66.769689257564991</v>
      </c>
      <c r="W103" s="4">
        <v>19.184964352212127</v>
      </c>
      <c r="X103" s="4">
        <v>3.6573926477878729</v>
      </c>
      <c r="Y103" s="4">
        <v>1813.1184203071912</v>
      </c>
      <c r="AB103" s="4">
        <v>187.35705999999999</v>
      </c>
      <c r="AC103" s="72">
        <v>473.95659699999999</v>
      </c>
      <c r="AD103" s="4">
        <v>94.812437000000003</v>
      </c>
      <c r="AE103" s="4">
        <v>0.44813199999999997</v>
      </c>
      <c r="AF103" s="4">
        <v>52.221519000000001</v>
      </c>
      <c r="AG103" s="4">
        <v>1.31603</v>
      </c>
      <c r="AH103" s="4">
        <v>1.3887149999999999</v>
      </c>
      <c r="AI103" s="4">
        <v>1.5830079720000001</v>
      </c>
    </row>
    <row r="104" spans="5:35">
      <c r="O104" s="4" t="s">
        <v>164</v>
      </c>
      <c r="P104" s="4">
        <v>1152.097331076262</v>
      </c>
      <c r="Q104" s="4">
        <v>602.2809352823781</v>
      </c>
      <c r="R104" s="4">
        <v>192.88567543248462</v>
      </c>
      <c r="S104" s="4">
        <v>9.0493834877759998</v>
      </c>
      <c r="T104" s="4">
        <v>156.37379032797375</v>
      </c>
      <c r="U104" s="4">
        <v>27.810328453472</v>
      </c>
      <c r="V104" s="4">
        <v>32.514615547974003</v>
      </c>
      <c r="W104" s="4">
        <v>23.393300919776348</v>
      </c>
      <c r="X104" s="4">
        <v>3.4352120802236534</v>
      </c>
      <c r="Y104" s="4">
        <v>2199.8405726083197</v>
      </c>
      <c r="AB104" s="4">
        <v>220.474942</v>
      </c>
      <c r="AC104" s="72">
        <v>487.93787200000003</v>
      </c>
      <c r="AD104" s="4">
        <v>110.88611800000001</v>
      </c>
      <c r="AE104" s="4">
        <v>0.52719899999999997</v>
      </c>
      <c r="AF104" s="4">
        <v>78.147160999999997</v>
      </c>
      <c r="AG104" s="4">
        <v>1.4013199999999999</v>
      </c>
      <c r="AH104" s="4">
        <v>0.74816900000000008</v>
      </c>
      <c r="AI104" s="4">
        <v>1.743105474</v>
      </c>
    </row>
    <row r="105" spans="5:35">
      <c r="O105" s="4" t="s">
        <v>139</v>
      </c>
      <c r="P105" s="4">
        <v>1016.9505004080187</v>
      </c>
      <c r="Q105" s="4">
        <v>597.29400202808904</v>
      </c>
      <c r="R105" s="4">
        <v>175.07894669617579</v>
      </c>
      <c r="S105" s="4">
        <v>10.008598209219</v>
      </c>
      <c r="T105" s="4">
        <v>79.031078571565885</v>
      </c>
      <c r="U105" s="4">
        <v>35.308213501116761</v>
      </c>
      <c r="V105" s="4">
        <v>54.889995852147003</v>
      </c>
      <c r="W105" s="4">
        <v>27.419922635552243</v>
      </c>
      <c r="X105" s="4">
        <v>2.2047323644477572</v>
      </c>
      <c r="Y105" s="4">
        <v>1998.1859902663321</v>
      </c>
      <c r="AB105" s="4">
        <v>192.605693</v>
      </c>
      <c r="AC105" s="72">
        <v>485.17361399999999</v>
      </c>
      <c r="AD105" s="4">
        <v>97.585436000000001</v>
      </c>
      <c r="AE105" s="4">
        <v>0.56929700000000005</v>
      </c>
      <c r="AF105" s="4">
        <v>40.207471000000005</v>
      </c>
      <c r="AG105" s="4">
        <v>1.811407</v>
      </c>
      <c r="AH105" s="4">
        <v>1.2708390000000001</v>
      </c>
      <c r="AI105" s="4">
        <v>1.9565257700000001</v>
      </c>
    </row>
    <row r="106" spans="5:35">
      <c r="O106" s="4" t="s">
        <v>140</v>
      </c>
      <c r="P106" s="4">
        <v>932.37122374280852</v>
      </c>
      <c r="Q106" s="4">
        <v>638.06696449054459</v>
      </c>
      <c r="R106" s="4">
        <v>122.63162038813056</v>
      </c>
      <c r="S106" s="4">
        <v>9.1513478096400007</v>
      </c>
      <c r="T106" s="4">
        <v>114.85748643452975</v>
      </c>
      <c r="U106" s="4">
        <v>34.129454632682446</v>
      </c>
      <c r="V106" s="4">
        <v>56.789979484089002</v>
      </c>
      <c r="W106" s="4">
        <v>21.769065244547917</v>
      </c>
      <c r="X106" s="4">
        <v>0.46773675545208349</v>
      </c>
      <c r="Y106" s="4">
        <v>1930.2348789824248</v>
      </c>
      <c r="AB106" s="4">
        <v>198.84464400000002</v>
      </c>
      <c r="AC106" s="72">
        <v>503.83890400000001</v>
      </c>
      <c r="AD106" s="4">
        <v>71.078895000000003</v>
      </c>
      <c r="AE106" s="4">
        <v>0.51117999999999997</v>
      </c>
      <c r="AF106" s="4">
        <v>58.482250999999998</v>
      </c>
      <c r="AG106" s="4">
        <v>1.7588790000000001</v>
      </c>
      <c r="AH106" s="4">
        <v>1.45044</v>
      </c>
      <c r="AI106" s="4">
        <v>1.3996478880000001</v>
      </c>
    </row>
    <row r="107" spans="5:35">
      <c r="O107" s="4" t="s">
        <v>141</v>
      </c>
      <c r="P107" s="4">
        <v>1081.7938706125856</v>
      </c>
      <c r="Q107" s="4">
        <v>602.65854651769291</v>
      </c>
      <c r="R107" s="4">
        <v>228.85546537778995</v>
      </c>
      <c r="S107" s="4">
        <v>9.6489415464779995</v>
      </c>
      <c r="T107" s="4">
        <v>138.56335649197595</v>
      </c>
      <c r="U107" s="4">
        <v>34.374069326525401</v>
      </c>
      <c r="V107" s="4">
        <v>43.271902595007006</v>
      </c>
      <c r="W107" s="4">
        <v>29.520713922088724</v>
      </c>
      <c r="X107" s="4">
        <v>1.827466077911275</v>
      </c>
      <c r="Y107" s="4">
        <v>2170.5143324680544</v>
      </c>
      <c r="AB107" s="4">
        <v>224.091903</v>
      </c>
      <c r="AC107" s="72">
        <v>483.70285100000001</v>
      </c>
      <c r="AD107" s="4">
        <v>125.731363</v>
      </c>
      <c r="AE107" s="4">
        <v>0.56509799999999999</v>
      </c>
      <c r="AF107" s="4">
        <v>74.795335999999992</v>
      </c>
      <c r="AG107" s="4">
        <v>1.723708</v>
      </c>
      <c r="AH107" s="4">
        <v>1.2173690000000001</v>
      </c>
      <c r="AI107" s="4">
        <v>1.8504337840000002</v>
      </c>
    </row>
    <row r="108" spans="5:35">
      <c r="O108" s="4" t="s">
        <v>142</v>
      </c>
      <c r="P108" s="4">
        <v>1185.9683140111545</v>
      </c>
      <c r="Q108" s="4">
        <v>726.61221799030193</v>
      </c>
      <c r="R108" s="4">
        <v>188.24303836137605</v>
      </c>
      <c r="S108" s="4">
        <v>10.68768956295</v>
      </c>
      <c r="T108" s="4">
        <v>149.14662291012431</v>
      </c>
      <c r="U108" s="4">
        <v>27.301988371810577</v>
      </c>
      <c r="V108" s="4">
        <v>27.805291660605995</v>
      </c>
      <c r="W108" s="4">
        <v>26.851422099237009</v>
      </c>
      <c r="X108" s="4">
        <v>4.2425449007629901</v>
      </c>
      <c r="Y108" s="4">
        <v>2346.8591298683232</v>
      </c>
      <c r="AB108" s="4">
        <v>244.116319</v>
      </c>
      <c r="AC108" s="72">
        <v>576.94197199999996</v>
      </c>
      <c r="AD108" s="4">
        <v>106.254958</v>
      </c>
      <c r="AE108" s="4">
        <v>0.62961</v>
      </c>
      <c r="AF108" s="4">
        <v>80.362998000000005</v>
      </c>
      <c r="AG108" s="4">
        <v>1.3803160000000001</v>
      </c>
      <c r="AH108" s="4">
        <v>1.0566420000000001</v>
      </c>
      <c r="AI108" s="4">
        <v>1.7792370160000002</v>
      </c>
    </row>
    <row r="109" spans="5:35">
      <c r="P109" s="4">
        <v>837.88827333818551</v>
      </c>
      <c r="Q109" s="4">
        <v>616.27396640801544</v>
      </c>
      <c r="R109" s="4">
        <v>154.76742697780972</v>
      </c>
      <c r="S109" s="4">
        <v>9.7940026013520001</v>
      </c>
      <c r="T109" s="4">
        <v>134.12656692043407</v>
      </c>
      <c r="U109" s="4">
        <v>31.23221820174378</v>
      </c>
      <c r="V109" s="4">
        <v>30.815104144060001</v>
      </c>
      <c r="W109" s="4">
        <v>30.096915452122811</v>
      </c>
      <c r="X109" s="4">
        <v>3.5868595478771859</v>
      </c>
      <c r="Y109" s="4">
        <v>1848.5813335916005</v>
      </c>
      <c r="AB109" s="4">
        <v>170.49120000000002</v>
      </c>
      <c r="AC109" s="72">
        <v>498.51424500000002</v>
      </c>
      <c r="AD109" s="4">
        <v>84.956900000000005</v>
      </c>
      <c r="AE109" s="4">
        <v>0.601908</v>
      </c>
      <c r="AF109" s="4">
        <v>69.146689999999992</v>
      </c>
      <c r="AG109" s="4">
        <v>1.5880810000000001</v>
      </c>
      <c r="AH109" s="4">
        <v>0.78912099999999996</v>
      </c>
      <c r="AI109" s="4">
        <v>2.380517652</v>
      </c>
    </row>
    <row r="110" spans="5:35">
      <c r="P110" s="4">
        <v>1183.1459136614628</v>
      </c>
      <c r="Q110" s="4">
        <v>814.47460232081937</v>
      </c>
      <c r="R110" s="4">
        <v>156.00303309331207</v>
      </c>
      <c r="S110" s="4">
        <v>10.427459544003</v>
      </c>
      <c r="T110" s="4">
        <v>161.3793826152648</v>
      </c>
      <c r="U110" s="4">
        <v>34.245846255525201</v>
      </c>
      <c r="V110" s="4">
        <v>37.25317312064</v>
      </c>
      <c r="W110" s="4">
        <v>29.256239137801682</v>
      </c>
      <c r="X110" s="4">
        <v>5.3001198621983185</v>
      </c>
      <c r="Y110" s="4">
        <v>2431.4857696110266</v>
      </c>
      <c r="AB110" s="4">
        <v>225.30031700000001</v>
      </c>
      <c r="AC110" s="72">
        <v>635.75518399999999</v>
      </c>
      <c r="AD110" s="4">
        <v>83.938490999999999</v>
      </c>
      <c r="AE110" s="4">
        <v>0.63643700000000003</v>
      </c>
      <c r="AF110" s="4">
        <v>79.656102000000004</v>
      </c>
      <c r="AG110" s="4">
        <v>1.7392350000000001</v>
      </c>
      <c r="AH110" s="4">
        <v>0.82909299999999997</v>
      </c>
      <c r="AI110" s="4">
        <v>2.226119722</v>
      </c>
    </row>
    <row r="111" spans="5:35">
      <c r="P111" s="4">
        <v>1501.7745505865835</v>
      </c>
      <c r="Q111" s="4">
        <v>785.6586301279583</v>
      </c>
      <c r="R111" s="4">
        <v>233.75724267104113</v>
      </c>
      <c r="S111" s="4">
        <v>8.5680925189300012</v>
      </c>
      <c r="T111" s="4">
        <v>184.89987943462967</v>
      </c>
      <c r="U111" s="4">
        <v>31.376335977625772</v>
      </c>
      <c r="V111" s="4">
        <v>41.476104126998003</v>
      </c>
      <c r="W111" s="4">
        <v>37.270560601099305</v>
      </c>
      <c r="X111" s="4">
        <v>4.0074623989006923</v>
      </c>
      <c r="Y111" s="4">
        <v>2828.7888584437665</v>
      </c>
      <c r="AB111" s="4">
        <v>266.894338</v>
      </c>
      <c r="AC111" s="72">
        <v>597.46858699999996</v>
      </c>
      <c r="AD111" s="4">
        <v>109.25457400000001</v>
      </c>
      <c r="AE111" s="4">
        <v>0.496699</v>
      </c>
      <c r="AF111" s="4">
        <v>89.353723000000002</v>
      </c>
      <c r="AG111" s="4">
        <v>1.5302290000000001</v>
      </c>
      <c r="AH111" s="4">
        <v>1.1837230000000001</v>
      </c>
      <c r="AI111" s="4">
        <v>2.39237302</v>
      </c>
    </row>
    <row r="112" spans="5:35">
      <c r="P112" s="4">
        <v>1200.7390798082058</v>
      </c>
      <c r="Q112" s="4">
        <v>662.52371394593831</v>
      </c>
      <c r="R112" s="4">
        <v>234.6542011580062</v>
      </c>
      <c r="S112" s="4">
        <v>11.895936145204999</v>
      </c>
      <c r="T112" s="4">
        <v>167.84443770407199</v>
      </c>
      <c r="U112" s="4">
        <v>33.121515885807604</v>
      </c>
      <c r="V112" s="4">
        <v>6.0610828047120009</v>
      </c>
      <c r="W112" s="4">
        <v>39.25270498440748</v>
      </c>
      <c r="X112" s="4">
        <v>2.762174015592521</v>
      </c>
      <c r="Y112" s="4">
        <v>2358.8548464519467</v>
      </c>
      <c r="AB112" s="4">
        <v>205.480109</v>
      </c>
      <c r="AC112" s="72">
        <v>517.793498</v>
      </c>
      <c r="AD112" s="4">
        <v>110.577687</v>
      </c>
      <c r="AE112" s="4">
        <v>0.69166300000000003</v>
      </c>
      <c r="AF112" s="4">
        <v>79.821827999999996</v>
      </c>
      <c r="AG112" s="4">
        <v>1.5943069999999999</v>
      </c>
      <c r="AH112" s="4">
        <v>0.15812000000000001</v>
      </c>
      <c r="AI112" s="4">
        <v>2.5146130759999998</v>
      </c>
    </row>
    <row r="113" spans="16:35">
      <c r="P113" s="4">
        <v>1414.6036693482956</v>
      </c>
      <c r="Q113" s="4">
        <v>670.66800021853544</v>
      </c>
      <c r="R113" s="4">
        <v>236.9158420656174</v>
      </c>
      <c r="S113" s="4">
        <v>10.501370283000002</v>
      </c>
      <c r="T113" s="4">
        <v>159.22353457923711</v>
      </c>
      <c r="U113" s="4">
        <v>25.807968169581027</v>
      </c>
      <c r="V113" s="4">
        <v>41.941520464330999</v>
      </c>
      <c r="W113" s="4">
        <v>36.483104243370491</v>
      </c>
      <c r="X113" s="4">
        <v>0.11670975662951122</v>
      </c>
      <c r="Y113" s="4">
        <v>2596.2617191285972</v>
      </c>
      <c r="AB113" s="4">
        <v>234.752419</v>
      </c>
      <c r="AC113" s="72">
        <v>522.83124299999997</v>
      </c>
      <c r="AD113" s="4">
        <v>110.558477</v>
      </c>
      <c r="AE113" s="4">
        <v>0.61899999999999999</v>
      </c>
      <c r="AF113" s="4">
        <v>76.341661999999999</v>
      </c>
      <c r="AG113" s="4">
        <v>1.3354889999999999</v>
      </c>
      <c r="AH113" s="4">
        <v>2.4722950720000001</v>
      </c>
      <c r="AI113" s="4">
        <v>2.4722950720000001</v>
      </c>
    </row>
    <row r="114" spans="16:35"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AB114" s="4">
        <v>0</v>
      </c>
      <c r="AC114" s="72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</row>
  </sheetData>
  <mergeCells count="6">
    <mergeCell ref="AA4:AB4"/>
    <mergeCell ref="F4:L4"/>
    <mergeCell ref="D74:AC74"/>
    <mergeCell ref="D75:AC75"/>
    <mergeCell ref="D77:AC77"/>
    <mergeCell ref="D72:AC7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1. PRODUCCIÓN METÁLICA</vt:lpstr>
      <vt:lpstr>2. PRODUCCIÓN EMPRESAS </vt:lpstr>
      <vt:lpstr>08.5 RECAUDACION TRIB</vt:lpstr>
      <vt:lpstr>SALDO IED por SECTOR</vt:lpstr>
      <vt:lpstr>3. PRODUCCIÓN REGIONES</vt:lpstr>
      <vt:lpstr>4. NO METÁLICA</vt:lpstr>
      <vt:lpstr>4.1 NO METÁLICA REGIONES</vt:lpstr>
      <vt:lpstr>4.2 PRODUCCIÓN CARBONÍFERA</vt:lpstr>
      <vt:lpstr>03.1 EXPORTACIONES MINERAS</vt:lpstr>
      <vt:lpstr>5. MACROECONÓMICAS</vt:lpstr>
      <vt:lpstr>6. EXPORTACIONES</vt:lpstr>
      <vt:lpstr>6.1 EXPORTACIONES PART</vt:lpstr>
      <vt:lpstr>6.2 EXPORT PRODUCTOS</vt:lpstr>
      <vt:lpstr>7. INVERSIONES</vt:lpstr>
      <vt:lpstr>8. INVERSIONES TIPO</vt:lpstr>
      <vt:lpstr>9. INVERSIONES RUBRO</vt:lpstr>
      <vt:lpstr>10. EMPLEO</vt:lpstr>
      <vt:lpstr>11. TRANSFERENCIAS</vt:lpstr>
      <vt:lpstr>12. TRANSFERENCIAS 2</vt:lpstr>
      <vt:lpstr>13. CATASTRO ACTIVIDAD</vt:lpstr>
      <vt:lpstr>13.1 ACTIVIDAD MINERA</vt:lpstr>
      <vt:lpstr>14. RECAUDACION</vt:lpstr>
      <vt:lpstr>14. RECAUDACIÓN</vt:lpstr>
      <vt:lpstr>'1. PRODUCCIÓN METÁLICA'!Área_de_impresión</vt:lpstr>
      <vt:lpstr>'10. EMPLEO'!Área_de_impresión</vt:lpstr>
      <vt:lpstr>'11. TRANSFERENCIAS'!Área_de_impresión</vt:lpstr>
      <vt:lpstr>'12. TRANSFERENCIAS 2'!Área_de_impresión</vt:lpstr>
      <vt:lpstr>'13.1 ACTIVIDAD MINERA'!Área_de_impresión</vt:lpstr>
      <vt:lpstr>'14. RECAUDACIÓN'!Área_de_impresión</vt:lpstr>
      <vt:lpstr>'2. PRODUCCIÓN EMPRESAS '!Área_de_impresión</vt:lpstr>
      <vt:lpstr>'4.2 PRODUCCIÓN CARBONÍFERA'!Área_de_impresión</vt:lpstr>
      <vt:lpstr>'5. MACROECONÓMICAS'!Área_de_impresión</vt:lpstr>
      <vt:lpstr>'6. EXPORTACIONES'!Área_de_impresión</vt:lpstr>
      <vt:lpstr>'6.1 EXPORTACIONES PART'!Área_de_impresión</vt:lpstr>
      <vt:lpstr>'6.2 EXPORT PRODUCTOS'!Área_de_impresión</vt:lpstr>
      <vt:lpstr>'7. INVERSIONES'!Área_de_impresión</vt:lpstr>
      <vt:lpstr>'8. INVERSIONES TIPO'!Área_de_impresión</vt:lpstr>
      <vt:lpstr>'9. INVERSIONES RUBRO'!Área_de_impresión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Abanto Leon Carlos</dc:creator>
  <cp:lastModifiedBy>Abanto Leon Carlos Alberto</cp:lastModifiedBy>
  <cp:lastPrinted>2019-09-27T20:27:38Z</cp:lastPrinted>
  <dcterms:created xsi:type="dcterms:W3CDTF">2014-07-07T20:10:18Z</dcterms:created>
  <dcterms:modified xsi:type="dcterms:W3CDTF">2019-11-04T12:33:31Z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{1D354CD0-393C-4569-95C5-5ADD20F3033F}</vt:lpwstr>
  </property>
</Properties>
</file>