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20" windowWidth="23250" windowHeight="9315" tabRatio="945"/>
  </bookViews>
  <sheets>
    <sheet name="1. PRODUCCIÓN METÁLICA" sheetId="51" r:id="rId1"/>
    <sheet name="2. PRODUCCIÓN EMPRESAS " sheetId="52" r:id="rId2"/>
    <sheet name="08.5 RECAUDACION TRIB" sheetId="33" state="hidden" r:id="rId3"/>
    <sheet name="SALDO IED por SECTOR" sheetId="32" state="hidden" r:id="rId4"/>
    <sheet name="2.1PRODUCCION METÁLICA UNIDADES" sheetId="58" r:id="rId5"/>
    <sheet name="3. PRODUCCIÓN REGIONES" sheetId="53" r:id="rId6"/>
    <sheet name="4. NO METÁLICA" sheetId="54" r:id="rId7"/>
    <sheet name="4.1 NO METÁLICA REGIONES" sheetId="56" r:id="rId8"/>
    <sheet name="4.2 PRODUCCIÓN CARBONÍFERA" sheetId="57" r:id="rId9"/>
    <sheet name="5. MACROECONÓMICAS" sheetId="36" r:id="rId10"/>
    <sheet name="03.1 EXPORTACIONES MINERAS" sheetId="3" state="hidden" r:id="rId11"/>
    <sheet name="6. EXPORTACIONES" sheetId="37" r:id="rId12"/>
    <sheet name="6.1 EXPORTACIONES PART" sheetId="38" r:id="rId13"/>
    <sheet name="6.2 EXPORT PRODUCTOS" sheetId="39" r:id="rId14"/>
    <sheet name="7. INVERSIONES" sheetId="40" r:id="rId15"/>
    <sheet name="8. INVERSIONES TIPO" sheetId="41" r:id="rId16"/>
    <sheet name="9. INVERSIONES RUBRO" sheetId="42" r:id="rId17"/>
    <sheet name="10. EMPLEO" sheetId="43" r:id="rId18"/>
    <sheet name="11. TRANSFERENCIAS" sheetId="44" r:id="rId19"/>
    <sheet name="12. TRANSFERENCIAS 2" sheetId="45" r:id="rId20"/>
    <sheet name="13. CATASTRO ACTIVIDAD" sheetId="46" r:id="rId21"/>
    <sheet name="13.1 ACTIVIDAD MINERA" sheetId="50" r:id="rId22"/>
    <sheet name="13.2 PETITORIOS" sheetId="55" r:id="rId23"/>
    <sheet name="14. RECAUDACIÓN" sheetId="48" r:id="rId24"/>
  </sheets>
  <externalReferences>
    <externalReference r:id="rId25"/>
    <externalReference r:id="rId26"/>
  </externalReferences>
  <definedNames>
    <definedName name="_xlnm.Print_Area" localSheetId="0">'1. PRODUCCIÓN METÁLICA'!$A$1:$I$44</definedName>
    <definedName name="_xlnm.Print_Area" localSheetId="17">'10. EMPLEO'!$A$1:$N$57</definedName>
    <definedName name="_xlnm.Print_Area" localSheetId="18">'11. TRANSFERENCIAS'!$A$1:$L$35</definedName>
    <definedName name="_xlnm.Print_Area" localSheetId="19">'12. TRANSFERENCIAS 2'!$A$1:$K$87</definedName>
    <definedName name="_xlnm.Print_Area" localSheetId="20">'13. CATASTRO ACTIVIDAD'!$A$1:$N$43</definedName>
    <definedName name="_xlnm.Print_Area" localSheetId="21">'13.1 ACTIVIDAD MINERA'!$A$1:$E$31</definedName>
    <definedName name="_xlnm.Print_Area" localSheetId="22">'13.2 PETITORIOS'!$A$1:$G$39</definedName>
    <definedName name="_xlnm.Print_Area" localSheetId="23">'14. RECAUDACIÓN'!$A$1:$F$24</definedName>
    <definedName name="_xlnm.Print_Area" localSheetId="1">'2. PRODUCCIÓN EMPRESAS '!$A$1:$H$79</definedName>
    <definedName name="_xlnm.Print_Area" localSheetId="4">'2.1PRODUCCION METÁLICA UNIDADES'!$A$1:$L$96</definedName>
    <definedName name="_xlnm.Print_Area" localSheetId="5">'3. PRODUCCIÓN REGIONES'!$A$1:$I$97</definedName>
    <definedName name="_xlnm.Print_Area" localSheetId="6">'4. NO METÁLICA'!$A$1:$I$47</definedName>
    <definedName name="_xlnm.Print_Area" localSheetId="7">'4.1 NO METÁLICA REGIONES'!$A$1:$J$106</definedName>
    <definedName name="_xlnm.Print_Area" localSheetId="9">'5. MACROECONÓMICAS'!$A$1:$I$63</definedName>
    <definedName name="_xlnm.Print_Area" localSheetId="12">'6.1 EXPORTACIONES PART'!$A$1:$Z$25</definedName>
    <definedName name="_xlnm.Print_Area" localSheetId="13">'6.2 EXPORT PRODUCTOS'!$A$1:$C$42</definedName>
    <definedName name="_xlnm.Print_Area" localSheetId="14">'7. INVERSIONES'!$A$1:$H$40</definedName>
    <definedName name="_xlnm.Print_Area" localSheetId="15">'8. INVERSIONES TIPO'!$A$1:$I$91</definedName>
    <definedName name="_xlnm.Print_Area" localSheetId="16">'9. INVERSIONES RUBRO'!$A$1:$H$81</definedName>
  </definedNames>
  <calcPr calcId="145621"/>
</workbook>
</file>

<file path=xl/calcChain.xml><?xml version="1.0" encoding="utf-8"?>
<calcChain xmlns="http://schemas.openxmlformats.org/spreadsheetml/2006/main">
  <c r="K24" i="37" l="1"/>
  <c r="K15" i="37"/>
  <c r="C15" i="37"/>
  <c r="D15" i="37"/>
  <c r="E15" i="37"/>
  <c r="F15" i="37"/>
  <c r="G15" i="37"/>
  <c r="H15" i="37"/>
  <c r="I15" i="37"/>
  <c r="J15" i="37"/>
  <c r="B15" i="37"/>
  <c r="N55" i="43" l="1"/>
  <c r="G30" i="43"/>
  <c r="H15" i="43" s="1"/>
  <c r="H29" i="43"/>
  <c r="C29" i="43"/>
  <c r="C30" i="43" s="1"/>
  <c r="B29" i="43"/>
  <c r="D29" i="43" s="1"/>
  <c r="D30" i="43" s="1"/>
  <c r="H28" i="43"/>
  <c r="D28" i="43"/>
  <c r="H25" i="43"/>
  <c r="D25" i="43"/>
  <c r="D24" i="43"/>
  <c r="H23" i="43"/>
  <c r="D23" i="43"/>
  <c r="D22" i="43"/>
  <c r="H21" i="43"/>
  <c r="D21" i="43"/>
  <c r="D20" i="43"/>
  <c r="H19" i="43"/>
  <c r="D19" i="43"/>
  <c r="D18" i="43"/>
  <c r="D17" i="43" s="1"/>
  <c r="H17" i="43"/>
  <c r="C17" i="43"/>
  <c r="B17" i="43"/>
  <c r="H16" i="43"/>
  <c r="H12" i="43"/>
  <c r="H8" i="43"/>
  <c r="H9" i="43" l="1"/>
  <c r="H13" i="43"/>
  <c r="H26" i="43"/>
  <c r="B30" i="43"/>
  <c r="H30" i="43"/>
  <c r="H6" i="43"/>
  <c r="H10" i="43"/>
  <c r="H14" i="43"/>
  <c r="H18" i="43"/>
  <c r="H20" i="43"/>
  <c r="H22" i="43"/>
  <c r="H24" i="43"/>
  <c r="H27" i="43"/>
  <c r="H7" i="43"/>
  <c r="H11" i="43"/>
  <c r="G95" i="53" l="1"/>
  <c r="G94" i="53"/>
  <c r="D94" i="53"/>
  <c r="G93" i="53"/>
  <c r="D93" i="53"/>
  <c r="G92" i="53"/>
  <c r="D92" i="53"/>
  <c r="H91" i="53"/>
  <c r="G91" i="53"/>
  <c r="D91" i="53"/>
  <c r="G90" i="53"/>
  <c r="D90" i="53"/>
  <c r="G89" i="53"/>
  <c r="D89" i="53"/>
  <c r="F88" i="53"/>
  <c r="H95" i="53" s="1"/>
  <c r="E88" i="53"/>
  <c r="D88" i="53"/>
  <c r="C88" i="53"/>
  <c r="B88" i="53"/>
  <c r="G87" i="53"/>
  <c r="D87" i="53"/>
  <c r="F86" i="53"/>
  <c r="G86" i="53" s="1"/>
  <c r="E86" i="53"/>
  <c r="D86" i="53"/>
  <c r="C86" i="53"/>
  <c r="B86" i="53"/>
  <c r="G85" i="53"/>
  <c r="D85" i="53"/>
  <c r="F84" i="53"/>
  <c r="G84" i="53" s="1"/>
  <c r="E84" i="53"/>
  <c r="D84" i="53"/>
  <c r="C84" i="53"/>
  <c r="B84" i="53"/>
  <c r="G83" i="53"/>
  <c r="D83" i="53"/>
  <c r="G82" i="53"/>
  <c r="D82" i="53"/>
  <c r="G81" i="53"/>
  <c r="D81" i="53"/>
  <c r="G80" i="53"/>
  <c r="D80" i="53"/>
  <c r="G79" i="53"/>
  <c r="D79" i="53"/>
  <c r="G78" i="53"/>
  <c r="D78" i="53"/>
  <c r="G77" i="53"/>
  <c r="D77" i="53"/>
  <c r="G76" i="53"/>
  <c r="D76" i="53"/>
  <c r="G75" i="53"/>
  <c r="D75" i="53"/>
  <c r="G74" i="53"/>
  <c r="D74" i="53"/>
  <c r="G73" i="53"/>
  <c r="D73" i="53"/>
  <c r="G72" i="53"/>
  <c r="D72" i="53"/>
  <c r="G71" i="53"/>
  <c r="D71" i="53"/>
  <c r="G70" i="53"/>
  <c r="D70" i="53"/>
  <c r="G69" i="53"/>
  <c r="D69" i="53"/>
  <c r="G68" i="53"/>
  <c r="D68" i="53"/>
  <c r="F67" i="53"/>
  <c r="H81" i="53" s="1"/>
  <c r="E67" i="53"/>
  <c r="C67" i="53"/>
  <c r="B67" i="53"/>
  <c r="D67" i="53" s="1"/>
  <c r="G64" i="53"/>
  <c r="G63" i="53"/>
  <c r="D63" i="53"/>
  <c r="H62" i="53"/>
  <c r="G62" i="53"/>
  <c r="D62" i="53"/>
  <c r="G61" i="53"/>
  <c r="D61" i="53"/>
  <c r="G60" i="53"/>
  <c r="D60" i="53"/>
  <c r="G59" i="53"/>
  <c r="D59" i="53"/>
  <c r="H58" i="53"/>
  <c r="G58" i="53"/>
  <c r="D58" i="53"/>
  <c r="G57" i="53"/>
  <c r="D57" i="53"/>
  <c r="G56" i="53"/>
  <c r="D56" i="53"/>
  <c r="G55" i="53"/>
  <c r="D55" i="53"/>
  <c r="G54" i="53"/>
  <c r="F54" i="53"/>
  <c r="H66" i="53" s="1"/>
  <c r="E54" i="53"/>
  <c r="C54" i="53"/>
  <c r="D54" i="53" s="1"/>
  <c r="B54" i="53"/>
  <c r="H51" i="53"/>
  <c r="G51" i="53"/>
  <c r="G50" i="53"/>
  <c r="D50" i="53"/>
  <c r="G49" i="53"/>
  <c r="D49" i="53"/>
  <c r="H48" i="53"/>
  <c r="G48" i="53"/>
  <c r="D48" i="53"/>
  <c r="G47" i="53"/>
  <c r="D47" i="53"/>
  <c r="G46" i="53"/>
  <c r="D46" i="53"/>
  <c r="G45" i="53"/>
  <c r="D45" i="53"/>
  <c r="H44" i="53"/>
  <c r="G44" i="53"/>
  <c r="D44" i="53"/>
  <c r="G43" i="53"/>
  <c r="D43" i="53"/>
  <c r="G42" i="53"/>
  <c r="D42" i="53"/>
  <c r="F41" i="53"/>
  <c r="H49" i="53" s="1"/>
  <c r="E41" i="53"/>
  <c r="D41" i="53"/>
  <c r="C41" i="53"/>
  <c r="B41" i="53"/>
  <c r="G40" i="53"/>
  <c r="D40" i="53"/>
  <c r="H39" i="53"/>
  <c r="G39" i="53"/>
  <c r="D39" i="53"/>
  <c r="H38" i="53"/>
  <c r="G38" i="53"/>
  <c r="D38" i="53"/>
  <c r="H37" i="53"/>
  <c r="G37" i="53"/>
  <c r="D37" i="53"/>
  <c r="G36" i="53"/>
  <c r="D36" i="53"/>
  <c r="H35" i="53"/>
  <c r="G35" i="53"/>
  <c r="D35" i="53"/>
  <c r="H34" i="53"/>
  <c r="G34" i="53"/>
  <c r="D34" i="53"/>
  <c r="H33" i="53"/>
  <c r="G33" i="53"/>
  <c r="D33" i="53"/>
  <c r="G32" i="53"/>
  <c r="D32" i="53"/>
  <c r="H31" i="53"/>
  <c r="G31" i="53"/>
  <c r="D31" i="53"/>
  <c r="H30" i="53"/>
  <c r="G30" i="53"/>
  <c r="D30" i="53"/>
  <c r="H29" i="53"/>
  <c r="G29" i="53"/>
  <c r="D29" i="53"/>
  <c r="G28" i="53"/>
  <c r="D28" i="53"/>
  <c r="H27" i="53"/>
  <c r="G27" i="53"/>
  <c r="D27" i="53"/>
  <c r="H26" i="53"/>
  <c r="G26" i="53"/>
  <c r="D26" i="53"/>
  <c r="H25" i="53"/>
  <c r="G25" i="53"/>
  <c r="D25" i="53"/>
  <c r="G24" i="53"/>
  <c r="D24" i="53"/>
  <c r="F23" i="53"/>
  <c r="H40" i="53" s="1"/>
  <c r="E23" i="53"/>
  <c r="G23" i="53" s="1"/>
  <c r="C23" i="53"/>
  <c r="D23" i="53" s="1"/>
  <c r="B23" i="53"/>
  <c r="H22" i="53"/>
  <c r="H21" i="53"/>
  <c r="G21" i="53"/>
  <c r="D21" i="53"/>
  <c r="H20" i="53"/>
  <c r="G20" i="53"/>
  <c r="D20" i="53"/>
  <c r="G19" i="53"/>
  <c r="D19" i="53"/>
  <c r="H18" i="53"/>
  <c r="G18" i="53"/>
  <c r="D18" i="53"/>
  <c r="H17" i="53"/>
  <c r="G17" i="53"/>
  <c r="D17" i="53"/>
  <c r="H16" i="53"/>
  <c r="G16" i="53"/>
  <c r="D16" i="53"/>
  <c r="G15" i="53"/>
  <c r="D15" i="53"/>
  <c r="H14" i="53"/>
  <c r="G14" i="53"/>
  <c r="D14" i="53"/>
  <c r="H13" i="53"/>
  <c r="G13" i="53"/>
  <c r="D13" i="53"/>
  <c r="H12" i="53"/>
  <c r="G12" i="53"/>
  <c r="D12" i="53"/>
  <c r="G11" i="53"/>
  <c r="D11" i="53"/>
  <c r="H10" i="53"/>
  <c r="G10" i="53"/>
  <c r="D10" i="53"/>
  <c r="H9" i="53"/>
  <c r="G9" i="53"/>
  <c r="D9" i="53"/>
  <c r="H8" i="53"/>
  <c r="G8" i="53"/>
  <c r="D8" i="53"/>
  <c r="G7" i="53"/>
  <c r="D7" i="53"/>
  <c r="F6" i="53"/>
  <c r="H19" i="53" s="1"/>
  <c r="E6" i="53"/>
  <c r="G6" i="53" s="1"/>
  <c r="C6" i="53"/>
  <c r="D6" i="53" s="1"/>
  <c r="B6" i="53"/>
  <c r="G77" i="52"/>
  <c r="G76" i="52"/>
  <c r="D76" i="52"/>
  <c r="G75" i="52"/>
  <c r="D75" i="52"/>
  <c r="G74" i="52"/>
  <c r="D74" i="52"/>
  <c r="G73" i="52"/>
  <c r="D73" i="52"/>
  <c r="G72" i="52"/>
  <c r="D72" i="52"/>
  <c r="F71" i="52"/>
  <c r="H75" i="52" s="1"/>
  <c r="E71" i="52"/>
  <c r="C71" i="52"/>
  <c r="B71" i="52"/>
  <c r="D71" i="52" s="1"/>
  <c r="G70" i="52"/>
  <c r="D70" i="52"/>
  <c r="F69" i="52"/>
  <c r="G69" i="52" s="1"/>
  <c r="E69" i="52"/>
  <c r="C69" i="52"/>
  <c r="B69" i="52"/>
  <c r="D69" i="52" s="1"/>
  <c r="G68" i="52"/>
  <c r="D68" i="52"/>
  <c r="G67" i="52"/>
  <c r="D67" i="52"/>
  <c r="F66" i="52"/>
  <c r="G66" i="52" s="1"/>
  <c r="E66" i="52"/>
  <c r="C66" i="52"/>
  <c r="B66" i="52"/>
  <c r="D66" i="52" s="1"/>
  <c r="G65" i="52"/>
  <c r="D65" i="52"/>
  <c r="H64" i="52"/>
  <c r="G63" i="52"/>
  <c r="D63" i="52"/>
  <c r="H62" i="52"/>
  <c r="G62" i="52"/>
  <c r="D62" i="52"/>
  <c r="G61" i="52"/>
  <c r="D61" i="52"/>
  <c r="H60" i="52"/>
  <c r="G60" i="52"/>
  <c r="D60" i="52"/>
  <c r="G59" i="52"/>
  <c r="D59" i="52"/>
  <c r="H58" i="52"/>
  <c r="G58" i="52"/>
  <c r="D58" i="52"/>
  <c r="G57" i="52"/>
  <c r="D57" i="52"/>
  <c r="H56" i="52"/>
  <c r="G56" i="52"/>
  <c r="D56" i="52"/>
  <c r="G55" i="52"/>
  <c r="D55" i="52"/>
  <c r="F54" i="52"/>
  <c r="H61" i="52" s="1"/>
  <c r="E54" i="52"/>
  <c r="G54" i="52" s="1"/>
  <c r="C54" i="52"/>
  <c r="D54" i="52" s="1"/>
  <c r="B54" i="52"/>
  <c r="G53" i="52"/>
  <c r="D53" i="52"/>
  <c r="G52" i="52"/>
  <c r="D52" i="52"/>
  <c r="G51" i="52"/>
  <c r="D51" i="52"/>
  <c r="G50" i="52"/>
  <c r="D50" i="52"/>
  <c r="G49" i="52"/>
  <c r="D49" i="52"/>
  <c r="G48" i="52"/>
  <c r="D48" i="52"/>
  <c r="G47" i="52"/>
  <c r="D47" i="52"/>
  <c r="G46" i="52"/>
  <c r="D46" i="52"/>
  <c r="G45" i="52"/>
  <c r="D45" i="52"/>
  <c r="G44" i="52"/>
  <c r="D44" i="52"/>
  <c r="G43" i="52"/>
  <c r="D43" i="52"/>
  <c r="F42" i="52"/>
  <c r="H45" i="52" s="1"/>
  <c r="E42" i="52"/>
  <c r="C42" i="52"/>
  <c r="B42" i="52"/>
  <c r="D42" i="52" s="1"/>
  <c r="G41" i="52"/>
  <c r="D41" i="52"/>
  <c r="H40" i="52"/>
  <c r="G40" i="52"/>
  <c r="D40" i="52"/>
  <c r="G39" i="52"/>
  <c r="D39" i="52"/>
  <c r="H38" i="52"/>
  <c r="G38" i="52"/>
  <c r="D38" i="52"/>
  <c r="G37" i="52"/>
  <c r="D37" i="52"/>
  <c r="H36" i="52"/>
  <c r="G36" i="52"/>
  <c r="D36" i="52"/>
  <c r="G35" i="52"/>
  <c r="D35" i="52"/>
  <c r="H34" i="52"/>
  <c r="G34" i="52"/>
  <c r="D34" i="52"/>
  <c r="G33" i="52"/>
  <c r="D33" i="52"/>
  <c r="H32" i="52"/>
  <c r="G32" i="52"/>
  <c r="D32" i="52"/>
  <c r="G31" i="52"/>
  <c r="D31" i="52"/>
  <c r="F30" i="52"/>
  <c r="H39" i="52" s="1"/>
  <c r="E30" i="52"/>
  <c r="G30" i="52" s="1"/>
  <c r="C30" i="52"/>
  <c r="D30" i="52" s="1"/>
  <c r="B30" i="52"/>
  <c r="G29" i="52"/>
  <c r="D29" i="52"/>
  <c r="G28" i="52"/>
  <c r="D28" i="52"/>
  <c r="G27" i="52"/>
  <c r="D27" i="52"/>
  <c r="G26" i="52"/>
  <c r="D26" i="52"/>
  <c r="G25" i="52"/>
  <c r="D25" i="52"/>
  <c r="G24" i="52"/>
  <c r="D24" i="52"/>
  <c r="G23" i="52"/>
  <c r="D23" i="52"/>
  <c r="G22" i="52"/>
  <c r="D22" i="52"/>
  <c r="G21" i="52"/>
  <c r="D21" i="52"/>
  <c r="G20" i="52"/>
  <c r="D20" i="52"/>
  <c r="G19" i="52"/>
  <c r="D19" i="52"/>
  <c r="F18" i="52"/>
  <c r="H23" i="52" s="1"/>
  <c r="E18" i="52"/>
  <c r="D18" i="52"/>
  <c r="C18" i="52"/>
  <c r="B18" i="52"/>
  <c r="G17" i="52"/>
  <c r="D17" i="52"/>
  <c r="H16" i="52"/>
  <c r="G16" i="52"/>
  <c r="D16" i="52"/>
  <c r="G15" i="52"/>
  <c r="D15" i="52"/>
  <c r="H14" i="52"/>
  <c r="G14" i="52"/>
  <c r="D14" i="52"/>
  <c r="G13" i="52"/>
  <c r="D13" i="52"/>
  <c r="H12" i="52"/>
  <c r="G12" i="52"/>
  <c r="D12" i="52"/>
  <c r="G11" i="52"/>
  <c r="D11" i="52"/>
  <c r="H10" i="52"/>
  <c r="G10" i="52"/>
  <c r="D10" i="52"/>
  <c r="G9" i="52"/>
  <c r="D9" i="52"/>
  <c r="H8" i="52"/>
  <c r="G8" i="52"/>
  <c r="D8" i="52"/>
  <c r="G7" i="52"/>
  <c r="D7" i="52"/>
  <c r="G6" i="52"/>
  <c r="F6" i="52"/>
  <c r="H17" i="52" s="1"/>
  <c r="E6" i="52"/>
  <c r="C6" i="52"/>
  <c r="D6" i="52" s="1"/>
  <c r="B6" i="52"/>
  <c r="I39" i="51"/>
  <c r="I40" i="51" s="1"/>
  <c r="H39" i="51"/>
  <c r="H40" i="51" s="1"/>
  <c r="G39" i="51"/>
  <c r="G40" i="51" s="1"/>
  <c r="F39" i="51"/>
  <c r="F40" i="51" s="1"/>
  <c r="E39" i="51"/>
  <c r="E40" i="51" s="1"/>
  <c r="D39" i="51"/>
  <c r="D40" i="51" s="1"/>
  <c r="C39" i="51"/>
  <c r="C40" i="51" s="1"/>
  <c r="B39" i="51"/>
  <c r="B40" i="51" s="1"/>
  <c r="A39" i="51"/>
  <c r="I38" i="51"/>
  <c r="H38" i="51"/>
  <c r="G38" i="51"/>
  <c r="F38" i="51"/>
  <c r="E38" i="51"/>
  <c r="D38" i="51"/>
  <c r="C38" i="51"/>
  <c r="B38" i="51"/>
  <c r="I29" i="51"/>
  <c r="I30" i="51" s="1"/>
  <c r="H29" i="51"/>
  <c r="H30" i="51" s="1"/>
  <c r="G29" i="51"/>
  <c r="G30" i="51" s="1"/>
  <c r="F29" i="51"/>
  <c r="F30" i="51" s="1"/>
  <c r="E29" i="51"/>
  <c r="E30" i="51" s="1"/>
  <c r="D29" i="51"/>
  <c r="D30" i="51" s="1"/>
  <c r="C29" i="51"/>
  <c r="C30" i="51" s="1"/>
  <c r="B29" i="51"/>
  <c r="B30" i="51" s="1"/>
  <c r="I16" i="51"/>
  <c r="I34" i="51" s="1"/>
  <c r="I35" i="51" s="1"/>
  <c r="H16" i="51"/>
  <c r="H34" i="51" s="1"/>
  <c r="H35" i="51" s="1"/>
  <c r="G16" i="51"/>
  <c r="G34" i="51" s="1"/>
  <c r="G35" i="51" s="1"/>
  <c r="F16" i="51"/>
  <c r="F34" i="51" s="1"/>
  <c r="F35" i="51" s="1"/>
  <c r="E16" i="51"/>
  <c r="E34" i="51" s="1"/>
  <c r="E35" i="51" s="1"/>
  <c r="D16" i="51"/>
  <c r="D34" i="51" s="1"/>
  <c r="D35" i="51" s="1"/>
  <c r="C16" i="51"/>
  <c r="C34" i="51" s="1"/>
  <c r="C35" i="51" s="1"/>
  <c r="B16" i="51"/>
  <c r="B34" i="51" s="1"/>
  <c r="B35" i="51" s="1"/>
  <c r="H68" i="53" l="1"/>
  <c r="H76" i="53"/>
  <c r="H80" i="53"/>
  <c r="H7" i="53"/>
  <c r="H11" i="53"/>
  <c r="H15" i="53"/>
  <c r="H24" i="53"/>
  <c r="H28" i="53"/>
  <c r="H32" i="53"/>
  <c r="H36" i="53"/>
  <c r="H43" i="53"/>
  <c r="H47" i="53"/>
  <c r="H52" i="53"/>
  <c r="H57" i="53"/>
  <c r="H61" i="53"/>
  <c r="H64" i="53"/>
  <c r="G67" i="53"/>
  <c r="H71" i="53"/>
  <c r="H75" i="53"/>
  <c r="H79" i="53"/>
  <c r="H83" i="53"/>
  <c r="H90" i="53"/>
  <c r="H94" i="53"/>
  <c r="H72" i="53"/>
  <c r="H42" i="53"/>
  <c r="H46" i="53"/>
  <c r="H50" i="53"/>
  <c r="H53" i="53"/>
  <c r="H56" i="53"/>
  <c r="H60" i="53"/>
  <c r="H65" i="53"/>
  <c r="H70" i="53"/>
  <c r="H74" i="53"/>
  <c r="H78" i="53"/>
  <c r="H82" i="53"/>
  <c r="H89" i="53"/>
  <c r="H93" i="53"/>
  <c r="G41" i="53"/>
  <c r="H45" i="53"/>
  <c r="H55" i="53"/>
  <c r="H59" i="53"/>
  <c r="H63" i="53"/>
  <c r="H69" i="53"/>
  <c r="H73" i="53"/>
  <c r="H77" i="53"/>
  <c r="G88" i="53"/>
  <c r="H92" i="53"/>
  <c r="H19" i="52"/>
  <c r="H27" i="52"/>
  <c r="H49" i="52"/>
  <c r="H53" i="52"/>
  <c r="H74" i="52"/>
  <c r="H77" i="52"/>
  <c r="H7" i="52"/>
  <c r="H11" i="52"/>
  <c r="H15" i="52"/>
  <c r="G18" i="52"/>
  <c r="H22" i="52"/>
  <c r="H26" i="52"/>
  <c r="H33" i="52"/>
  <c r="H37" i="52"/>
  <c r="H41" i="52"/>
  <c r="H44" i="52"/>
  <c r="H48" i="52"/>
  <c r="H52" i="52"/>
  <c r="H55" i="52"/>
  <c r="H59" i="52"/>
  <c r="H63" i="52"/>
  <c r="H65" i="52"/>
  <c r="H68" i="52"/>
  <c r="H73" i="52"/>
  <c r="H25" i="52"/>
  <c r="H47" i="52"/>
  <c r="H76" i="52"/>
  <c r="H21" i="52"/>
  <c r="H29" i="52"/>
  <c r="H43" i="52"/>
  <c r="H51" i="52"/>
  <c r="H67" i="52"/>
  <c r="H72" i="52"/>
  <c r="H9" i="52"/>
  <c r="H13" i="52"/>
  <c r="H20" i="52"/>
  <c r="H24" i="52"/>
  <c r="H28" i="52"/>
  <c r="H31" i="52"/>
  <c r="H35" i="52"/>
  <c r="G42" i="52"/>
  <c r="H46" i="52"/>
  <c r="H50" i="52"/>
  <c r="H57" i="52"/>
  <c r="G71" i="52"/>
  <c r="B22" i="48" l="1"/>
  <c r="F21" i="48"/>
  <c r="F20" i="48"/>
  <c r="F13" i="48"/>
  <c r="C13" i="48"/>
  <c r="D13" i="48"/>
  <c r="E13" i="48"/>
  <c r="B13" i="48"/>
  <c r="D29" i="50"/>
  <c r="E29" i="50" s="1"/>
  <c r="C29" i="50"/>
  <c r="E28" i="50"/>
  <c r="E27" i="50"/>
  <c r="E26" i="50"/>
  <c r="E25" i="50"/>
  <c r="E24" i="50"/>
  <c r="E23" i="50"/>
  <c r="E22" i="50"/>
  <c r="E21" i="50"/>
  <c r="E20" i="50"/>
  <c r="E19" i="50"/>
  <c r="E18" i="50"/>
  <c r="E17" i="50"/>
  <c r="C11" i="50"/>
  <c r="D11" i="50" s="1"/>
  <c r="A11" i="50"/>
  <c r="D10" i="50"/>
  <c r="D9" i="50"/>
  <c r="D8" i="50"/>
  <c r="D7" i="50"/>
  <c r="D6" i="50"/>
  <c r="D5" i="50"/>
  <c r="N41" i="46"/>
  <c r="N29" i="46"/>
  <c r="N17" i="46"/>
  <c r="H16" i="57"/>
  <c r="H15" i="57"/>
  <c r="F15" i="57"/>
  <c r="D15" i="57"/>
  <c r="C15" i="57"/>
  <c r="I14" i="57"/>
  <c r="H13" i="57"/>
  <c r="E13" i="57"/>
  <c r="I12" i="57"/>
  <c r="G12" i="57"/>
  <c r="I13" i="57" s="1"/>
  <c r="F12" i="57"/>
  <c r="E12" i="57"/>
  <c r="D12" i="57"/>
  <c r="C12" i="57"/>
  <c r="I11" i="57"/>
  <c r="H11" i="57"/>
  <c r="E11" i="57"/>
  <c r="I10" i="57"/>
  <c r="H10" i="57"/>
  <c r="E10" i="57"/>
  <c r="H9" i="57"/>
  <c r="E9" i="57"/>
  <c r="I8" i="57"/>
  <c r="H8" i="57"/>
  <c r="E8" i="57"/>
  <c r="I7" i="57"/>
  <c r="H7" i="57"/>
  <c r="G7" i="57"/>
  <c r="I9" i="57" s="1"/>
  <c r="F7" i="57"/>
  <c r="D7" i="57"/>
  <c r="E7" i="57" s="1"/>
  <c r="C7" i="57"/>
  <c r="I103" i="56"/>
  <c r="E103" i="56"/>
  <c r="I102" i="56"/>
  <c r="E102" i="56"/>
  <c r="J101" i="56"/>
  <c r="I101" i="56"/>
  <c r="E101" i="56"/>
  <c r="J100" i="56"/>
  <c r="I100" i="56"/>
  <c r="H100" i="56"/>
  <c r="J103" i="56" s="1"/>
  <c r="G100" i="56"/>
  <c r="D100" i="56"/>
  <c r="E100" i="56" s="1"/>
  <c r="C100" i="56"/>
  <c r="I99" i="56"/>
  <c r="E99" i="56"/>
  <c r="J98" i="56"/>
  <c r="H98" i="56"/>
  <c r="I98" i="56" s="1"/>
  <c r="G98" i="56"/>
  <c r="E98" i="56"/>
  <c r="D98" i="56"/>
  <c r="C98" i="56"/>
  <c r="I96" i="56"/>
  <c r="E96" i="56"/>
  <c r="I95" i="56"/>
  <c r="E95" i="56"/>
  <c r="H94" i="56"/>
  <c r="J94" i="56" s="1"/>
  <c r="G94" i="56"/>
  <c r="D94" i="56"/>
  <c r="E94" i="56" s="1"/>
  <c r="C94" i="56"/>
  <c r="I91" i="56"/>
  <c r="I90" i="56"/>
  <c r="H89" i="56"/>
  <c r="J91" i="56" s="1"/>
  <c r="G89" i="56"/>
  <c r="D89" i="56"/>
  <c r="C89" i="56"/>
  <c r="I88" i="56"/>
  <c r="E88" i="56"/>
  <c r="H87" i="56"/>
  <c r="I87" i="56" s="1"/>
  <c r="G87" i="56"/>
  <c r="D87" i="56"/>
  <c r="C87" i="56"/>
  <c r="E87" i="56" s="1"/>
  <c r="J86" i="56"/>
  <c r="I86" i="56"/>
  <c r="E86" i="56"/>
  <c r="J85" i="56"/>
  <c r="J84" i="56"/>
  <c r="I84" i="56"/>
  <c r="E84" i="56"/>
  <c r="J83" i="56"/>
  <c r="I83" i="56"/>
  <c r="H83" i="56"/>
  <c r="G83" i="56"/>
  <c r="D83" i="56"/>
  <c r="E83" i="56" s="1"/>
  <c r="C83" i="56"/>
  <c r="I80" i="56"/>
  <c r="E80" i="56"/>
  <c r="H79" i="56"/>
  <c r="J81" i="56" s="1"/>
  <c r="G79" i="56"/>
  <c r="D79" i="56"/>
  <c r="E79" i="56" s="1"/>
  <c r="C79" i="56"/>
  <c r="I78" i="56"/>
  <c r="I77" i="56"/>
  <c r="E77" i="56"/>
  <c r="H75" i="56"/>
  <c r="J76" i="56" s="1"/>
  <c r="G75" i="56"/>
  <c r="D75" i="56"/>
  <c r="E75" i="56" s="1"/>
  <c r="C75" i="56"/>
  <c r="I72" i="56"/>
  <c r="E72" i="56"/>
  <c r="I71" i="56"/>
  <c r="E71" i="56"/>
  <c r="I70" i="56"/>
  <c r="E70" i="56"/>
  <c r="I69" i="56"/>
  <c r="I68" i="56"/>
  <c r="H67" i="56"/>
  <c r="J69" i="56" s="1"/>
  <c r="G67" i="56"/>
  <c r="D67" i="56"/>
  <c r="C67" i="56"/>
  <c r="J66" i="56"/>
  <c r="I66" i="56"/>
  <c r="E66" i="56"/>
  <c r="I65" i="56"/>
  <c r="E65" i="56"/>
  <c r="I64" i="56"/>
  <c r="E64" i="56"/>
  <c r="H63" i="56"/>
  <c r="J64" i="56" s="1"/>
  <c r="G63" i="56"/>
  <c r="D63" i="56"/>
  <c r="E63" i="56" s="1"/>
  <c r="C63" i="56"/>
  <c r="J62" i="56"/>
  <c r="I62" i="56"/>
  <c r="E62" i="56"/>
  <c r="J61" i="56"/>
  <c r="I61" i="56"/>
  <c r="H61" i="56"/>
  <c r="G61" i="56"/>
  <c r="D61" i="56"/>
  <c r="E61" i="56" s="1"/>
  <c r="C61" i="56"/>
  <c r="I60" i="56"/>
  <c r="E60" i="56"/>
  <c r="I59" i="56"/>
  <c r="I58" i="56"/>
  <c r="E58" i="56"/>
  <c r="I57" i="56"/>
  <c r="E57" i="56"/>
  <c r="I56" i="56"/>
  <c r="E56" i="56"/>
  <c r="I55" i="56"/>
  <c r="E55" i="56"/>
  <c r="I54" i="56"/>
  <c r="E54" i="56"/>
  <c r="H53" i="56"/>
  <c r="J60" i="56" s="1"/>
  <c r="G53" i="56"/>
  <c r="D53" i="56"/>
  <c r="E53" i="56" s="1"/>
  <c r="C53" i="56"/>
  <c r="I51" i="56"/>
  <c r="E51" i="56"/>
  <c r="J50" i="56"/>
  <c r="I49" i="56"/>
  <c r="E49" i="56"/>
  <c r="J48" i="56"/>
  <c r="H48" i="56"/>
  <c r="J51" i="56" s="1"/>
  <c r="G48" i="56"/>
  <c r="I48" i="56" s="1"/>
  <c r="E48" i="56"/>
  <c r="D48" i="56"/>
  <c r="C48" i="56"/>
  <c r="J47" i="56"/>
  <c r="I47" i="56"/>
  <c r="E47" i="56"/>
  <c r="I46" i="56"/>
  <c r="J45" i="56"/>
  <c r="H45" i="56"/>
  <c r="J46" i="56" s="1"/>
  <c r="G45" i="56"/>
  <c r="E45" i="56"/>
  <c r="D45" i="56"/>
  <c r="C45" i="56"/>
  <c r="I44" i="56"/>
  <c r="E44" i="56"/>
  <c r="I43" i="56"/>
  <c r="J42" i="56"/>
  <c r="I41" i="56"/>
  <c r="E41" i="56"/>
  <c r="J40" i="56"/>
  <c r="I40" i="56"/>
  <c r="E40" i="56"/>
  <c r="I39" i="56"/>
  <c r="E39" i="56"/>
  <c r="I38" i="56"/>
  <c r="E38" i="56"/>
  <c r="H37" i="56"/>
  <c r="J43" i="56" s="1"/>
  <c r="G37" i="56"/>
  <c r="D37" i="56"/>
  <c r="E37" i="56" s="1"/>
  <c r="C37" i="56"/>
  <c r="I36" i="56"/>
  <c r="E36" i="56"/>
  <c r="I35" i="56"/>
  <c r="E35" i="56"/>
  <c r="I34" i="56"/>
  <c r="I32" i="56"/>
  <c r="E32" i="56"/>
  <c r="I31" i="56"/>
  <c r="E31" i="56"/>
  <c r="I30" i="56"/>
  <c r="E30" i="56"/>
  <c r="H29" i="56"/>
  <c r="J34" i="56" s="1"/>
  <c r="G29" i="56"/>
  <c r="D29" i="56"/>
  <c r="E29" i="56" s="1"/>
  <c r="C29" i="56"/>
  <c r="I27" i="56"/>
  <c r="E27" i="56"/>
  <c r="I26" i="56"/>
  <c r="E26" i="56"/>
  <c r="J25" i="56"/>
  <c r="I25" i="56"/>
  <c r="E25" i="56"/>
  <c r="J24" i="56"/>
  <c r="I24" i="56"/>
  <c r="H24" i="56"/>
  <c r="J27" i="56" s="1"/>
  <c r="G24" i="56"/>
  <c r="D24" i="56"/>
  <c r="E24" i="56" s="1"/>
  <c r="C24" i="56"/>
  <c r="I23" i="56"/>
  <c r="E23" i="56"/>
  <c r="I22" i="56"/>
  <c r="E22" i="56"/>
  <c r="J21" i="56"/>
  <c r="I21" i="56"/>
  <c r="E21" i="56"/>
  <c r="J20" i="56"/>
  <c r="I20" i="56"/>
  <c r="H20" i="56"/>
  <c r="J23" i="56" s="1"/>
  <c r="G20" i="56"/>
  <c r="D20" i="56"/>
  <c r="E20" i="56" s="1"/>
  <c r="C20" i="56"/>
  <c r="I19" i="56"/>
  <c r="E19" i="56"/>
  <c r="I18" i="56"/>
  <c r="E18" i="56"/>
  <c r="J17" i="56"/>
  <c r="I16" i="56"/>
  <c r="E16" i="56"/>
  <c r="J15" i="56"/>
  <c r="I15" i="56"/>
  <c r="E15" i="56"/>
  <c r="J14" i="56"/>
  <c r="I14" i="56"/>
  <c r="H14" i="56"/>
  <c r="J19" i="56" s="1"/>
  <c r="G14" i="56"/>
  <c r="D14" i="56"/>
  <c r="E14" i="56" s="1"/>
  <c r="C14" i="56"/>
  <c r="J13" i="56"/>
  <c r="I13" i="56"/>
  <c r="E13" i="56"/>
  <c r="H12" i="56"/>
  <c r="I12" i="56" s="1"/>
  <c r="G12" i="56"/>
  <c r="D12" i="56"/>
  <c r="E12" i="56" s="1"/>
  <c r="C12" i="56"/>
  <c r="J11" i="56"/>
  <c r="I11" i="56"/>
  <c r="E11" i="56"/>
  <c r="J10" i="56"/>
  <c r="I10" i="56"/>
  <c r="E10" i="56"/>
  <c r="I9" i="56"/>
  <c r="E9" i="56"/>
  <c r="I8" i="56"/>
  <c r="E8" i="56"/>
  <c r="J7" i="56"/>
  <c r="I7" i="56"/>
  <c r="E7" i="56"/>
  <c r="J6" i="56"/>
  <c r="I6" i="56"/>
  <c r="H6" i="56"/>
  <c r="J9" i="56" s="1"/>
  <c r="G6" i="56"/>
  <c r="D6" i="56"/>
  <c r="E6" i="56" s="1"/>
  <c r="C6" i="56"/>
  <c r="H44" i="54"/>
  <c r="D44" i="54"/>
  <c r="H43" i="54"/>
  <c r="D43" i="54"/>
  <c r="G42" i="54"/>
  <c r="I45" i="54" s="1"/>
  <c r="F42" i="54"/>
  <c r="C42" i="54"/>
  <c r="B42" i="54"/>
  <c r="D42" i="54" s="1"/>
  <c r="H40" i="54"/>
  <c r="H39" i="54"/>
  <c r="D39" i="54"/>
  <c r="H38" i="54"/>
  <c r="D38" i="54"/>
  <c r="H37" i="54"/>
  <c r="D37" i="54"/>
  <c r="H36" i="54"/>
  <c r="D36" i="54"/>
  <c r="H35" i="54"/>
  <c r="D35" i="54"/>
  <c r="H34" i="54"/>
  <c r="H31" i="54"/>
  <c r="D31" i="54"/>
  <c r="H30" i="54"/>
  <c r="D30" i="54"/>
  <c r="H29" i="54"/>
  <c r="D29" i="54"/>
  <c r="H28" i="54"/>
  <c r="D28" i="54"/>
  <c r="H27" i="54"/>
  <c r="H26" i="54"/>
  <c r="D26" i="54"/>
  <c r="H25" i="54"/>
  <c r="D25" i="54"/>
  <c r="H24" i="54"/>
  <c r="D24" i="54"/>
  <c r="H23" i="54"/>
  <c r="D23" i="54"/>
  <c r="D22" i="54"/>
  <c r="H20" i="54"/>
  <c r="D20" i="54"/>
  <c r="H19" i="54"/>
  <c r="D19" i="54"/>
  <c r="H18" i="54"/>
  <c r="D18" i="54"/>
  <c r="H17" i="54"/>
  <c r="D17" i="54"/>
  <c r="H16" i="54"/>
  <c r="D16" i="54"/>
  <c r="H15" i="54"/>
  <c r="D15" i="54"/>
  <c r="H14" i="54"/>
  <c r="D14" i="54"/>
  <c r="H13" i="54"/>
  <c r="D13" i="54"/>
  <c r="H12" i="54"/>
  <c r="D12" i="54"/>
  <c r="H11" i="54"/>
  <c r="D11" i="54"/>
  <c r="H10" i="54"/>
  <c r="D10" i="54"/>
  <c r="H9" i="54"/>
  <c r="D9" i="54"/>
  <c r="H8" i="54"/>
  <c r="D8" i="54"/>
  <c r="G7" i="54"/>
  <c r="I39" i="54" s="1"/>
  <c r="F7" i="54"/>
  <c r="C7" i="54"/>
  <c r="D7" i="54" s="1"/>
  <c r="B7" i="54"/>
  <c r="J92" i="58"/>
  <c r="J91" i="58"/>
  <c r="F91" i="58"/>
  <c r="J90" i="58"/>
  <c r="F90" i="58"/>
  <c r="J89" i="58"/>
  <c r="F89" i="58"/>
  <c r="J88" i="58"/>
  <c r="F88" i="58"/>
  <c r="J87" i="58"/>
  <c r="F87" i="58"/>
  <c r="J86" i="58"/>
  <c r="F86" i="58"/>
  <c r="I85" i="58"/>
  <c r="K92" i="58" s="1"/>
  <c r="H85" i="58"/>
  <c r="E85" i="58"/>
  <c r="F85" i="58" s="1"/>
  <c r="D85" i="58"/>
  <c r="J84" i="58"/>
  <c r="F84" i="58"/>
  <c r="I83" i="58"/>
  <c r="J83" i="58" s="1"/>
  <c r="H83" i="58"/>
  <c r="E83" i="58"/>
  <c r="F83" i="58" s="1"/>
  <c r="D83" i="58"/>
  <c r="J82" i="58"/>
  <c r="F82" i="58"/>
  <c r="J81" i="58"/>
  <c r="F81" i="58"/>
  <c r="I80" i="58"/>
  <c r="J80" i="58" s="1"/>
  <c r="H80" i="58"/>
  <c r="E80" i="58"/>
  <c r="F80" i="58" s="1"/>
  <c r="D80" i="58"/>
  <c r="J79" i="58"/>
  <c r="F79" i="58"/>
  <c r="K78" i="58"/>
  <c r="J77" i="58"/>
  <c r="F77" i="58"/>
  <c r="K76" i="58"/>
  <c r="J76" i="58"/>
  <c r="F76" i="58"/>
  <c r="K75" i="58"/>
  <c r="J75" i="58"/>
  <c r="F75" i="58"/>
  <c r="K74" i="58"/>
  <c r="K73" i="58"/>
  <c r="K72" i="58"/>
  <c r="J72" i="58"/>
  <c r="F72" i="58"/>
  <c r="K71" i="58"/>
  <c r="J71" i="58"/>
  <c r="F71" i="58"/>
  <c r="K70" i="58"/>
  <c r="J70" i="58"/>
  <c r="K69" i="58"/>
  <c r="J69" i="58"/>
  <c r="K68" i="58"/>
  <c r="J68" i="58"/>
  <c r="F68" i="58"/>
  <c r="J67" i="58"/>
  <c r="F67" i="58"/>
  <c r="K66" i="58"/>
  <c r="J66" i="58"/>
  <c r="F66" i="58"/>
  <c r="K65" i="58"/>
  <c r="J65" i="58"/>
  <c r="I65" i="58"/>
  <c r="K79" i="58" s="1"/>
  <c r="H65" i="58"/>
  <c r="E65" i="58"/>
  <c r="F65" i="58" s="1"/>
  <c r="D65" i="58"/>
  <c r="J64" i="58"/>
  <c r="F64" i="58"/>
  <c r="J63" i="58"/>
  <c r="F63" i="58"/>
  <c r="K62" i="58"/>
  <c r="J62" i="58"/>
  <c r="F62" i="58"/>
  <c r="J61" i="58"/>
  <c r="F61" i="58"/>
  <c r="J60" i="58"/>
  <c r="F60" i="58"/>
  <c r="J59" i="58"/>
  <c r="F59" i="58"/>
  <c r="K58" i="58"/>
  <c r="J58" i="58"/>
  <c r="F58" i="58"/>
  <c r="J57" i="58"/>
  <c r="F57" i="58"/>
  <c r="J56" i="58"/>
  <c r="F56" i="58"/>
  <c r="J55" i="58"/>
  <c r="F55" i="58"/>
  <c r="K54" i="58"/>
  <c r="J54" i="58"/>
  <c r="F54" i="58"/>
  <c r="J53" i="58"/>
  <c r="F53" i="58"/>
  <c r="J52" i="58"/>
  <c r="F52" i="58"/>
  <c r="I51" i="58"/>
  <c r="K64" i="58" s="1"/>
  <c r="H51" i="58"/>
  <c r="E51" i="58"/>
  <c r="F51" i="58" s="1"/>
  <c r="D51" i="58"/>
  <c r="K50" i="58"/>
  <c r="J50" i="58"/>
  <c r="F50" i="58"/>
  <c r="K49" i="58"/>
  <c r="J49" i="58"/>
  <c r="F49" i="58"/>
  <c r="K47" i="58"/>
  <c r="J47" i="58"/>
  <c r="F47" i="58"/>
  <c r="J46" i="58"/>
  <c r="F46" i="58"/>
  <c r="J45" i="58"/>
  <c r="F45" i="58"/>
  <c r="K44" i="58"/>
  <c r="J44" i="58"/>
  <c r="F44" i="58"/>
  <c r="K43" i="58"/>
  <c r="J43" i="58"/>
  <c r="F43" i="58"/>
  <c r="J42" i="58"/>
  <c r="F42" i="58"/>
  <c r="J41" i="58"/>
  <c r="F41" i="58"/>
  <c r="K40" i="58"/>
  <c r="J40" i="58"/>
  <c r="F40" i="58"/>
  <c r="K39" i="58"/>
  <c r="J39" i="58"/>
  <c r="F39" i="58"/>
  <c r="J38" i="58"/>
  <c r="F38" i="58"/>
  <c r="J37" i="58"/>
  <c r="F37" i="58"/>
  <c r="K36" i="58"/>
  <c r="I36" i="58"/>
  <c r="K46" i="58" s="1"/>
  <c r="H36" i="58"/>
  <c r="F36" i="58"/>
  <c r="E36" i="58"/>
  <c r="D36" i="58"/>
  <c r="K35" i="58"/>
  <c r="J35" i="58"/>
  <c r="F35" i="58"/>
  <c r="K34" i="58"/>
  <c r="J34" i="58"/>
  <c r="F34" i="58"/>
  <c r="J33" i="58"/>
  <c r="F33" i="58"/>
  <c r="K32" i="58"/>
  <c r="J32" i="58"/>
  <c r="F32" i="58"/>
  <c r="K31" i="58"/>
  <c r="J31" i="58"/>
  <c r="F31" i="58"/>
  <c r="K30" i="58"/>
  <c r="J30" i="58"/>
  <c r="F30" i="58"/>
  <c r="J29" i="58"/>
  <c r="K28" i="58"/>
  <c r="J28" i="58"/>
  <c r="F28" i="58"/>
  <c r="K27" i="58"/>
  <c r="J27" i="58"/>
  <c r="F27" i="58"/>
  <c r="J26" i="58"/>
  <c r="F26" i="58"/>
  <c r="K25" i="58"/>
  <c r="J25" i="58"/>
  <c r="F25" i="58"/>
  <c r="K24" i="58"/>
  <c r="J24" i="58"/>
  <c r="F24" i="58"/>
  <c r="K23" i="58"/>
  <c r="J23" i="58"/>
  <c r="F23" i="58"/>
  <c r="J22" i="58"/>
  <c r="F22" i="58"/>
  <c r="K21" i="58"/>
  <c r="J21" i="58"/>
  <c r="F21" i="58"/>
  <c r="K20" i="58"/>
  <c r="J20" i="58"/>
  <c r="I20" i="58"/>
  <c r="K33" i="58" s="1"/>
  <c r="H20" i="58"/>
  <c r="E20" i="58"/>
  <c r="F20" i="58" s="1"/>
  <c r="D20" i="58"/>
  <c r="J19" i="58"/>
  <c r="F19" i="58"/>
  <c r="J18" i="58"/>
  <c r="F18" i="58"/>
  <c r="J17" i="58"/>
  <c r="F17" i="58"/>
  <c r="J16" i="58"/>
  <c r="F16" i="58"/>
  <c r="J15" i="58"/>
  <c r="F15" i="58"/>
  <c r="J14" i="58"/>
  <c r="F14" i="58"/>
  <c r="J13" i="58"/>
  <c r="F13" i="58"/>
  <c r="J12" i="58"/>
  <c r="F12" i="58"/>
  <c r="J11" i="58"/>
  <c r="F11" i="58"/>
  <c r="J10" i="58"/>
  <c r="F10" i="58"/>
  <c r="J9" i="58"/>
  <c r="F9" i="58"/>
  <c r="J8" i="58"/>
  <c r="F8" i="58"/>
  <c r="I7" i="58"/>
  <c r="K7" i="58" s="1"/>
  <c r="H7" i="58"/>
  <c r="E7" i="58"/>
  <c r="F7" i="58" s="1"/>
  <c r="D7" i="58"/>
  <c r="H12" i="57" l="1"/>
  <c r="J55" i="56"/>
  <c r="J8" i="56"/>
  <c r="J12" i="56"/>
  <c r="J16" i="56"/>
  <c r="J18" i="56"/>
  <c r="J22" i="56"/>
  <c r="J26" i="56"/>
  <c r="J28" i="56"/>
  <c r="J32" i="56"/>
  <c r="J37" i="56"/>
  <c r="J41" i="56"/>
  <c r="I45" i="56"/>
  <c r="J49" i="56"/>
  <c r="J56" i="56"/>
  <c r="J59" i="56"/>
  <c r="J63" i="56"/>
  <c r="J72" i="56"/>
  <c r="J78" i="56"/>
  <c r="J92" i="56"/>
  <c r="J102" i="56"/>
  <c r="J33" i="56"/>
  <c r="J71" i="56"/>
  <c r="I29" i="56"/>
  <c r="J30" i="56"/>
  <c r="J35" i="56"/>
  <c r="J39" i="56"/>
  <c r="J44" i="56"/>
  <c r="I53" i="56"/>
  <c r="J54" i="56"/>
  <c r="J58" i="56"/>
  <c r="J65" i="56"/>
  <c r="I67" i="56"/>
  <c r="J70" i="56"/>
  <c r="J75" i="56"/>
  <c r="J77" i="56"/>
  <c r="I79" i="56"/>
  <c r="J80" i="56"/>
  <c r="I89" i="56"/>
  <c r="I94" i="56"/>
  <c r="J95" i="56"/>
  <c r="J97" i="56"/>
  <c r="J31" i="56"/>
  <c r="J36" i="56"/>
  <c r="J68" i="56"/>
  <c r="J90" i="56"/>
  <c r="J96" i="56"/>
  <c r="J29" i="56"/>
  <c r="I37" i="56"/>
  <c r="J38" i="56"/>
  <c r="J53" i="56"/>
  <c r="J57" i="56"/>
  <c r="I63" i="56"/>
  <c r="J67" i="56"/>
  <c r="J79" i="56"/>
  <c r="J89" i="56"/>
  <c r="I9" i="54"/>
  <c r="I13" i="54"/>
  <c r="I22" i="54"/>
  <c r="I7" i="54"/>
  <c r="I11" i="54"/>
  <c r="I15" i="54"/>
  <c r="I19" i="54"/>
  <c r="I21" i="54"/>
  <c r="I24" i="54"/>
  <c r="I27" i="54"/>
  <c r="I31" i="54"/>
  <c r="I34" i="54"/>
  <c r="I38" i="54"/>
  <c r="I42" i="54"/>
  <c r="I17" i="54"/>
  <c r="I10" i="54"/>
  <c r="I14" i="54"/>
  <c r="I18" i="54"/>
  <c r="I23" i="54"/>
  <c r="I30" i="54"/>
  <c r="I32" i="54"/>
  <c r="I37" i="54"/>
  <c r="I40" i="54"/>
  <c r="I44" i="54"/>
  <c r="I26" i="54"/>
  <c r="I29" i="54"/>
  <c r="I33" i="54"/>
  <c r="I36" i="54"/>
  <c r="H7" i="54"/>
  <c r="I8" i="54"/>
  <c r="I12" i="54"/>
  <c r="I16" i="54"/>
  <c r="I20" i="54"/>
  <c r="I25" i="54"/>
  <c r="I28" i="54"/>
  <c r="I35" i="54"/>
  <c r="H42" i="54"/>
  <c r="I43" i="54"/>
  <c r="K9" i="58"/>
  <c r="K17" i="58"/>
  <c r="K11" i="58"/>
  <c r="K15" i="58"/>
  <c r="K19" i="58"/>
  <c r="K42" i="58"/>
  <c r="K48" i="58"/>
  <c r="J51" i="58"/>
  <c r="K56" i="58"/>
  <c r="K60" i="58"/>
  <c r="K10" i="58"/>
  <c r="K14" i="58"/>
  <c r="K18" i="58"/>
  <c r="K22" i="58"/>
  <c r="K26" i="58"/>
  <c r="K29" i="58"/>
  <c r="J36" i="58"/>
  <c r="K37" i="58"/>
  <c r="K41" i="58"/>
  <c r="K45" i="58"/>
  <c r="K51" i="58"/>
  <c r="K55" i="58"/>
  <c r="K59" i="58"/>
  <c r="K63" i="58"/>
  <c r="K67" i="58"/>
  <c r="K77" i="58"/>
  <c r="K82" i="58"/>
  <c r="K88" i="58"/>
  <c r="K81" i="58"/>
  <c r="K87" i="58"/>
  <c r="K91" i="58"/>
  <c r="K8" i="58"/>
  <c r="K12" i="58"/>
  <c r="K16" i="58"/>
  <c r="K53" i="58"/>
  <c r="K57" i="58"/>
  <c r="K61" i="58"/>
  <c r="J85" i="58"/>
  <c r="K86" i="58"/>
  <c r="K90" i="58"/>
  <c r="K13" i="58"/>
  <c r="J7" i="58"/>
  <c r="K38" i="58"/>
  <c r="K52" i="58"/>
  <c r="K85" i="58"/>
  <c r="K89" i="58"/>
  <c r="G78" i="42" l="1"/>
  <c r="D78" i="42"/>
  <c r="G77" i="42"/>
  <c r="D77" i="42"/>
  <c r="G74" i="42"/>
  <c r="D74" i="42"/>
  <c r="G72" i="42"/>
  <c r="D72" i="42"/>
  <c r="G71" i="42"/>
  <c r="D71" i="42"/>
  <c r="G70" i="42"/>
  <c r="D70" i="42"/>
  <c r="G69" i="42"/>
  <c r="D69" i="42"/>
  <c r="G68" i="42"/>
  <c r="D68" i="42"/>
  <c r="F67" i="42"/>
  <c r="H69" i="42" s="1"/>
  <c r="E67" i="42"/>
  <c r="E79" i="42" s="1"/>
  <c r="C67" i="42"/>
  <c r="C79" i="42" s="1"/>
  <c r="D79" i="42" s="1"/>
  <c r="B67" i="42"/>
  <c r="B79" i="42" s="1"/>
  <c r="G66" i="42"/>
  <c r="D66" i="42"/>
  <c r="G65" i="42"/>
  <c r="D65" i="42"/>
  <c r="G64" i="42"/>
  <c r="D64" i="42"/>
  <c r="G63" i="42"/>
  <c r="D63" i="42"/>
  <c r="G62" i="42"/>
  <c r="D62" i="42"/>
  <c r="G60" i="42"/>
  <c r="D60" i="42"/>
  <c r="G59" i="42"/>
  <c r="D59" i="42"/>
  <c r="G58" i="42"/>
  <c r="D58" i="42"/>
  <c r="G57" i="42"/>
  <c r="D57" i="42"/>
  <c r="G56" i="42"/>
  <c r="D56" i="42"/>
  <c r="F55" i="42"/>
  <c r="H65" i="42" s="1"/>
  <c r="E55" i="42"/>
  <c r="D55" i="42"/>
  <c r="C55" i="42"/>
  <c r="B55" i="42"/>
  <c r="G54" i="42"/>
  <c r="D54" i="42"/>
  <c r="G53" i="42"/>
  <c r="D53" i="42"/>
  <c r="G52" i="42"/>
  <c r="D52" i="42"/>
  <c r="G51" i="42"/>
  <c r="D51" i="42"/>
  <c r="G50" i="42"/>
  <c r="D50" i="42"/>
  <c r="G49" i="42"/>
  <c r="D49" i="42"/>
  <c r="G48" i="42"/>
  <c r="D48" i="42"/>
  <c r="G47" i="42"/>
  <c r="D47" i="42"/>
  <c r="G45" i="42"/>
  <c r="D45" i="42"/>
  <c r="G44" i="42"/>
  <c r="D44" i="42"/>
  <c r="F43" i="42"/>
  <c r="H51" i="42" s="1"/>
  <c r="E43" i="42"/>
  <c r="C43" i="42"/>
  <c r="B43" i="42"/>
  <c r="D43" i="42" s="1"/>
  <c r="G42" i="42"/>
  <c r="D42" i="42"/>
  <c r="G41" i="42"/>
  <c r="D41" i="42"/>
  <c r="G40" i="42"/>
  <c r="D40" i="42"/>
  <c r="G39" i="42"/>
  <c r="D39" i="42"/>
  <c r="G38" i="42"/>
  <c r="D38" i="42"/>
  <c r="G37" i="42"/>
  <c r="D37" i="42"/>
  <c r="G36" i="42"/>
  <c r="D36" i="42"/>
  <c r="G35" i="42"/>
  <c r="D35" i="42"/>
  <c r="G34" i="42"/>
  <c r="D34" i="42"/>
  <c r="G33" i="42"/>
  <c r="D33" i="42"/>
  <c r="G32" i="42"/>
  <c r="D32" i="42"/>
  <c r="F31" i="42"/>
  <c r="H41" i="42" s="1"/>
  <c r="E31" i="42"/>
  <c r="C31" i="42"/>
  <c r="B31" i="42"/>
  <c r="D31" i="42" s="1"/>
  <c r="G30" i="42"/>
  <c r="D30" i="42"/>
  <c r="H29" i="42"/>
  <c r="G29" i="42"/>
  <c r="D29" i="42"/>
  <c r="G28" i="42"/>
  <c r="D28" i="42"/>
  <c r="H27" i="42"/>
  <c r="G26" i="42"/>
  <c r="H24" i="42"/>
  <c r="G24" i="42"/>
  <c r="D24" i="42"/>
  <c r="G23" i="42"/>
  <c r="D23" i="42"/>
  <c r="H22" i="42"/>
  <c r="G22" i="42"/>
  <c r="D22" i="42"/>
  <c r="G21" i="42"/>
  <c r="D21" i="42"/>
  <c r="H20" i="42"/>
  <c r="G20" i="42"/>
  <c r="D20" i="42"/>
  <c r="F19" i="42"/>
  <c r="H30" i="42" s="1"/>
  <c r="E19" i="42"/>
  <c r="G19" i="42" s="1"/>
  <c r="C19" i="42"/>
  <c r="D19" i="42" s="1"/>
  <c r="B19" i="42"/>
  <c r="H18" i="42"/>
  <c r="G18" i="42"/>
  <c r="H17" i="42"/>
  <c r="G17" i="42"/>
  <c r="H16" i="42"/>
  <c r="G16" i="42"/>
  <c r="H15" i="42"/>
  <c r="G15" i="42"/>
  <c r="D15" i="42"/>
  <c r="H13" i="42"/>
  <c r="G13" i="42"/>
  <c r="D13" i="42"/>
  <c r="H11" i="42"/>
  <c r="H9" i="42"/>
  <c r="D8" i="42"/>
  <c r="G7" i="42"/>
  <c r="F7" i="42"/>
  <c r="H14" i="42" s="1"/>
  <c r="E7" i="42"/>
  <c r="C7" i="42"/>
  <c r="D7" i="42" s="1"/>
  <c r="B7" i="42"/>
  <c r="G88" i="41"/>
  <c r="I88" i="41" s="1"/>
  <c r="F88" i="41"/>
  <c r="D88" i="41"/>
  <c r="C88" i="41"/>
  <c r="E88" i="41" s="1"/>
  <c r="H87" i="41"/>
  <c r="E87" i="41"/>
  <c r="I86" i="41"/>
  <c r="H86" i="41"/>
  <c r="E86" i="41"/>
  <c r="I84" i="41"/>
  <c r="H84" i="41"/>
  <c r="E84" i="41"/>
  <c r="H83" i="41"/>
  <c r="E83" i="41"/>
  <c r="H81" i="41"/>
  <c r="E81" i="41"/>
  <c r="H79" i="41"/>
  <c r="E79" i="41"/>
  <c r="H78" i="41"/>
  <c r="E78" i="41"/>
  <c r="H77" i="41"/>
  <c r="E77" i="41"/>
  <c r="I76" i="41"/>
  <c r="H76" i="41"/>
  <c r="E76" i="41"/>
  <c r="H75" i="41"/>
  <c r="E75" i="41"/>
  <c r="H74" i="41"/>
  <c r="E74" i="41"/>
  <c r="H73" i="41"/>
  <c r="E73" i="41"/>
  <c r="I72" i="41"/>
  <c r="H72" i="41"/>
  <c r="E72" i="41"/>
  <c r="H71" i="41"/>
  <c r="E71" i="41"/>
  <c r="H70" i="41"/>
  <c r="I69" i="41"/>
  <c r="H68" i="41"/>
  <c r="E68" i="41"/>
  <c r="I67" i="41"/>
  <c r="H67" i="41"/>
  <c r="E67" i="41"/>
  <c r="H66" i="41"/>
  <c r="E66" i="41"/>
  <c r="H65" i="41"/>
  <c r="E65" i="41"/>
  <c r="H64" i="41"/>
  <c r="E64" i="41"/>
  <c r="I63" i="41"/>
  <c r="H63" i="41"/>
  <c r="E63" i="41"/>
  <c r="H62" i="41"/>
  <c r="E62" i="41"/>
  <c r="H61" i="41"/>
  <c r="E61" i="41"/>
  <c r="H60" i="41"/>
  <c r="E60" i="41"/>
  <c r="I59" i="41"/>
  <c r="H59" i="41"/>
  <c r="H58" i="41"/>
  <c r="E58" i="41"/>
  <c r="H57" i="41"/>
  <c r="E57" i="41"/>
  <c r="I56" i="41"/>
  <c r="H56" i="41"/>
  <c r="E56" i="41"/>
  <c r="H55" i="41"/>
  <c r="E55" i="41"/>
  <c r="H54" i="41"/>
  <c r="E54" i="41"/>
  <c r="H53" i="41"/>
  <c r="E53" i="41"/>
  <c r="I52" i="41"/>
  <c r="H52" i="41"/>
  <c r="E52" i="41"/>
  <c r="H51" i="41"/>
  <c r="E51" i="41"/>
  <c r="H50" i="41"/>
  <c r="E50" i="41"/>
  <c r="H49" i="41"/>
  <c r="E49" i="41"/>
  <c r="I48" i="41"/>
  <c r="H48" i="41"/>
  <c r="E48" i="41"/>
  <c r="H47" i="41"/>
  <c r="E47" i="41"/>
  <c r="H46" i="41"/>
  <c r="E46" i="41"/>
  <c r="H45" i="41"/>
  <c r="E45" i="41"/>
  <c r="I44" i="41"/>
  <c r="H44" i="41"/>
  <c r="E44" i="41"/>
  <c r="H43" i="41"/>
  <c r="E43" i="41"/>
  <c r="H42" i="41"/>
  <c r="E42" i="41"/>
  <c r="H41" i="41"/>
  <c r="E41" i="41"/>
  <c r="I40" i="41"/>
  <c r="H40" i="41"/>
  <c r="E40" i="41"/>
  <c r="H39" i="41"/>
  <c r="E39" i="41"/>
  <c r="H38" i="41"/>
  <c r="E38" i="41"/>
  <c r="H37" i="41"/>
  <c r="E37" i="41"/>
  <c r="I31" i="41"/>
  <c r="G31" i="41"/>
  <c r="I30" i="41" s="1"/>
  <c r="F31" i="41"/>
  <c r="E31" i="41"/>
  <c r="D31" i="41"/>
  <c r="C31" i="41"/>
  <c r="H30" i="41"/>
  <c r="H29" i="41"/>
  <c r="H28" i="41"/>
  <c r="E28" i="41"/>
  <c r="H27" i="41"/>
  <c r="I26" i="41"/>
  <c r="H26" i="41"/>
  <c r="E26" i="41"/>
  <c r="H25" i="41"/>
  <c r="H24" i="41"/>
  <c r="E24" i="41"/>
  <c r="I23" i="41"/>
  <c r="H23" i="41"/>
  <c r="E23" i="41"/>
  <c r="E22" i="41"/>
  <c r="H21" i="41"/>
  <c r="E21" i="41"/>
  <c r="I20" i="41"/>
  <c r="H20" i="41"/>
  <c r="E20" i="41"/>
  <c r="H19" i="41"/>
  <c r="E19" i="41"/>
  <c r="I18" i="41"/>
  <c r="H18" i="41"/>
  <c r="E18" i="41"/>
  <c r="H17" i="41"/>
  <c r="E17" i="41"/>
  <c r="I16" i="41"/>
  <c r="H16" i="41"/>
  <c r="E16" i="41"/>
  <c r="H15" i="41"/>
  <c r="E15" i="41"/>
  <c r="I14" i="41"/>
  <c r="H14" i="41"/>
  <c r="E14" i="41"/>
  <c r="H13" i="41"/>
  <c r="E13" i="41"/>
  <c r="I12" i="41"/>
  <c r="H12" i="41"/>
  <c r="E12" i="41"/>
  <c r="H11" i="41"/>
  <c r="E11" i="41"/>
  <c r="I10" i="41"/>
  <c r="H10" i="41"/>
  <c r="E10" i="41"/>
  <c r="H9" i="41"/>
  <c r="E9" i="41"/>
  <c r="I8" i="41"/>
  <c r="H8" i="41"/>
  <c r="E8" i="41"/>
  <c r="H7" i="41"/>
  <c r="E7" i="41"/>
  <c r="H26" i="40"/>
  <c r="H23" i="40"/>
  <c r="H22" i="40"/>
  <c r="H21" i="40"/>
  <c r="H20" i="40"/>
  <c r="H19" i="40"/>
  <c r="H18" i="40"/>
  <c r="H17" i="40"/>
  <c r="H16" i="40"/>
  <c r="G15" i="40"/>
  <c r="G27" i="40" s="1"/>
  <c r="G28" i="40" s="1"/>
  <c r="F15" i="40"/>
  <c r="F27" i="40" s="1"/>
  <c r="F28" i="40" s="1"/>
  <c r="E15" i="40"/>
  <c r="E27" i="40" s="1"/>
  <c r="E28" i="40" s="1"/>
  <c r="D15" i="40"/>
  <c r="D27" i="40" s="1"/>
  <c r="D28" i="40" s="1"/>
  <c r="C15" i="40"/>
  <c r="C27" i="40" s="1"/>
  <c r="C28" i="40" s="1"/>
  <c r="B15" i="40"/>
  <c r="B27" i="40" s="1"/>
  <c r="B28" i="40" s="1"/>
  <c r="I14" i="40"/>
  <c r="I13" i="40"/>
  <c r="I12" i="40"/>
  <c r="I11" i="40"/>
  <c r="I10" i="40"/>
  <c r="I9" i="40"/>
  <c r="I8" i="40"/>
  <c r="I7" i="40"/>
  <c r="I6" i="40"/>
  <c r="I5" i="40"/>
  <c r="H15" i="40" l="1"/>
  <c r="I15" i="40" s="1"/>
  <c r="H37" i="42"/>
  <c r="H47" i="42"/>
  <c r="H7" i="42"/>
  <c r="H10" i="42"/>
  <c r="H21" i="42"/>
  <c r="H26" i="42"/>
  <c r="H28" i="42"/>
  <c r="G31" i="42"/>
  <c r="H32" i="42"/>
  <c r="H36" i="42"/>
  <c r="H40" i="42"/>
  <c r="G43" i="42"/>
  <c r="H44" i="42"/>
  <c r="H46" i="42"/>
  <c r="H50" i="42"/>
  <c r="H54" i="42"/>
  <c r="H58" i="42"/>
  <c r="H64" i="42"/>
  <c r="G67" i="42"/>
  <c r="H68" i="42"/>
  <c r="H72" i="42"/>
  <c r="H74" i="42"/>
  <c r="H78" i="42"/>
  <c r="H35" i="42"/>
  <c r="H43" i="42"/>
  <c r="H49" i="42"/>
  <c r="H53" i="42"/>
  <c r="H57" i="42"/>
  <c r="H63" i="42"/>
  <c r="D67" i="42"/>
  <c r="H67" i="42"/>
  <c r="H71" i="42"/>
  <c r="H73" i="42"/>
  <c r="H75" i="42"/>
  <c r="H77" i="42"/>
  <c r="F79" i="42"/>
  <c r="H31" i="42"/>
  <c r="H39" i="42"/>
  <c r="H8" i="42"/>
  <c r="H12" i="42"/>
  <c r="H19" i="42"/>
  <c r="H23" i="42"/>
  <c r="H25" i="42"/>
  <c r="H34" i="42"/>
  <c r="H38" i="42"/>
  <c r="H42" i="42"/>
  <c r="H48" i="42"/>
  <c r="H52" i="42"/>
  <c r="G55" i="42"/>
  <c r="H56" i="42"/>
  <c r="H60" i="42"/>
  <c r="H62" i="42"/>
  <c r="H66" i="42"/>
  <c r="H70" i="42"/>
  <c r="H76" i="42"/>
  <c r="H33" i="42"/>
  <c r="H45" i="42"/>
  <c r="H55" i="42"/>
  <c r="H59" i="42"/>
  <c r="H61" i="42"/>
  <c r="I27" i="41"/>
  <c r="I38" i="41"/>
  <c r="I46" i="41"/>
  <c r="I9" i="41"/>
  <c r="I13" i="41"/>
  <c r="I17" i="41"/>
  <c r="I21" i="41"/>
  <c r="I24" i="41"/>
  <c r="I29" i="41"/>
  <c r="H31" i="41"/>
  <c r="I37" i="41"/>
  <c r="I41" i="41"/>
  <c r="I45" i="41"/>
  <c r="I49" i="41"/>
  <c r="I53" i="41"/>
  <c r="I57" i="41"/>
  <c r="I60" i="41"/>
  <c r="I64" i="41"/>
  <c r="I68" i="41"/>
  <c r="I73" i="41"/>
  <c r="I77" i="41"/>
  <c r="I87" i="41"/>
  <c r="I7" i="41"/>
  <c r="I11" i="41"/>
  <c r="I15" i="41"/>
  <c r="I19" i="41"/>
  <c r="I22" i="41"/>
  <c r="I25" i="41"/>
  <c r="I28" i="41"/>
  <c r="I39" i="41"/>
  <c r="I43" i="41"/>
  <c r="I47" i="41"/>
  <c r="I51" i="41"/>
  <c r="I55" i="41"/>
  <c r="I62" i="41"/>
  <c r="I66" i="41"/>
  <c r="I71" i="41"/>
  <c r="I75" i="41"/>
  <c r="I79" i="41"/>
  <c r="I81" i="41"/>
  <c r="I83" i="41"/>
  <c r="I85" i="41"/>
  <c r="H88" i="41"/>
  <c r="I42" i="41"/>
  <c r="I50" i="41"/>
  <c r="I54" i="41"/>
  <c r="I58" i="41"/>
  <c r="I61" i="41"/>
  <c r="I65" i="41"/>
  <c r="I70" i="41"/>
  <c r="I74" i="41"/>
  <c r="I78" i="41"/>
  <c r="I80" i="41"/>
  <c r="I82" i="41"/>
  <c r="H27" i="40"/>
  <c r="H28" i="40" s="1"/>
  <c r="H79" i="42" l="1"/>
  <c r="G79" i="42"/>
  <c r="Y18" i="38"/>
  <c r="Y17" i="38"/>
  <c r="Y16" i="38"/>
  <c r="Y15" i="38"/>
  <c r="Y14" i="38"/>
  <c r="Y13" i="38"/>
  <c r="Y12" i="38"/>
  <c r="Y11" i="38"/>
  <c r="Y10" i="38"/>
  <c r="Y9" i="38"/>
  <c r="Y8" i="38"/>
  <c r="Y7" i="38"/>
  <c r="Y6" i="38"/>
  <c r="B21" i="39"/>
  <c r="B6" i="39"/>
  <c r="B19" i="39"/>
  <c r="C58" i="37"/>
  <c r="D58" i="37"/>
  <c r="E58" i="37"/>
  <c r="F58" i="37"/>
  <c r="G58" i="37"/>
  <c r="H58" i="37"/>
  <c r="I58" i="37"/>
  <c r="B58" i="37"/>
  <c r="K22" i="37"/>
  <c r="B68" i="37" l="1"/>
  <c r="C68" i="37"/>
  <c r="D68" i="37"/>
  <c r="E68" i="37"/>
  <c r="F68" i="37"/>
  <c r="G68" i="37"/>
  <c r="H68" i="37"/>
  <c r="I68" i="37"/>
  <c r="K17" i="37"/>
  <c r="K18" i="37"/>
  <c r="K19" i="37"/>
  <c r="K20" i="37"/>
  <c r="K21" i="37"/>
  <c r="K16" i="37"/>
  <c r="Y23" i="38" l="1"/>
  <c r="E22" i="48"/>
  <c r="D21" i="38"/>
  <c r="B69" i="37"/>
  <c r="K57" i="45" l="1"/>
  <c r="C22" i="48" l="1"/>
  <c r="D22" i="48"/>
  <c r="F16" i="48"/>
  <c r="F14" i="48"/>
  <c r="L5" i="44"/>
  <c r="C25" i="37" l="1"/>
  <c r="B25" i="37"/>
  <c r="B26" i="37" s="1"/>
  <c r="K14" i="37"/>
  <c r="K7" i="37"/>
  <c r="K8" i="37"/>
  <c r="K9" i="37"/>
  <c r="K10" i="37"/>
  <c r="K11" i="37"/>
  <c r="K12" i="37"/>
  <c r="K13" i="37"/>
  <c r="K6" i="37"/>
  <c r="K31" i="45" l="1"/>
  <c r="K5" i="45"/>
  <c r="F19" i="48" l="1"/>
  <c r="Y21" i="38"/>
  <c r="Q23" i="38"/>
  <c r="Q21" i="38"/>
  <c r="B39" i="39" l="1"/>
  <c r="Z6" i="38"/>
  <c r="Z12" i="38"/>
  <c r="Z11" i="38"/>
  <c r="Z15" i="38"/>
  <c r="Z14" i="38"/>
  <c r="Z13" i="38"/>
  <c r="Z23" i="38"/>
  <c r="I69" i="37" l="1"/>
  <c r="D25" i="37" l="1"/>
  <c r="E25" i="37"/>
  <c r="F25" i="37"/>
  <c r="G25" i="37"/>
  <c r="H25" i="37"/>
  <c r="I25" i="37"/>
  <c r="J25" i="37"/>
  <c r="F17" i="48" l="1"/>
  <c r="F18" i="48"/>
  <c r="F15" i="48"/>
  <c r="F22" i="48" s="1"/>
  <c r="P23" i="38" l="1"/>
  <c r="P21" i="38"/>
  <c r="K25" i="37" l="1"/>
  <c r="K26" i="37" s="1"/>
  <c r="I5" i="45"/>
  <c r="J5" i="45"/>
  <c r="AC9" i="3" l="1"/>
  <c r="AC8" i="3"/>
  <c r="M21" i="38" l="1"/>
  <c r="M23" i="38"/>
  <c r="J57" i="45" l="1"/>
  <c r="J31" i="45"/>
  <c r="L23" i="38" l="1"/>
  <c r="L21" i="38"/>
  <c r="N69" i="3"/>
  <c r="N68" i="3"/>
  <c r="N67" i="3"/>
  <c r="N66" i="3"/>
  <c r="N65" i="3"/>
  <c r="N64" i="3"/>
  <c r="N63" i="3"/>
  <c r="N62" i="3"/>
  <c r="N58" i="3"/>
  <c r="N57" i="3"/>
  <c r="N56" i="3"/>
  <c r="N55" i="3"/>
  <c r="N54" i="3"/>
  <c r="N53" i="3"/>
  <c r="N52" i="3"/>
  <c r="N51" i="3"/>
  <c r="N50" i="3"/>
  <c r="N42" i="3"/>
  <c r="N59" i="3" l="1"/>
  <c r="I31" i="45" l="1"/>
  <c r="F31" i="45"/>
  <c r="E5" i="45"/>
  <c r="B5" i="45"/>
  <c r="N21" i="38" l="1"/>
  <c r="O21" i="38"/>
  <c r="R21" i="38"/>
  <c r="S21" i="38"/>
  <c r="T21" i="38"/>
  <c r="U21" i="38"/>
  <c r="V21" i="38"/>
  <c r="W21" i="38"/>
  <c r="X21" i="38"/>
  <c r="I21" i="38"/>
  <c r="C21" i="38"/>
  <c r="B21" i="38"/>
  <c r="K6" i="44" l="1"/>
  <c r="L6" i="44"/>
  <c r="K7" i="44"/>
  <c r="L7" i="44"/>
  <c r="K8" i="44"/>
  <c r="L8" i="44"/>
  <c r="K9" i="44"/>
  <c r="L9" i="44"/>
  <c r="K10" i="44"/>
  <c r="L10" i="44"/>
  <c r="K11" i="44"/>
  <c r="L11" i="44"/>
  <c r="K12" i="44"/>
  <c r="L12" i="44"/>
  <c r="K13" i="44"/>
  <c r="L13" i="44"/>
  <c r="K14" i="44"/>
  <c r="L14" i="44"/>
  <c r="K15" i="44"/>
  <c r="L15" i="44"/>
  <c r="K16" i="44"/>
  <c r="L16" i="44"/>
  <c r="K17" i="44"/>
  <c r="L17" i="44"/>
  <c r="K18" i="44"/>
  <c r="L18" i="44"/>
  <c r="K19" i="44"/>
  <c r="L19" i="44"/>
  <c r="K20" i="44"/>
  <c r="L20" i="44"/>
  <c r="K21" i="44"/>
  <c r="L21" i="44"/>
  <c r="K22" i="44"/>
  <c r="L22" i="44"/>
  <c r="K23" i="44"/>
  <c r="L23" i="44"/>
  <c r="K24" i="44"/>
  <c r="L24" i="44"/>
  <c r="K25" i="44"/>
  <c r="L25" i="44"/>
  <c r="K26" i="44"/>
  <c r="L26" i="44"/>
  <c r="K27" i="44"/>
  <c r="L27" i="44"/>
  <c r="K28" i="44"/>
  <c r="L28" i="44"/>
  <c r="K29" i="44"/>
  <c r="L29" i="44"/>
  <c r="K5" i="44"/>
  <c r="J6" i="44"/>
  <c r="J7" i="44"/>
  <c r="J8" i="44"/>
  <c r="J9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J28" i="44"/>
  <c r="J29" i="44"/>
  <c r="J5" i="44"/>
  <c r="L31" i="44" l="1"/>
  <c r="K31" i="44"/>
  <c r="J31" i="44"/>
  <c r="X23" i="38"/>
  <c r="W23" i="38"/>
  <c r="V23" i="38"/>
  <c r="U23" i="38"/>
  <c r="T23" i="38"/>
  <c r="S23" i="38"/>
  <c r="R23" i="38"/>
  <c r="O23" i="38"/>
  <c r="N23" i="38"/>
  <c r="K23" i="38"/>
  <c r="J23" i="38"/>
  <c r="I23" i="38"/>
  <c r="H23" i="38"/>
  <c r="G23" i="38"/>
  <c r="F23" i="38"/>
  <c r="E23" i="38"/>
  <c r="D23" i="38"/>
  <c r="C23" i="38"/>
  <c r="B23" i="38"/>
  <c r="K21" i="38"/>
  <c r="J21" i="38"/>
  <c r="H21" i="38"/>
  <c r="G21" i="38"/>
  <c r="F21" i="38"/>
  <c r="E21" i="38"/>
  <c r="B37" i="39" l="1"/>
  <c r="C37" i="39" l="1"/>
  <c r="Z9" i="38"/>
  <c r="Z7" i="38"/>
  <c r="Z18" i="38"/>
  <c r="Z8" i="38"/>
  <c r="Z16" i="38"/>
  <c r="Z10" i="38"/>
  <c r="Z17" i="38"/>
  <c r="B31" i="45"/>
  <c r="I57" i="45" l="1"/>
  <c r="H57" i="45"/>
  <c r="G57" i="45"/>
  <c r="F57" i="45"/>
  <c r="E57" i="45"/>
  <c r="D57" i="45"/>
  <c r="C57" i="45"/>
  <c r="B57" i="45"/>
  <c r="H31" i="45"/>
  <c r="G31" i="45"/>
  <c r="E31" i="45"/>
  <c r="D31" i="45"/>
  <c r="C31" i="45"/>
  <c r="H5" i="45"/>
  <c r="G5" i="45"/>
  <c r="F5" i="45"/>
  <c r="D5" i="45"/>
  <c r="C5" i="45"/>
  <c r="I29" i="44"/>
  <c r="H29" i="44"/>
  <c r="G29" i="44"/>
  <c r="F29" i="44"/>
  <c r="E29" i="44"/>
  <c r="D29" i="44"/>
  <c r="C29" i="44"/>
  <c r="B29" i="44"/>
  <c r="I28" i="44"/>
  <c r="H28" i="44"/>
  <c r="G28" i="44"/>
  <c r="F28" i="44"/>
  <c r="E28" i="44"/>
  <c r="D28" i="44"/>
  <c r="C28" i="44"/>
  <c r="B28" i="44"/>
  <c r="I27" i="44"/>
  <c r="H27" i="44"/>
  <c r="G27" i="44"/>
  <c r="F27" i="44"/>
  <c r="E27" i="44"/>
  <c r="D27" i="44"/>
  <c r="C27" i="44"/>
  <c r="B27" i="44"/>
  <c r="I26" i="44"/>
  <c r="H26" i="44"/>
  <c r="G26" i="44"/>
  <c r="F26" i="44"/>
  <c r="E26" i="44"/>
  <c r="D26" i="44"/>
  <c r="C26" i="44"/>
  <c r="B26" i="44"/>
  <c r="I25" i="44"/>
  <c r="H25" i="44"/>
  <c r="G25" i="44"/>
  <c r="F25" i="44"/>
  <c r="E25" i="44"/>
  <c r="D25" i="44"/>
  <c r="C25" i="44"/>
  <c r="B25" i="44"/>
  <c r="I24" i="44"/>
  <c r="H24" i="44"/>
  <c r="G24" i="44"/>
  <c r="F24" i="44"/>
  <c r="E24" i="44"/>
  <c r="D24" i="44"/>
  <c r="C24" i="44"/>
  <c r="B24" i="44"/>
  <c r="I23" i="44"/>
  <c r="H23" i="44"/>
  <c r="G23" i="44"/>
  <c r="F23" i="44"/>
  <c r="E23" i="44"/>
  <c r="D23" i="44"/>
  <c r="C23" i="44"/>
  <c r="B23" i="44"/>
  <c r="I22" i="44"/>
  <c r="H22" i="44"/>
  <c r="G22" i="44"/>
  <c r="F22" i="44"/>
  <c r="E22" i="44"/>
  <c r="D22" i="44"/>
  <c r="C22" i="44"/>
  <c r="B22" i="44"/>
  <c r="I21" i="44"/>
  <c r="H21" i="44"/>
  <c r="G21" i="44"/>
  <c r="F21" i="44"/>
  <c r="E21" i="44"/>
  <c r="D21" i="44"/>
  <c r="C21" i="44"/>
  <c r="B21" i="44"/>
  <c r="I20" i="44"/>
  <c r="H20" i="44"/>
  <c r="G20" i="44"/>
  <c r="F20" i="44"/>
  <c r="E20" i="44"/>
  <c r="D20" i="44"/>
  <c r="C20" i="44"/>
  <c r="B20" i="44"/>
  <c r="I19" i="44"/>
  <c r="H19" i="44"/>
  <c r="G19" i="44"/>
  <c r="F19" i="44"/>
  <c r="E19" i="44"/>
  <c r="D19" i="44"/>
  <c r="C19" i="44"/>
  <c r="B19" i="44"/>
  <c r="I18" i="44"/>
  <c r="H18" i="44"/>
  <c r="G18" i="44"/>
  <c r="F18" i="44"/>
  <c r="E18" i="44"/>
  <c r="D18" i="44"/>
  <c r="C18" i="44"/>
  <c r="B18" i="44"/>
  <c r="I17" i="44"/>
  <c r="H17" i="44"/>
  <c r="G17" i="44"/>
  <c r="F17" i="44"/>
  <c r="E17" i="44"/>
  <c r="D17" i="44"/>
  <c r="C17" i="44"/>
  <c r="B17" i="44"/>
  <c r="I16" i="44"/>
  <c r="H16" i="44"/>
  <c r="G16" i="44"/>
  <c r="F16" i="44"/>
  <c r="E16" i="44"/>
  <c r="D16" i="44"/>
  <c r="C16" i="44"/>
  <c r="B16" i="44"/>
  <c r="I15" i="44"/>
  <c r="H15" i="44"/>
  <c r="G15" i="44"/>
  <c r="F15" i="44"/>
  <c r="E15" i="44"/>
  <c r="D15" i="44"/>
  <c r="C15" i="44"/>
  <c r="B15" i="44"/>
  <c r="I14" i="44"/>
  <c r="H14" i="44"/>
  <c r="G14" i="44"/>
  <c r="F14" i="44"/>
  <c r="E14" i="44"/>
  <c r="D14" i="44"/>
  <c r="C14" i="44"/>
  <c r="B14" i="44"/>
  <c r="I13" i="44"/>
  <c r="H13" i="44"/>
  <c r="G13" i="44"/>
  <c r="F13" i="44"/>
  <c r="E13" i="44"/>
  <c r="D13" i="44"/>
  <c r="C13" i="44"/>
  <c r="B13" i="44"/>
  <c r="I12" i="44"/>
  <c r="H12" i="44"/>
  <c r="G12" i="44"/>
  <c r="F12" i="44"/>
  <c r="E12" i="44"/>
  <c r="D12" i="44"/>
  <c r="C12" i="44"/>
  <c r="B12" i="44"/>
  <c r="I11" i="44"/>
  <c r="H11" i="44"/>
  <c r="G11" i="44"/>
  <c r="F11" i="44"/>
  <c r="E11" i="44"/>
  <c r="D11" i="44"/>
  <c r="C11" i="44"/>
  <c r="B11" i="44"/>
  <c r="I10" i="44"/>
  <c r="H10" i="44"/>
  <c r="G10" i="44"/>
  <c r="F10" i="44"/>
  <c r="E10" i="44"/>
  <c r="D10" i="44"/>
  <c r="C10" i="44"/>
  <c r="B10" i="44"/>
  <c r="I9" i="44"/>
  <c r="H9" i="44"/>
  <c r="G9" i="44"/>
  <c r="F9" i="44"/>
  <c r="E9" i="44"/>
  <c r="D9" i="44"/>
  <c r="C9" i="44"/>
  <c r="B9" i="44"/>
  <c r="I8" i="44"/>
  <c r="H8" i="44"/>
  <c r="G8" i="44"/>
  <c r="F8" i="44"/>
  <c r="E8" i="44"/>
  <c r="D8" i="44"/>
  <c r="C8" i="44"/>
  <c r="B8" i="44"/>
  <c r="I7" i="44"/>
  <c r="H7" i="44"/>
  <c r="G7" i="44"/>
  <c r="F7" i="44"/>
  <c r="E7" i="44"/>
  <c r="D7" i="44"/>
  <c r="C7" i="44"/>
  <c r="B7" i="44"/>
  <c r="I6" i="44"/>
  <c r="H6" i="44"/>
  <c r="G6" i="44"/>
  <c r="F6" i="44"/>
  <c r="E6" i="44"/>
  <c r="D6" i="44"/>
  <c r="C6" i="44"/>
  <c r="B6" i="44"/>
  <c r="I5" i="44"/>
  <c r="I31" i="44" s="1"/>
  <c r="H5" i="44"/>
  <c r="H31" i="44" s="1"/>
  <c r="G5" i="44"/>
  <c r="F5" i="44"/>
  <c r="F31" i="44" s="1"/>
  <c r="E5" i="44"/>
  <c r="E31" i="44" s="1"/>
  <c r="D5" i="44"/>
  <c r="C5" i="44"/>
  <c r="B5" i="44"/>
  <c r="B31" i="44" s="1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M69" i="3"/>
  <c r="L69" i="3"/>
  <c r="K69" i="3"/>
  <c r="J69" i="3"/>
  <c r="I69" i="3"/>
  <c r="H69" i="3"/>
  <c r="G69" i="3"/>
  <c r="F69" i="3"/>
  <c r="E69" i="3"/>
  <c r="D69" i="3"/>
  <c r="C69" i="3"/>
  <c r="B69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H69" i="37" s="1"/>
  <c r="M68" i="3"/>
  <c r="L68" i="3"/>
  <c r="K68" i="3"/>
  <c r="J68" i="3"/>
  <c r="I68" i="3"/>
  <c r="H68" i="3"/>
  <c r="G68" i="3"/>
  <c r="F68" i="3"/>
  <c r="E68" i="3"/>
  <c r="D68" i="3"/>
  <c r="C68" i="3"/>
  <c r="B68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M67" i="3"/>
  <c r="L67" i="3"/>
  <c r="K67" i="3"/>
  <c r="J67" i="3"/>
  <c r="I67" i="3"/>
  <c r="H67" i="3"/>
  <c r="G67" i="3"/>
  <c r="F67" i="3"/>
  <c r="E67" i="3"/>
  <c r="D67" i="3"/>
  <c r="C67" i="3"/>
  <c r="B67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F69" i="37" s="1"/>
  <c r="M66" i="3"/>
  <c r="L66" i="3"/>
  <c r="K66" i="3"/>
  <c r="J66" i="3"/>
  <c r="I66" i="3"/>
  <c r="H66" i="3"/>
  <c r="G66" i="3"/>
  <c r="F66" i="3"/>
  <c r="E66" i="3"/>
  <c r="D66" i="3"/>
  <c r="C66" i="3"/>
  <c r="B66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E69" i="37" s="1"/>
  <c r="M65" i="3"/>
  <c r="L65" i="3"/>
  <c r="K65" i="3"/>
  <c r="J65" i="3"/>
  <c r="I65" i="3"/>
  <c r="H65" i="3"/>
  <c r="G65" i="3"/>
  <c r="F65" i="3"/>
  <c r="E65" i="3"/>
  <c r="D65" i="3"/>
  <c r="C65" i="3"/>
  <c r="B65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D69" i="37" s="1"/>
  <c r="M64" i="3"/>
  <c r="L64" i="3"/>
  <c r="K64" i="3"/>
  <c r="J64" i="3"/>
  <c r="I64" i="3"/>
  <c r="H64" i="3"/>
  <c r="G64" i="3"/>
  <c r="F64" i="3"/>
  <c r="E64" i="3"/>
  <c r="D64" i="3"/>
  <c r="C64" i="3"/>
  <c r="B64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C69" i="37" s="1"/>
  <c r="M63" i="3"/>
  <c r="L63" i="3"/>
  <c r="K63" i="3"/>
  <c r="J63" i="3"/>
  <c r="I63" i="3"/>
  <c r="H63" i="3"/>
  <c r="G63" i="3"/>
  <c r="F63" i="3"/>
  <c r="E63" i="3"/>
  <c r="D63" i="3"/>
  <c r="C63" i="3"/>
  <c r="B63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M62" i="3"/>
  <c r="L62" i="3"/>
  <c r="K62" i="3"/>
  <c r="J62" i="3"/>
  <c r="I62" i="3"/>
  <c r="H62" i="3"/>
  <c r="G62" i="3"/>
  <c r="F62" i="3"/>
  <c r="E62" i="3"/>
  <c r="D62" i="3"/>
  <c r="C62" i="3"/>
  <c r="B62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M58" i="3"/>
  <c r="L58" i="3"/>
  <c r="K58" i="3"/>
  <c r="J58" i="3"/>
  <c r="I58" i="3"/>
  <c r="H58" i="3"/>
  <c r="G58" i="3"/>
  <c r="F58" i="3"/>
  <c r="E58" i="3"/>
  <c r="D58" i="3"/>
  <c r="C58" i="3"/>
  <c r="B58" i="3"/>
  <c r="A58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M57" i="3"/>
  <c r="L57" i="3"/>
  <c r="K57" i="3"/>
  <c r="J57" i="3"/>
  <c r="I57" i="3"/>
  <c r="H57" i="3"/>
  <c r="G57" i="3"/>
  <c r="F57" i="3"/>
  <c r="E57" i="3"/>
  <c r="D57" i="3"/>
  <c r="C57" i="3"/>
  <c r="B57" i="3"/>
  <c r="A57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M56" i="3"/>
  <c r="L56" i="3"/>
  <c r="K56" i="3"/>
  <c r="J56" i="3"/>
  <c r="I56" i="3"/>
  <c r="H56" i="3"/>
  <c r="G56" i="3"/>
  <c r="F56" i="3"/>
  <c r="E56" i="3"/>
  <c r="D56" i="3"/>
  <c r="C56" i="3"/>
  <c r="B56" i="3"/>
  <c r="A56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M55" i="3"/>
  <c r="L55" i="3"/>
  <c r="K55" i="3"/>
  <c r="J55" i="3"/>
  <c r="I55" i="3"/>
  <c r="H55" i="3"/>
  <c r="G55" i="3"/>
  <c r="F55" i="3"/>
  <c r="E55" i="3"/>
  <c r="D55" i="3"/>
  <c r="C55" i="3"/>
  <c r="B55" i="3"/>
  <c r="A55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M54" i="3"/>
  <c r="L54" i="3"/>
  <c r="K54" i="3"/>
  <c r="J54" i="3"/>
  <c r="I54" i="3"/>
  <c r="H54" i="3"/>
  <c r="G54" i="3"/>
  <c r="F54" i="3"/>
  <c r="E54" i="3"/>
  <c r="D54" i="3"/>
  <c r="C54" i="3"/>
  <c r="B54" i="3"/>
  <c r="A54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M53" i="3"/>
  <c r="L53" i="3"/>
  <c r="K53" i="3"/>
  <c r="J53" i="3"/>
  <c r="I53" i="3"/>
  <c r="H53" i="3"/>
  <c r="G53" i="3"/>
  <c r="F53" i="3"/>
  <c r="E53" i="3"/>
  <c r="D53" i="3"/>
  <c r="C53" i="3"/>
  <c r="B53" i="3"/>
  <c r="A53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M52" i="3"/>
  <c r="L52" i="3"/>
  <c r="K52" i="3"/>
  <c r="J52" i="3"/>
  <c r="I52" i="3"/>
  <c r="H52" i="3"/>
  <c r="G52" i="3"/>
  <c r="F52" i="3"/>
  <c r="E52" i="3"/>
  <c r="D52" i="3"/>
  <c r="C52" i="3"/>
  <c r="B52" i="3"/>
  <c r="A52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M51" i="3"/>
  <c r="L51" i="3"/>
  <c r="K51" i="3"/>
  <c r="J51" i="3"/>
  <c r="I51" i="3"/>
  <c r="H51" i="3"/>
  <c r="G51" i="3"/>
  <c r="F51" i="3"/>
  <c r="E51" i="3"/>
  <c r="D51" i="3"/>
  <c r="C51" i="3"/>
  <c r="B51" i="3"/>
  <c r="A51" i="3"/>
  <c r="AB50" i="3"/>
  <c r="AA50" i="3"/>
  <c r="Z50" i="3"/>
  <c r="Z59" i="3" s="1"/>
  <c r="Y50" i="3"/>
  <c r="Y59" i="3" s="1"/>
  <c r="X50" i="3"/>
  <c r="X59" i="3" s="1"/>
  <c r="W50" i="3"/>
  <c r="V50" i="3"/>
  <c r="U50" i="3"/>
  <c r="T50" i="3"/>
  <c r="T59" i="3" s="1"/>
  <c r="S50" i="3"/>
  <c r="R50" i="3"/>
  <c r="Q50" i="3"/>
  <c r="Q59" i="3" s="1"/>
  <c r="P50" i="3"/>
  <c r="O50" i="3"/>
  <c r="M50" i="3"/>
  <c r="M59" i="3" s="1"/>
  <c r="L50" i="3"/>
  <c r="L59" i="3" s="1"/>
  <c r="K50" i="3"/>
  <c r="K59" i="3" s="1"/>
  <c r="J50" i="3"/>
  <c r="J59" i="3" s="1"/>
  <c r="I50" i="3"/>
  <c r="I59" i="3" s="1"/>
  <c r="H50" i="3"/>
  <c r="H59" i="3" s="1"/>
  <c r="G50" i="3"/>
  <c r="G59" i="3" s="1"/>
  <c r="F50" i="3"/>
  <c r="F59" i="3" s="1"/>
  <c r="E50" i="3"/>
  <c r="E59" i="3" s="1"/>
  <c r="D50" i="3"/>
  <c r="D59" i="3" s="1"/>
  <c r="C50" i="3"/>
  <c r="B50" i="3"/>
  <c r="A50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M42" i="3"/>
  <c r="L42" i="3"/>
  <c r="K42" i="3"/>
  <c r="J42" i="3"/>
  <c r="I42" i="3"/>
  <c r="H42" i="3"/>
  <c r="G42" i="3"/>
  <c r="F42" i="3"/>
  <c r="E42" i="3"/>
  <c r="D42" i="3"/>
  <c r="AC40" i="3"/>
  <c r="AC38" i="3"/>
  <c r="AC37" i="3"/>
  <c r="AC36" i="3"/>
  <c r="AC34" i="3"/>
  <c r="AC33" i="3"/>
  <c r="AC32" i="3"/>
  <c r="AC30" i="3"/>
  <c r="AC29" i="3"/>
  <c r="AC28" i="3"/>
  <c r="AC26" i="3"/>
  <c r="AC25" i="3"/>
  <c r="AC24" i="3"/>
  <c r="AC22" i="3"/>
  <c r="AC21" i="3"/>
  <c r="AC20" i="3"/>
  <c r="AC18" i="3"/>
  <c r="AC17" i="3"/>
  <c r="AC16" i="3"/>
  <c r="AC14" i="3"/>
  <c r="AC13" i="3"/>
  <c r="AC12" i="3"/>
  <c r="AC10" i="3"/>
  <c r="L32" i="32"/>
  <c r="K32" i="32"/>
  <c r="J32" i="32"/>
  <c r="I32" i="32"/>
  <c r="H32" i="32"/>
  <c r="G32" i="32"/>
  <c r="F32" i="32"/>
  <c r="E32" i="32"/>
  <c r="D32" i="32"/>
  <c r="C32" i="32"/>
  <c r="B32" i="32"/>
  <c r="G89" i="33"/>
  <c r="F89" i="33"/>
  <c r="E89" i="33"/>
  <c r="D89" i="33"/>
  <c r="H84" i="33"/>
  <c r="H83" i="33"/>
  <c r="H82" i="33"/>
  <c r="H81" i="33"/>
  <c r="H80" i="33"/>
  <c r="H79" i="33"/>
  <c r="H78" i="33"/>
  <c r="H77" i="33"/>
  <c r="H89" i="33" s="1"/>
  <c r="G76" i="33"/>
  <c r="F76" i="33"/>
  <c r="E76" i="33"/>
  <c r="D76" i="33"/>
  <c r="H75" i="33"/>
  <c r="H74" i="33"/>
  <c r="H73" i="33"/>
  <c r="H72" i="33"/>
  <c r="H71" i="33"/>
  <c r="H70" i="33"/>
  <c r="H69" i="33"/>
  <c r="H68" i="33"/>
  <c r="H67" i="33"/>
  <c r="H66" i="33"/>
  <c r="H65" i="33"/>
  <c r="H64" i="33"/>
  <c r="H76" i="33" s="1"/>
  <c r="G63" i="33"/>
  <c r="F63" i="33"/>
  <c r="E63" i="33"/>
  <c r="D63" i="33"/>
  <c r="H62" i="33"/>
  <c r="H61" i="33"/>
  <c r="H60" i="33"/>
  <c r="H59" i="33"/>
  <c r="H58" i="33"/>
  <c r="H57" i="33"/>
  <c r="H56" i="33"/>
  <c r="H55" i="33"/>
  <c r="H54" i="33"/>
  <c r="H53" i="33"/>
  <c r="H52" i="33"/>
  <c r="H51" i="33"/>
  <c r="H63" i="33" s="1"/>
  <c r="G50" i="33"/>
  <c r="F50" i="33"/>
  <c r="E50" i="33"/>
  <c r="D50" i="33"/>
  <c r="H50" i="33" s="1"/>
  <c r="H49" i="33"/>
  <c r="H48" i="33"/>
  <c r="H47" i="33"/>
  <c r="H46" i="33"/>
  <c r="H45" i="33"/>
  <c r="H44" i="33"/>
  <c r="H43" i="33"/>
  <c r="H42" i="33"/>
  <c r="H41" i="33"/>
  <c r="H40" i="33"/>
  <c r="H39" i="33"/>
  <c r="H38" i="33"/>
  <c r="G37" i="33"/>
  <c r="F37" i="33"/>
  <c r="E37" i="33"/>
  <c r="D37" i="33"/>
  <c r="H37" i="33" s="1"/>
  <c r="H36" i="33"/>
  <c r="H35" i="33"/>
  <c r="H34" i="33"/>
  <c r="H33" i="33"/>
  <c r="H32" i="33"/>
  <c r="H31" i="33"/>
  <c r="H30" i="33"/>
  <c r="H29" i="33"/>
  <c r="H28" i="33"/>
  <c r="H27" i="33"/>
  <c r="H26" i="33"/>
  <c r="H25" i="33"/>
  <c r="G24" i="33"/>
  <c r="F24" i="33"/>
  <c r="E24" i="33"/>
  <c r="D24" i="33"/>
  <c r="H24" i="33" s="1"/>
  <c r="H23" i="33"/>
  <c r="H22" i="33"/>
  <c r="H21" i="33"/>
  <c r="H20" i="33"/>
  <c r="H19" i="33"/>
  <c r="H18" i="33"/>
  <c r="H17" i="33"/>
  <c r="H16" i="33"/>
  <c r="H15" i="33"/>
  <c r="H14" i="33"/>
  <c r="H13" i="33"/>
  <c r="H12" i="33"/>
  <c r="G11" i="33"/>
  <c r="G91" i="33" s="1"/>
  <c r="F11" i="33"/>
  <c r="F91" i="33" s="1"/>
  <c r="E11" i="33"/>
  <c r="E91" i="33" s="1"/>
  <c r="D11" i="33"/>
  <c r="D91" i="33" s="1"/>
  <c r="H10" i="33"/>
  <c r="H9" i="33"/>
  <c r="H8" i="33"/>
  <c r="AC63" i="3" l="1"/>
  <c r="AC65" i="3"/>
  <c r="AC66" i="3"/>
  <c r="P59" i="3"/>
  <c r="H11" i="33"/>
  <c r="H91" i="33" s="1"/>
  <c r="AC52" i="3"/>
  <c r="F26" i="37"/>
  <c r="H26" i="37"/>
  <c r="J26" i="37"/>
  <c r="AC68" i="3"/>
  <c r="C26" i="37"/>
  <c r="D26" i="37"/>
  <c r="AC53" i="3"/>
  <c r="AC55" i="3"/>
  <c r="I26" i="37"/>
  <c r="AC64" i="3"/>
  <c r="AC67" i="3"/>
  <c r="G69" i="37"/>
  <c r="AC42" i="3"/>
  <c r="AC57" i="3"/>
  <c r="AC69" i="3"/>
  <c r="AC58" i="3"/>
  <c r="AC56" i="3"/>
  <c r="AC54" i="3"/>
  <c r="AC62" i="3"/>
  <c r="AB59" i="3"/>
  <c r="AC50" i="3"/>
  <c r="O59" i="3"/>
  <c r="R59" i="3"/>
  <c r="S59" i="3"/>
  <c r="U59" i="3"/>
  <c r="V59" i="3"/>
  <c r="W59" i="3"/>
  <c r="AC51" i="3"/>
  <c r="AA59" i="3"/>
  <c r="D31" i="44"/>
  <c r="C31" i="44"/>
  <c r="G31" i="44"/>
  <c r="G26" i="37" l="1"/>
  <c r="E26" i="37"/>
  <c r="AC59" i="3"/>
  <c r="B31" i="39" l="1"/>
  <c r="C31" i="39" s="1"/>
  <c r="C19" i="39"/>
  <c r="B34" i="39"/>
  <c r="C34" i="39" s="1"/>
  <c r="B32" i="39"/>
  <c r="C32" i="39" s="1"/>
  <c r="B28" i="39"/>
  <c r="C28" i="39" s="1"/>
  <c r="B35" i="39"/>
  <c r="C35" i="39" s="1"/>
  <c r="B30" i="39"/>
  <c r="C30" i="39" s="1"/>
  <c r="B36" i="39"/>
  <c r="C36" i="39" s="1"/>
  <c r="B29" i="39"/>
  <c r="C29" i="39"/>
  <c r="B33" i="39"/>
  <c r="C33" i="39" s="1"/>
  <c r="C6" i="39"/>
  <c r="C15" i="39" l="1"/>
  <c r="C11" i="39"/>
  <c r="C14" i="39"/>
  <c r="C10" i="39"/>
  <c r="C8" i="39"/>
  <c r="C16" i="39"/>
  <c r="C13" i="39"/>
  <c r="C12" i="39"/>
  <c r="C9" i="39"/>
  <c r="B27" i="39"/>
  <c r="C27" i="39" s="1"/>
</calcChain>
</file>

<file path=xl/sharedStrings.xml><?xml version="1.0" encoding="utf-8"?>
<sst xmlns="http://schemas.openxmlformats.org/spreadsheetml/2006/main" count="1761" uniqueCount="690">
  <si>
    <t>Cobre</t>
  </si>
  <si>
    <t>Valor</t>
  </si>
  <si>
    <t>(US$MM)</t>
  </si>
  <si>
    <t>Cantidad</t>
  </si>
  <si>
    <t>Precio*</t>
  </si>
  <si>
    <t xml:space="preserve"> (Ctvs US$/Lb.)</t>
  </si>
  <si>
    <t>Oro</t>
  </si>
  <si>
    <t>(Miles Oz. Tr.)</t>
  </si>
  <si>
    <t>(US$/Oz Tr.)</t>
  </si>
  <si>
    <t>Zinc</t>
  </si>
  <si>
    <t>(Ctvs US$/Lb.)</t>
  </si>
  <si>
    <t>Plata</t>
  </si>
  <si>
    <t>(Millones Oz. Tr.)</t>
  </si>
  <si>
    <t>(US$/Oz. Tr.)</t>
  </si>
  <si>
    <t>Plomo</t>
  </si>
  <si>
    <t>Estaño</t>
  </si>
  <si>
    <t>Hierro</t>
  </si>
  <si>
    <t>(US$/Tm)</t>
  </si>
  <si>
    <t>Molibdeno</t>
  </si>
  <si>
    <t>TOTAL US$ MM</t>
  </si>
  <si>
    <t>Fuente: Banco Central de Reserva del Perú y SUNAT - Aduanas / Elaborado por MINEM.</t>
  </si>
  <si>
    <t>Otros</t>
  </si>
  <si>
    <t>SOCIEDAD MINERA CERRO VERDE S.A.A.</t>
  </si>
  <si>
    <t>SOCIEDAD MINERA EL BROCAL S.A.A.</t>
  </si>
  <si>
    <t>MINERA YANACOCHA S.R.L.</t>
  </si>
  <si>
    <t>GOLD FIELDS LA CIMA S.A.</t>
  </si>
  <si>
    <t>OTROS</t>
  </si>
  <si>
    <t>MINERA BARRICK MISQUICHILCA S.A.</t>
  </si>
  <si>
    <t>MADRE DE DIOS</t>
  </si>
  <si>
    <t>CONSORCIO MINERO HORIZONTE S.A.</t>
  </si>
  <si>
    <t>LA ARENA S.A.</t>
  </si>
  <si>
    <t>VOLCAN COMPAÑÍA MINERA S.A.A.</t>
  </si>
  <si>
    <t>SOCIEDAD MINERA CORONA S.A.</t>
  </si>
  <si>
    <t>CATALINA HUANCA SOCIEDAD MINERA S.A.C.</t>
  </si>
  <si>
    <t>AREQUIPA</t>
  </si>
  <si>
    <t>MOQUEGUA</t>
  </si>
  <si>
    <t>CUSCO</t>
  </si>
  <si>
    <t>TACNA</t>
  </si>
  <si>
    <t>PASCO</t>
  </si>
  <si>
    <t>ICA</t>
  </si>
  <si>
    <t>CAJAMARCA</t>
  </si>
  <si>
    <t>LIMA</t>
  </si>
  <si>
    <t>HUANCAVELICA</t>
  </si>
  <si>
    <t>PUNO</t>
  </si>
  <si>
    <t>LA LIBERTAD</t>
  </si>
  <si>
    <t>AYACUCHO</t>
  </si>
  <si>
    <t>PRODUCTO / EMPRESA</t>
  </si>
  <si>
    <t>CHINA</t>
  </si>
  <si>
    <t>JAPON</t>
  </si>
  <si>
    <t>ALEMANIA</t>
  </si>
  <si>
    <t>ITALIA</t>
  </si>
  <si>
    <t>BRASIL</t>
  </si>
  <si>
    <t>ESPAÑA</t>
  </si>
  <si>
    <t>Acum. Anual US$ Millones</t>
  </si>
  <si>
    <t>-</t>
  </si>
  <si>
    <t>TOTAL</t>
  </si>
  <si>
    <t>SUIZA</t>
  </si>
  <si>
    <t>CANADA</t>
  </si>
  <si>
    <t>REINO UNIDO</t>
  </si>
  <si>
    <t>CHILE</t>
  </si>
  <si>
    <t>COLOMBIA</t>
  </si>
  <si>
    <t xml:space="preserve">EXPORTACIONES MINERAS POR PRINCIPALES PRODUCTOS </t>
  </si>
  <si>
    <r>
      <t xml:space="preserve">Tabla 14 / </t>
    </r>
    <r>
      <rPr>
        <b/>
        <i/>
        <sz val="11"/>
        <color indexed="23"/>
        <rFont val="Calibri"/>
        <family val="2"/>
      </rPr>
      <t>Table 14</t>
    </r>
  </si>
  <si>
    <t>Registered taxpayers according to economic activity</t>
  </si>
  <si>
    <t>+</t>
  </si>
  <si>
    <t>SECTOR</t>
  </si>
  <si>
    <t>Ene-Jun</t>
  </si>
  <si>
    <t>MINERIA</t>
  </si>
  <si>
    <t>FINANZAS</t>
  </si>
  <si>
    <t>COMUNICACIONES</t>
  </si>
  <si>
    <t>INDUSTRIA</t>
  </si>
  <si>
    <t>ENERGIA</t>
  </si>
  <si>
    <t>COMERCIO</t>
  </si>
  <si>
    <t>PETROLEO</t>
  </si>
  <si>
    <t>SERVICIOS</t>
  </si>
  <si>
    <t>TRANSPORTE</t>
  </si>
  <si>
    <t>CONSTRUCCION</t>
  </si>
  <si>
    <t>PESCA</t>
  </si>
  <si>
    <t>TURISMO</t>
  </si>
  <si>
    <t>AGRICULTURA</t>
  </si>
  <si>
    <t>VIVIENDA</t>
  </si>
  <si>
    <t>SILVICULTURA</t>
  </si>
  <si>
    <t>(Millones de US$)</t>
  </si>
  <si>
    <t>(Thousands of dollars)</t>
  </si>
  <si>
    <t>SALDO DE INVERSIÓN EXTRANJERA DIRECTA EN EL PERÚ COMO APORTE AL CAPITAL, POR SECTOR DE DESTINO</t>
  </si>
  <si>
    <t>Fuente y elaboración: Dirección de Servicios al Inversionista - PROINVERSIÓN</t>
  </si>
  <si>
    <t>Actualizado al 30 de junio de 2014.</t>
  </si>
  <si>
    <t>Considera aportes provenientes del exterior destinados al capital social de empresas nacionales.</t>
  </si>
  <si>
    <t>EE.UU.</t>
  </si>
  <si>
    <t>PAISES BAJOS</t>
  </si>
  <si>
    <t>PANAMA</t>
  </si>
  <si>
    <t>LUXEMBURGO</t>
  </si>
  <si>
    <t>MEXICO</t>
  </si>
  <si>
    <t>SINGAPORE</t>
  </si>
  <si>
    <t>FRANCIA</t>
  </si>
  <si>
    <t>BERMUDA ISLAS</t>
  </si>
  <si>
    <t>BAHAMAS ISLAS</t>
  </si>
  <si>
    <t>URUGUAY</t>
  </si>
  <si>
    <t>ECUADOR</t>
  </si>
  <si>
    <t>CAYMAN ISLAS</t>
  </si>
  <si>
    <t>BELGICA</t>
  </si>
  <si>
    <t>SUECIA</t>
  </si>
  <si>
    <t>COREA</t>
  </si>
  <si>
    <t>ARGENTINA</t>
  </si>
  <si>
    <t>PORTUGAL</t>
  </si>
  <si>
    <t>LIECHTENSTEIN</t>
  </si>
  <si>
    <t>DINAMARCA</t>
  </si>
  <si>
    <t>VENEZUELA</t>
  </si>
  <si>
    <t>AUSTRALIA</t>
  </si>
  <si>
    <t>NUEVA ZELANDIA</t>
  </si>
  <si>
    <t>AUSTRIA</t>
  </si>
  <si>
    <t>MALTA</t>
  </si>
  <si>
    <t>BOLIVIA</t>
  </si>
  <si>
    <t>HONDURAS</t>
  </si>
  <si>
    <t>RUSIA</t>
  </si>
  <si>
    <t>MINERÍA</t>
  </si>
  <si>
    <t>SALDO DE INVERSIÓN EXTRANJERA DIRECTA EN EL PERÚ COMO APORTE AL CAPITAL, POR PAÍS DE DOMICILIO</t>
  </si>
  <si>
    <t>ENE</t>
  </si>
  <si>
    <t>FEB</t>
  </si>
  <si>
    <t>Var(%)</t>
  </si>
  <si>
    <t>Abr</t>
  </si>
  <si>
    <t>EXPORTACIONES</t>
  </si>
  <si>
    <t>UNIDAD</t>
  </si>
  <si>
    <t>Tabla 03</t>
  </si>
  <si>
    <t>MAR</t>
  </si>
  <si>
    <t>COMPAÑÍA DE MINAS BUENAVENTURA S.A.A.</t>
  </si>
  <si>
    <t>ABR</t>
  </si>
  <si>
    <t>MAY</t>
  </si>
  <si>
    <t>Concepto</t>
  </si>
  <si>
    <t>IEM</t>
  </si>
  <si>
    <t xml:space="preserve">        Regalías Mineras</t>
  </si>
  <si>
    <t>Regalías Mineras  
Ley Nº 29788</t>
  </si>
  <si>
    <t>Gravámen Especial 
a la Minería</t>
  </si>
  <si>
    <t>Oct.</t>
  </si>
  <si>
    <t xml:space="preserve"> -</t>
  </si>
  <si>
    <t>Nov.</t>
  </si>
  <si>
    <t>Dic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</si>
  <si>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</si>
  <si>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</si>
  <si>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</si>
  <si>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</si>
  <si>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</si>
  <si>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</si>
  <si>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</si>
  <si>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</si>
  <si>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</si>
  <si>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Dic.</t>
  </si>
  <si>
    <t>Ago</t>
  </si>
  <si>
    <t>Sep</t>
  </si>
  <si>
    <t>Oct</t>
  </si>
  <si>
    <t>Fuente: SUNAT, Nota Tributaria.</t>
  </si>
  <si>
    <t>TOTAL GENERAL</t>
  </si>
  <si>
    <t>JUN</t>
  </si>
  <si>
    <t>JUL</t>
  </si>
  <si>
    <t>Set.</t>
  </si>
  <si>
    <t>AGO</t>
  </si>
  <si>
    <t>SET</t>
  </si>
  <si>
    <t>OCT</t>
  </si>
  <si>
    <t>NOV</t>
  </si>
  <si>
    <t>DIC</t>
  </si>
  <si>
    <t>MINERA LAS BAMBAS S.A.</t>
  </si>
  <si>
    <t>MINSUR S.A.</t>
  </si>
  <si>
    <t>PIURA</t>
  </si>
  <si>
    <t>Set</t>
  </si>
  <si>
    <t xml:space="preserve">Feb. </t>
  </si>
  <si>
    <t>Las exportaciones de cobre del país en términos de valor se vienen incrementando en 33% en lo que va del año, debido a un incremento acumulado de 24.04% en el precio del metal, así como un mayor de volumen de exportación (7.53%).</t>
  </si>
  <si>
    <t>La cotización del rojo metal alcanzó un promedio mensual de Ctvs.US$/lb 293.68 en el mes de agosto; sin embargo alcanzó su mayor precio del año el día 5 de setiembre al cotizar en Ctvs.US$/lb 313.16.</t>
  </si>
  <si>
    <t>Las ventas nacionales de oro crecieron en 3.69% en el periodo enero-julio debido a mayores envios (4.03%), respecto al mismo periodo en el año anterior.</t>
  </si>
  <si>
    <t>EVOLUCIÓN ANUAL</t>
  </si>
  <si>
    <t>(Miles TM.)</t>
  </si>
  <si>
    <t>(Miles TM)</t>
  </si>
  <si>
    <t>Ingresos del Gobierno Central (Millones de Soles)</t>
  </si>
  <si>
    <t>RECAUDACIÓN POR RÉGIMEN TRIBUTARIO DE LA MINERÍA</t>
  </si>
  <si>
    <t>En los resultados acumulados al mes de julio, las exportaciones de productos metálicos se incrementaron en 22.9% en valor; explicado por los incrementos registrados en el cobre y el oro que juntos representan el 73% de la oferta minera del Perú y el 47.3% del total de las exportaciones nacionales.</t>
  </si>
  <si>
    <t>CALIZA / DOLOMITA</t>
  </si>
  <si>
    <t>FOSFATOS</t>
  </si>
  <si>
    <t>CALCITA</t>
  </si>
  <si>
    <t>ARENA (GRUESA/FINA)</t>
  </si>
  <si>
    <t>SAL</t>
  </si>
  <si>
    <t>ARCILLAS</t>
  </si>
  <si>
    <t>PUZOLANA</t>
  </si>
  <si>
    <t>CONCHUELAS</t>
  </si>
  <si>
    <t>ANDALUCITA</t>
  </si>
  <si>
    <t>YESO</t>
  </si>
  <si>
    <t>TRAVERTINO</t>
  </si>
  <si>
    <t>ARENISCA / CUARCITA</t>
  </si>
  <si>
    <t>PIZARRA</t>
  </si>
  <si>
    <t>PIROFILITA</t>
  </si>
  <si>
    <t>ANDESITA</t>
  </si>
  <si>
    <t>TALCO</t>
  </si>
  <si>
    <t>DIATOMITAS</t>
  </si>
  <si>
    <t>FELDESPATOS</t>
  </si>
  <si>
    <t>BARITINA</t>
  </si>
  <si>
    <t>PIEDRA LAJA</t>
  </si>
  <si>
    <t>BENTONITA</t>
  </si>
  <si>
    <t>SILICATOS</t>
  </si>
  <si>
    <t>MICA</t>
  </si>
  <si>
    <t>SULFATOS</t>
  </si>
  <si>
    <t>GRANODIORITA ORNAMENTAL</t>
  </si>
  <si>
    <t>COBRE</t>
  </si>
  <si>
    <t>ORO</t>
  </si>
  <si>
    <t>ZINC</t>
  </si>
  <si>
    <t>PLATA</t>
  </si>
  <si>
    <t>PLOMO</t>
  </si>
  <si>
    <t>HIERRO</t>
  </si>
  <si>
    <t>ESTAÑO</t>
  </si>
  <si>
    <t>MOLIBDENO</t>
  </si>
  <si>
    <t>TMF</t>
  </si>
  <si>
    <t>g finos</t>
  </si>
  <si>
    <t>kg finos</t>
  </si>
  <si>
    <t>Enero</t>
  </si>
  <si>
    <t>Variación respecto al mes anterior</t>
  </si>
  <si>
    <t>Var. %</t>
  </si>
  <si>
    <t>Part. %</t>
  </si>
  <si>
    <t>PRODUCTO / REGIÓN</t>
  </si>
  <si>
    <t>PRODUCTO</t>
  </si>
  <si>
    <t>NO METÁLICO (TM)</t>
  </si>
  <si>
    <t>VOLUMEN DE LA PRODUCCIÓN MINERA METÁLICA*</t>
  </si>
  <si>
    <t>PRODUCCIÓN MINERA METÁLICA SEGÚN EMPRESA*</t>
  </si>
  <si>
    <t>Tabla 2</t>
  </si>
  <si>
    <t>Tabla 3</t>
  </si>
  <si>
    <t>PRODUCCIÓN MINERA METÁLICA SEGÚN REGIÓN*</t>
  </si>
  <si>
    <t>Tabla 4</t>
  </si>
  <si>
    <t>PRINCIPALES INDICADORES MACROECONÓMICOS*</t>
  </si>
  <si>
    <t xml:space="preserve">PBI   </t>
  </si>
  <si>
    <t>PBI MINERO</t>
  </si>
  <si>
    <t>INFLACIÓN</t>
  </si>
  <si>
    <t>TIPO DE CAMBIO *</t>
  </si>
  <si>
    <t>IMPORTACIONES</t>
  </si>
  <si>
    <t>BALANZA COMERCIAL</t>
  </si>
  <si>
    <t>Millones US$</t>
  </si>
  <si>
    <t xml:space="preserve">Ene </t>
  </si>
  <si>
    <t>Feb</t>
  </si>
  <si>
    <t>Mar</t>
  </si>
  <si>
    <t xml:space="preserve">COBRE </t>
  </si>
  <si>
    <t xml:space="preserve">ORO </t>
  </si>
  <si>
    <t xml:space="preserve">ZINC </t>
  </si>
  <si>
    <t xml:space="preserve">PLATA </t>
  </si>
  <si>
    <t xml:space="preserve">PLOMO </t>
  </si>
  <si>
    <t xml:space="preserve">ESTAÑO </t>
  </si>
  <si>
    <t xml:space="preserve">MOLIBDENO </t>
  </si>
  <si>
    <t>Ctvs.US$/lb</t>
  </si>
  <si>
    <t>US$/oz tr</t>
  </si>
  <si>
    <t>US$/TM</t>
  </si>
  <si>
    <t>US$/lb</t>
  </si>
  <si>
    <t>LME</t>
  </si>
  <si>
    <t>LMB</t>
  </si>
  <si>
    <t>London Fix</t>
  </si>
  <si>
    <t>TSI</t>
  </si>
  <si>
    <t>US Market</t>
  </si>
  <si>
    <t>Tabla 05</t>
  </si>
  <si>
    <t>PERIODO</t>
  </si>
  <si>
    <t>Var%</t>
  </si>
  <si>
    <t>EVOLUCIÓN DE LAS EXPORTACIONES MINERAS METÁLICAS / US$ MILLONES</t>
  </si>
  <si>
    <t>Tabla 6</t>
  </si>
  <si>
    <t>EXPORTACIONES METÁLICAS</t>
  </si>
  <si>
    <t>(Miles toneladas)</t>
  </si>
  <si>
    <t>(Millones oz tr)</t>
  </si>
  <si>
    <t>VARIACIÓN % DE LAS EXPORTACIONES MINERAS METÁLICAS (VOLUMEN (*)) / VAR%</t>
  </si>
  <si>
    <t>VOLUMEN DE LAS EXPORTACIONES METÁLICAS</t>
  </si>
  <si>
    <t>(Miles oz tr)</t>
  </si>
  <si>
    <t>ESTRUCTURA DEL VALOR DE LAS EXPORTACIONES PERUANAS</t>
  </si>
  <si>
    <t>RUBRO</t>
  </si>
  <si>
    <t>Part%</t>
  </si>
  <si>
    <t>Mineros Metálicos</t>
  </si>
  <si>
    <t>Minerales no metálicos</t>
  </si>
  <si>
    <t>Sidero-metalúrgicos y joyería</t>
  </si>
  <si>
    <t>Metal-mecánicos</t>
  </si>
  <si>
    <t>Petróleo y gas natural</t>
  </si>
  <si>
    <t>Pesqueros (Export. Trad.)</t>
  </si>
  <si>
    <t>Agrícolas</t>
  </si>
  <si>
    <t>Agropecuarios</t>
  </si>
  <si>
    <t>Pesqueros (Export. No Trad.)</t>
  </si>
  <si>
    <t>Textiles</t>
  </si>
  <si>
    <t>Maderas y papeles</t>
  </si>
  <si>
    <t>Químicos</t>
  </si>
  <si>
    <t>TOTAL EXPORTACIONES</t>
  </si>
  <si>
    <t>TOTAL EXPORTACIONES MINERAS</t>
  </si>
  <si>
    <t>VALOR DE EXPORTACIONES DE PRINCIPALES PRODUCTOS MINEROS (Millones de US$)</t>
  </si>
  <si>
    <t>Productos Metálicos</t>
  </si>
  <si>
    <r>
      <t xml:space="preserve">PARTICIPACIÓN DE PRODUCTOS MINEROS EN EL VALOR DE EXPORTACIONES NACIONALES </t>
    </r>
    <r>
      <rPr>
        <sz val="11"/>
        <color theme="1"/>
        <rFont val="Calibri"/>
        <family val="2"/>
        <scheme val="minor"/>
      </rPr>
      <t>(Millones de US$)</t>
    </r>
  </si>
  <si>
    <t>TOTAL EXPORTACIONES NACIONALES</t>
  </si>
  <si>
    <t>Año</t>
  </si>
  <si>
    <t>Total</t>
  </si>
  <si>
    <t>Tabla 7</t>
  </si>
  <si>
    <t>INVERSIONES MINERAS (US$)</t>
  </si>
  <si>
    <t>Tabla 8</t>
  </si>
  <si>
    <t>LAMBAYEQUE</t>
  </si>
  <si>
    <t>CALLAO</t>
  </si>
  <si>
    <t>AMAZONAS</t>
  </si>
  <si>
    <t>LORETO</t>
  </si>
  <si>
    <t>TUMBES</t>
  </si>
  <si>
    <t>SEGÚN REGIÓN</t>
  </si>
  <si>
    <t>SHAHUINDO S.A.C.</t>
  </si>
  <si>
    <t>ANGLO AMERICAN QUELLAVECO S.A.</t>
  </si>
  <si>
    <t>MARCOBRE S.A.C.</t>
  </si>
  <si>
    <t>EMPRESA MINERA LOS QUENUALES S.A.</t>
  </si>
  <si>
    <t>MINERA BATEAS S.A.C.</t>
  </si>
  <si>
    <t>PAN AMERICAN SILVER HUARON S.A.</t>
  </si>
  <si>
    <t>SEGÚN EMPRESA</t>
  </si>
  <si>
    <t>PART%</t>
  </si>
  <si>
    <t>EQUIPAMIENTO MINERO</t>
  </si>
  <si>
    <t>EXPLORACIÓN</t>
  </si>
  <si>
    <t>EXPLOTACIÓN</t>
  </si>
  <si>
    <t>INFRAESTRUCTURA</t>
  </si>
  <si>
    <t>SEGÚN RUBRO DE INVERSIÓN</t>
  </si>
  <si>
    <t>RUBRO / EMPRESA</t>
  </si>
  <si>
    <t>REGIÓN</t>
  </si>
  <si>
    <t>PERSONAS</t>
  </si>
  <si>
    <t>Tabla 9</t>
  </si>
  <si>
    <t>EMPLEO DIRECTO EN MINERÍA</t>
  </si>
  <si>
    <t xml:space="preserve">AÑO
              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</si>
  <si>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</si>
  <si>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</si>
  <si>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</si>
  <si>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</si>
  <si>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</si>
  <si>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</si>
  <si>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</si>
  <si>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</si>
  <si>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</si>
  <si>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</si>
  <si>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</si>
  <si>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</si>
  <si>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</si>
  <si>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</si>
  <si>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</si>
  <si>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</si>
  <si>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</si>
  <si>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</si>
  <si>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</si>
  <si>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</si>
  <si>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</si>
  <si>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</si>
  <si>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</si>
  <si>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</si>
  <si>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 xml:space="preserve">ACCIDENTES MORTALES EN EL SECTOR MINERO
</t>
  </si>
  <si>
    <t>REGIONES</t>
  </si>
  <si>
    <t xml:space="preserve">  AMAZONAS</t>
  </si>
  <si>
    <t xml:space="preserve">  ÁNCASH</t>
  </si>
  <si>
    <t xml:space="preserve">  APURÍMAC</t>
  </si>
  <si>
    <t xml:space="preserve">  AREQUIPA</t>
  </si>
  <si>
    <t xml:space="preserve">  AYACUCHO</t>
  </si>
  <si>
    <t xml:space="preserve">  CAJAMARCA</t>
  </si>
  <si>
    <t xml:space="preserve">  CALLAO</t>
  </si>
  <si>
    <t xml:space="preserve">  CUSCO</t>
  </si>
  <si>
    <t xml:space="preserve">  HUANCAVELICA</t>
  </si>
  <si>
    <t xml:space="preserve">  HUÁNUCO</t>
  </si>
  <si>
    <t xml:space="preserve">  ICA</t>
  </si>
  <si>
    <t xml:space="preserve">  JUNÍN</t>
  </si>
  <si>
    <t xml:space="preserve">  LA LIBERTAD</t>
  </si>
  <si>
    <t xml:space="preserve">  LAMBAYEQUE</t>
  </si>
  <si>
    <t xml:space="preserve">  LIMA</t>
  </si>
  <si>
    <t xml:space="preserve">  LORETO</t>
  </si>
  <si>
    <t xml:space="preserve">  MADRE DE DIOS</t>
  </si>
  <si>
    <t xml:space="preserve">  MOQUEGUA</t>
  </si>
  <si>
    <t xml:space="preserve">  PASCO</t>
  </si>
  <si>
    <t xml:space="preserve">  PIURA</t>
  </si>
  <si>
    <t xml:space="preserve">  PUNO</t>
  </si>
  <si>
    <t xml:space="preserve">  SAN MARTÍN</t>
  </si>
  <si>
    <t xml:space="preserve">  TACNA</t>
  </si>
  <si>
    <t xml:space="preserve">  TUMBES</t>
  </si>
  <si>
    <t xml:space="preserve">  UCAYALI</t>
  </si>
  <si>
    <t xml:space="preserve">  TOTAL</t>
  </si>
  <si>
    <t>Tabla 11</t>
  </si>
  <si>
    <t>TRANSFERENCIA DE RECURSOS (CANON, REGALÍAS Y DERECHO DE VIGENCIA) 
GENERADOS POR LA MINERÍA HACIA LAS REGIONES (Soles)</t>
  </si>
  <si>
    <t>CANON MINERO**</t>
  </si>
  <si>
    <t>DERECHO VIGENCIA</t>
  </si>
  <si>
    <t>CANTIDAD DE SOLICITUDES DE PETITORIOS MINEROS A NIVEL NACIONAL*</t>
  </si>
  <si>
    <t>Tabla 13</t>
  </si>
  <si>
    <t>PETITORIOS, CATASTRO Y ACTIVIDAD MINERA</t>
  </si>
  <si>
    <t>UNIDADES</t>
  </si>
  <si>
    <t>SITUACIÓN</t>
  </si>
  <si>
    <t>% DEL PERÚ</t>
  </si>
  <si>
    <t>CATEO Y PROSPECCIÓN</t>
  </si>
  <si>
    <t>CONSTRUCCIÓN</t>
  </si>
  <si>
    <t>BENEFICIO</t>
  </si>
  <si>
    <t>UNIDADES MINERAS EN ACTIVIDAD</t>
  </si>
  <si>
    <t xml:space="preserve">ÍTEM </t>
  </si>
  <si>
    <t>CANTIDAD</t>
  </si>
  <si>
    <t>1</t>
  </si>
  <si>
    <t>ÁREA NATURAL</t>
  </si>
  <si>
    <t>CLASIFICACIÓN DIVERSA (gasoductos, oleoductos, ecosistemas frágiles, otros)</t>
  </si>
  <si>
    <t>3</t>
  </si>
  <si>
    <t>4</t>
  </si>
  <si>
    <t>PROYECTO ESPECIAL</t>
  </si>
  <si>
    <t>5</t>
  </si>
  <si>
    <t>ZONAS ARQUEOLÓGICAS</t>
  </si>
  <si>
    <t>6</t>
  </si>
  <si>
    <t>ÁREAS DE DEFENSA NACIONAL</t>
  </si>
  <si>
    <t>7</t>
  </si>
  <si>
    <t>PROPUESTA DE ÁREA NATURAL</t>
  </si>
  <si>
    <t>8</t>
  </si>
  <si>
    <t>ÁREAS DE NO ADMISIÓN DE PETITORIOS - OTRAS</t>
  </si>
  <si>
    <t>9</t>
  </si>
  <si>
    <t>ÁREAS DE NO ADMISIÓN DE PETITORIOS - INGEMMET</t>
  </si>
  <si>
    <t>10</t>
  </si>
  <si>
    <t>POSIBLE ÁREA URBANA</t>
  </si>
  <si>
    <t>11</t>
  </si>
  <si>
    <t xml:space="preserve">ZONA URBANA </t>
  </si>
  <si>
    <t>12</t>
  </si>
  <si>
    <t>PUERTOS Y AEROPUERTOS</t>
  </si>
  <si>
    <t xml:space="preserve">Impuesto Especial </t>
  </si>
  <si>
    <t>Regalías Mineras</t>
  </si>
  <si>
    <t xml:space="preserve">Regalías Mineras </t>
  </si>
  <si>
    <t xml:space="preserve">Gravamen Especial </t>
  </si>
  <si>
    <t xml:space="preserve">TOTAL </t>
  </si>
  <si>
    <t>a la Minería</t>
  </si>
  <si>
    <t>Ley Nº 29789</t>
  </si>
  <si>
    <t>RECAUDADO</t>
  </si>
  <si>
    <t>Tabla 14</t>
  </si>
  <si>
    <t>RECAUDACIÓN DEL RÉGIMEN TRIBUTARIO MINERO* (Millones de soles)</t>
  </si>
  <si>
    <t>TIPO DE ÁREA RESTRINGIDA</t>
  </si>
  <si>
    <t>Tabla 6.2</t>
  </si>
  <si>
    <r>
      <rPr>
        <b/>
        <sz val="10"/>
        <color indexed="8"/>
        <rFont val="Calibri"/>
        <family val="2"/>
      </rPr>
      <t>EVOLUCIÓN ANUAL DE LAS INVERSIONES MINERAS
(US$ MILLONES)</t>
    </r>
    <r>
      <rPr>
        <sz val="10"/>
        <color indexed="8"/>
        <rFont val="Calibri"/>
        <family val="2"/>
      </rPr>
      <t xml:space="preserve">
/ US$ MILLONES</t>
    </r>
  </si>
  <si>
    <t>HECTÁREAS</t>
  </si>
  <si>
    <t>VALOR DE LAS EXPORTACIONES METÁLICAS (US$ MILLONES)</t>
  </si>
  <si>
    <t>Tabla 10</t>
  </si>
  <si>
    <t>Tabla 12</t>
  </si>
  <si>
    <t>Var.% anual</t>
  </si>
  <si>
    <t>Soles por U.S.$</t>
  </si>
  <si>
    <t>COTIZACIONES DE LOS PRINCIPALES METALES</t>
  </si>
  <si>
    <t>Ene</t>
  </si>
  <si>
    <t>May</t>
  </si>
  <si>
    <t>Jun</t>
  </si>
  <si>
    <t>Jul</t>
  </si>
  <si>
    <t>Nov</t>
  </si>
  <si>
    <t>SEGÚN TIPO DE EMPLEADOR (PROMEDIO)</t>
  </si>
  <si>
    <t>EXPORT. MIN.**</t>
  </si>
  <si>
    <t>PLANTA BENEFICIO</t>
  </si>
  <si>
    <t>MINERA AURIFERA RETAMAS S.A.</t>
  </si>
  <si>
    <t>MINERA SHUNTUR S.A.C.</t>
  </si>
  <si>
    <t>2018*</t>
  </si>
  <si>
    <t>REGALIAS MINERAS***</t>
  </si>
  <si>
    <t>*** Incluye Regalías Contractuales Mineras.</t>
  </si>
  <si>
    <t>** El Canon Minero se distribuye a partir del mes de julio de cada año.</t>
  </si>
  <si>
    <t>TÍTULOS DE CONCESIONES OTORGADAS POR INGEMMET *</t>
  </si>
  <si>
    <t>Febrero</t>
  </si>
  <si>
    <t>GRANITO</t>
  </si>
  <si>
    <t>ÁREA NATURAL_AMORTIGUAMIENTO</t>
  </si>
  <si>
    <t>CIERRE POST-CIERRE(DEFINITIVO)</t>
  </si>
  <si>
    <t>TITAN CONTRATISTAS GENERALES S.A.C.</t>
  </si>
  <si>
    <t>Minerales Metàlicos</t>
  </si>
  <si>
    <t>TOTAL PROD. MINEROS</t>
  </si>
  <si>
    <t>ZINC / TMF</t>
  </si>
  <si>
    <t>Marzo</t>
  </si>
  <si>
    <t>MINERA COLQUISIRI S.A.</t>
  </si>
  <si>
    <t>Tabla 06.1</t>
  </si>
  <si>
    <t xml:space="preserve">Tabla 1   </t>
  </si>
  <si>
    <t>Acum. Ene-Mar</t>
  </si>
  <si>
    <t>Abril</t>
  </si>
  <si>
    <t>COBRE / TMF</t>
  </si>
  <si>
    <t>ORO / G FINOS</t>
  </si>
  <si>
    <t>PLOMO / TMF</t>
  </si>
  <si>
    <t>PLATA / KG FINOS</t>
  </si>
  <si>
    <t>HIERRO / TMF</t>
  </si>
  <si>
    <t>ESTAÑO / TMF</t>
  </si>
  <si>
    <t>MOLIBDENO / TMF</t>
  </si>
  <si>
    <t>OXIDOS DE PASCO S.A.C.</t>
  </si>
  <si>
    <t>CORI PUNO S.A.C.</t>
  </si>
  <si>
    <t>DESARROLLO Y PREPARACIÓN</t>
  </si>
  <si>
    <t>ASBESTO</t>
  </si>
  <si>
    <t>DOLOMITA</t>
  </si>
  <si>
    <t>COMPAÑÍA MINERA MILPO S.A.A.</t>
  </si>
  <si>
    <t>n.d</t>
  </si>
  <si>
    <t>Mayo</t>
  </si>
  <si>
    <t>EMPRESA</t>
  </si>
  <si>
    <t>UNION ANDINA DE CEMENTOS S.A.A.</t>
  </si>
  <si>
    <t>COMPAÑÍA</t>
  </si>
  <si>
    <t>CONTRATISTAS</t>
  </si>
  <si>
    <t xml:space="preserve"> </t>
  </si>
  <si>
    <t>MARMOL</t>
  </si>
  <si>
    <t>Junio</t>
  </si>
  <si>
    <t>ÁNCASH</t>
  </si>
  <si>
    <t>APURÍMAC</t>
  </si>
  <si>
    <t>JUNÍN</t>
  </si>
  <si>
    <t>HUÁNUCO</t>
  </si>
  <si>
    <t>PRODUCCIÓN MINERA NO METÁLICA Y CARBONÍFERA*</t>
  </si>
  <si>
    <t>COMPAÑÍA MINERA ANTAMINA S.A.</t>
  </si>
  <si>
    <t>SHOUGANG HIERRO PERÚ S.A.A.</t>
  </si>
  <si>
    <t>MINERA SHOUXIN PERÚ S.A.</t>
  </si>
  <si>
    <t>SAN MARTÍN</t>
  </si>
  <si>
    <t>SOLICITUDES DE PETITORIOS MINEROS A NIVEL NACIONAL *</t>
  </si>
  <si>
    <t>UCAYALI</t>
  </si>
  <si>
    <t>NO GRAFICADOS (*)</t>
  </si>
  <si>
    <t>PETITORIOS SOLICITADOS SEGÚN REGIÓN</t>
  </si>
  <si>
    <t>* No ingresados al Sistema gráfico por estar en proceso de extinción por inadmisibles (coordenadas mal formuladas) u otros.</t>
  </si>
  <si>
    <t>DEPARTAMENTO</t>
  </si>
  <si>
    <t xml:space="preserve">HECTÁREAS </t>
  </si>
  <si>
    <t>PETITORIOS SOLICITADOS A NIVEL NACIONAL EN EL 2018</t>
  </si>
  <si>
    <t xml:space="preserve">PRODUCTO / REGIÓN </t>
  </si>
  <si>
    <t>VAR %</t>
  </si>
  <si>
    <t>PART. %</t>
  </si>
  <si>
    <t>CALIZA / DOLOMITA (TM)</t>
  </si>
  <si>
    <t>FOSFATOS (TM)</t>
  </si>
  <si>
    <t>HORMIGÓN (TM)</t>
  </si>
  <si>
    <t>CALCITA (TM)</t>
  </si>
  <si>
    <t>SAL (TM)</t>
  </si>
  <si>
    <t>CONCHUELAS (TM)</t>
  </si>
  <si>
    <t>ARENA (GRUESA/FINA) (TM)</t>
  </si>
  <si>
    <t>PIEDRA (CONSTRUCCIÓN) (TM)</t>
  </si>
  <si>
    <t>ARCILLAS (TM)</t>
  </si>
  <si>
    <t>PUZOLANA (TM)</t>
  </si>
  <si>
    <t>ANDALUCITA (TM)</t>
  </si>
  <si>
    <t>SÍLICE (TM)</t>
  </si>
  <si>
    <t>YESO (TM)</t>
  </si>
  <si>
    <t>ASBESTO (TM)</t>
  </si>
  <si>
    <t>TRAVERTINO (TM)</t>
  </si>
  <si>
    <t>ARENISCA / CUARCITA (TM)</t>
  </si>
  <si>
    <t>DIATOMITAS (TM)</t>
  </si>
  <si>
    <t>PIZARRA (TM)</t>
  </si>
  <si>
    <t>PIROFILITA (TM)</t>
  </si>
  <si>
    <t>FELDESPATOS (TM)</t>
  </si>
  <si>
    <t>CAOLÍN (TM)</t>
  </si>
  <si>
    <t>TALCO (TM)</t>
  </si>
  <si>
    <t>CARBÓN ANTRACITA</t>
  </si>
  <si>
    <t>CARBÓN BITUMINOSO</t>
  </si>
  <si>
    <t>CARBÓN GRAFITO</t>
  </si>
  <si>
    <t>Tabla 4.1</t>
  </si>
  <si>
    <t>HORMIGÓN</t>
  </si>
  <si>
    <t>CAOLÍN</t>
  </si>
  <si>
    <t>Tabla 4.2</t>
  </si>
  <si>
    <t>PRODUCCIÓN MINERA CARBONÍFERA*</t>
  </si>
  <si>
    <t>PRODUCTO / UNIDAD / EMPRESA</t>
  </si>
  <si>
    <t>COBRE (TMF)</t>
  </si>
  <si>
    <t>CERRO VERDE 1,2,3</t>
  </si>
  <si>
    <t>ANTAMINA,1,7</t>
  </si>
  <si>
    <t>FERROBAMBA</t>
  </si>
  <si>
    <t>TOROMOCHO</t>
  </si>
  <si>
    <t>MINERA CHINALCO PERU S.A.</t>
  </si>
  <si>
    <t>ANTAPACCAY 1</t>
  </si>
  <si>
    <t>ACUMULACIÓN TOQUEPALA 1</t>
  </si>
  <si>
    <t>SOUTHERN PERÚ COPPER CORP. DEL PERÚ</t>
  </si>
  <si>
    <t>ACUMULACIÓN CUAJONE</t>
  </si>
  <si>
    <t>CONSTANCIA</t>
  </si>
  <si>
    <t>HUDBAY PERU S.A.C.</t>
  </si>
  <si>
    <t>COLQUIJIRCA N°1</t>
  </si>
  <si>
    <t>CERRO LINDO</t>
  </si>
  <si>
    <t>CAROLINA Nº1</t>
  </si>
  <si>
    <t>ORO (g finos)</t>
  </si>
  <si>
    <t>CHAUPILOMA SUR</t>
  </si>
  <si>
    <t>LIBERTAD</t>
  </si>
  <si>
    <t>RETAMAS</t>
  </si>
  <si>
    <t>COMPAÑIA MINERA ARES S.A.C.</t>
  </si>
  <si>
    <t>ORCOPAMPA</t>
  </si>
  <si>
    <t>TAMBOMAYO</t>
  </si>
  <si>
    <t>P.A. MADRE DE DIOS **</t>
  </si>
  <si>
    <t>MADRE DE DIOS**</t>
  </si>
  <si>
    <t>P.A.PUNO **</t>
  </si>
  <si>
    <t>PUNO**</t>
  </si>
  <si>
    <t>ZINC (TMF)</t>
  </si>
  <si>
    <t>ANTAMINA</t>
  </si>
  <si>
    <t>MILPO Nº1</t>
  </si>
  <si>
    <t>MILPO ANDINA PERU S.A.C.</t>
  </si>
  <si>
    <t>COLQUIJIRCA Nº 2</t>
  </si>
  <si>
    <t>CATALINA HUANCA</t>
  </si>
  <si>
    <t>CARAHUACRA</t>
  </si>
  <si>
    <t>AMERICANA</t>
  </si>
  <si>
    <t>UNIDAD SANTANDER</t>
  </si>
  <si>
    <t>PLOMO (TMF)</t>
  </si>
  <si>
    <t>UCHUCCHACUA</t>
  </si>
  <si>
    <t>ATACOCHA</t>
  </si>
  <si>
    <t>SAN CRISTOBAL</t>
  </si>
  <si>
    <t>HUACHOCOLPA UNO</t>
  </si>
  <si>
    <t>PLATA (Kg finos)</t>
  </si>
  <si>
    <t>GRAN ARCATA</t>
  </si>
  <si>
    <t>ESTAÑO (TMF)</t>
  </si>
  <si>
    <t>HIERRO (TMF)</t>
  </si>
  <si>
    <t>CPS 1</t>
  </si>
  <si>
    <t>PLANTA CONCENTRADORA MSP</t>
  </si>
  <si>
    <t>MOLIBDENO (TMF)</t>
  </si>
  <si>
    <t>Tabla 2.1</t>
  </si>
  <si>
    <t>2018 (Ene-Jul)</t>
  </si>
  <si>
    <t>Julio</t>
  </si>
  <si>
    <t>Ene-Jul 2017</t>
  </si>
  <si>
    <t>Ene-Jul 2018</t>
  </si>
  <si>
    <t>COMPAÑIA MINERA ANTAMINA S.A.</t>
  </si>
  <si>
    <t>SOUTHERN PERU COPPER CORPORATION SUCURSAL DEL PERU</t>
  </si>
  <si>
    <t>COMPAÑIA MINERA ANTAPACCAY S.A.</t>
  </si>
  <si>
    <t>COMPAÑIA MINERA PODEROSA S.A.</t>
  </si>
  <si>
    <t>COMPAÑIA MINERA CHUNGAR S.A.C.</t>
  </si>
  <si>
    <t>COMPAÑIA MINERA RAURA S.A.</t>
  </si>
  <si>
    <t>COMPAÑIA MINERA CASAPALCA S.A.</t>
  </si>
  <si>
    <t>COMPAÑIA MINERA ATACOCHA S.A.A.</t>
  </si>
  <si>
    <t>SHOUGANG HIERRO PERU S.A.A.</t>
  </si>
  <si>
    <t>COMPAÑIA MINERA KOLPA S.A.</t>
  </si>
  <si>
    <t>TREVALI PERU S.A.C.</t>
  </si>
  <si>
    <t>COMPAÑIA MINERA CONDESTABLE S.A.</t>
  </si>
  <si>
    <t>RIO TINTO MINERA PERU LIMITADA SAC</t>
  </si>
  <si>
    <t>COMPAÑIA MINERA ZAFRANAL S.A.C.</t>
  </si>
  <si>
    <t>COMPAÑIA MINERA ARGENTUM S.A.</t>
  </si>
  <si>
    <t>SOCIEDAD MINERA AUSTRIA DUVAZ S.A.C.</t>
  </si>
  <si>
    <t>MINERA HAMPTON PERU S.A.C</t>
  </si>
  <si>
    <t>COMPAÑIA MINERA CARAVELI S.A.C.</t>
  </si>
  <si>
    <t>COMPAÑIA MINERA MISKI MAYO S.R.L.</t>
  </si>
  <si>
    <t>PRODUCCIÓN MINERA METÁLICA SEGÚN UNIDADES MINERAS*</t>
  </si>
  <si>
    <t>COMPAÑÍA MINERA ANTAPACAY S.A.</t>
  </si>
  <si>
    <t>VAR. %</t>
  </si>
  <si>
    <t>PIEDRA (CONSTRUCCIÓN)</t>
  </si>
  <si>
    <t>SILICE</t>
  </si>
  <si>
    <t>ONIX</t>
  </si>
  <si>
    <t>CARBONÍFERA  (TM)</t>
  </si>
  <si>
    <t>TÍTULOS DE CONCESIONES OTORGADAS POR INGEMMET (HECTÁREAS)*</t>
  </si>
  <si>
    <t>APURIMAC</t>
  </si>
  <si>
    <t>CALLAO(LIMA)</t>
  </si>
  <si>
    <t xml:space="preserve">* Promedio del cambio interbancario. 
** Incluye valor de exportaciones metálicas y no metálicas.
Nd: No disponible a la fecha.
Fuente: BCRP, Cuadros Estadísticos Mensuales. Elaborado por Ministerio de Energía y Minas. 
Información disponible a la fecha de elaboración de este boletín.
</t>
  </si>
  <si>
    <t xml:space="preserve">Fuente: BCRP, Cuadros Estadísticos Mensuales. Elaborado por Ministerio de Energía y Minas
Fecha de consulta: 14 de Agosto del 2018.
* El cuadro contiene datos publicados por el Banco Central de Reserva del Perú. Los volúmenes para cada mineral se especifican a continuación:
. COBRE: Se considera las partidas arancelarias que corresponden a “Minerales de cobre y sus concentrados” y “Cátodos y secciones de cátodos de cobre refinado”.
. ORO: Se considera “Minerales de oro y sus concentrados”, así como “Refinados de oro”. Incluye estimación de exportaciones de oro no registradas por Aduanas.
. ZINC: Se considera “Minerales de zinc y sus concentrados” y “Zinc refinado”.
. HIERRO: Se considera “Hierro pellets” y “Hierro lodos y tortas”.
. PLATA: Se considera plata refinada y la partida “plata y sus concentrados”.
El volumen es calculado en base a la información que envía Aduanas en kg y se transforman a la unidades de referencia (es decir, de kilos a onzas troy, o de kilos a toneladas). En el caso del cobre y otros metales, en los que se considera concentrados, los volúmenes se ajustan por una ley promedio. Información disponible a la fecha de elaboración de este boletín.
</t>
  </si>
  <si>
    <t>Fuente: MEF, Portal de Transparencia Económica; INGEMMET. Elaborado por Ministerio de Energía y Minas. 
Fecha de consulta: 14 de Agosto del 2018.</t>
  </si>
  <si>
    <t>ACUMULACIÓN INMACULADA 1</t>
  </si>
  <si>
    <t>ACUMULACIÓN PARCOY Nº 1</t>
  </si>
  <si>
    <t>ACUMULACIÓN TANTAHUATAY</t>
  </si>
  <si>
    <t>ACUMULACIÓN ALTO CHICAMA</t>
  </si>
  <si>
    <t>COMPAÑÍA MINERA ANTAPACCAY S.A.</t>
  </si>
  <si>
    <t>COMPAÑÍA MINERA PODEROSA S.A.</t>
  </si>
  <si>
    <t>COMPAÑÍA MINERA CHUNGAR S.A.C.</t>
  </si>
  <si>
    <t>COMPAÑÍA MINERA RAURA S.A.</t>
  </si>
  <si>
    <t>COMPAÑÍA MINERA CASAPALCA S.A.</t>
  </si>
  <si>
    <t>TREVALI PERÚ S.A.C.</t>
  </si>
  <si>
    <t>ACUMULACIÓN ANDAYCHAGUA</t>
  </si>
  <si>
    <t>ACUMULACIÓN RAURA</t>
  </si>
  <si>
    <t>ACUMULACIÓN ANIMÓN</t>
  </si>
  <si>
    <t>ACUMULACIÓN YAURICOCHA</t>
  </si>
  <si>
    <t>HUARÓN</t>
  </si>
  <si>
    <t>ACUMULACIÓN YAULIYACU</t>
  </si>
  <si>
    <t>COMPAÑÍA MINERA KOLPA S.A.</t>
  </si>
  <si>
    <t>COMPAÑÍA MINERA ATACOCHA S.A.A.</t>
  </si>
  <si>
    <t>ACUMULACIÓN PALLANCATA</t>
  </si>
  <si>
    <t>COMPAÑÍA MINERA ARES S.A.C.</t>
  </si>
  <si>
    <t>MILPO ANDINA PERÚ S.A.C.</t>
  </si>
  <si>
    <t>MINERA CHINALCO PERÚ S.A.</t>
  </si>
  <si>
    <t>NUEVA ACUMULACIÓN QUENAMARI-SAN RAFAEL</t>
  </si>
  <si>
    <t>COMPAÑÍA MINERA COIMOLACHE S.A.</t>
  </si>
  <si>
    <t>HUDBAY PERÚ S.A.C.</t>
  </si>
  <si>
    <t>ACUMULACIÓN LA ARENA</t>
  </si>
  <si>
    <t>PAN AMERICAN SILVER HUARÓN S.A.</t>
  </si>
  <si>
    <t>Fuente: MEF, Portal de Transparencia Económica. Elaborado por Ministerio de Energía y Minas. 
              Instituto Geológico Minero y Metalúrgico (INGEMMET)
Fecha de consulta: 19 de Septiembre del 2018.</t>
  </si>
  <si>
    <t>2018
(Ene-Ago)</t>
  </si>
  <si>
    <t>VARIACIÓN INTERANUAL ACUMULADA* EN MILLONES DE US$ / ENERO-JULIO</t>
  </si>
  <si>
    <t>VARIACIÓN ACUMULADA - VOLUMEN* / ENERO-JULIO</t>
  </si>
  <si>
    <t>Fuente: BCRP, Cuadros Estadísticos Mensuales. Elaborado por Ministerio de Energía y Minas
Fecha de consulta: 19 de Septiembre del 2018.</t>
  </si>
  <si>
    <t>2018 (Ene-Ago)</t>
  </si>
  <si>
    <t>Agosto</t>
  </si>
  <si>
    <t>VARIACIÓN ACUMULADA / ENERO - AGOSTO</t>
  </si>
  <si>
    <t>Ene-Ago 2017</t>
  </si>
  <si>
    <t>Ene-Ago 2018</t>
  </si>
  <si>
    <t>Fuente: Dirección de Promoción Minera - Ministerio de Energía y Minas.
- Información proporcionada por los Titulares Mineros a través del ESTAMIN.
- Las cifras han sido ajustadas a lo reportado por los Titulares Mineros al 20 de setiembre de 2018.</t>
  </si>
  <si>
    <t>Enero-Agosto</t>
  </si>
  <si>
    <t>COMPAÑIA MINERA COIMOLACHE S.A.</t>
  </si>
  <si>
    <t>AGOSTO</t>
  </si>
  <si>
    <t>ENERO - AGOSTO</t>
  </si>
  <si>
    <t>SAN CRISTOBAL.</t>
  </si>
  <si>
    <t>ÓXIDOS DE PASCO</t>
  </si>
  <si>
    <t>ÓXIDOS DE PASCO S.A.C.</t>
  </si>
  <si>
    <t>GRAN INMACULADA</t>
  </si>
  <si>
    <t>Fuente: Ministerio de Energía y Minas. /  Fecha de consulta: 21 de Setiembre del 2018.
 (*) La información refiere a productos de concentrados.
(**) Productores artesanales de las regiones de Madre de Dios y Puno.Cifras estimadas.</t>
  </si>
  <si>
    <t xml:space="preserve">
Fuente: Ministerio de Energía y Minas.   /     Fecha de consulta: 21 de Setiembre del 2018.</t>
  </si>
  <si>
    <t>Fuente: Ministerio de Energia y Minas.        /</t>
  </si>
  <si>
    <t>Fecha de consulta: 21 de Setiembre del 2018.</t>
  </si>
  <si>
    <t>Información preliminar de los principales productos no metálicos por región.</t>
  </si>
  <si>
    <t xml:space="preserve">Fuente: Ministerio de Energía y Minas.                                                                                                                                                                                                                                      
</t>
  </si>
  <si>
    <t>/        Fecha de consulta: 21 de Setiembre del 2018.</t>
  </si>
  <si>
    <t>Información Preliminar</t>
  </si>
  <si>
    <t>Fuente: INGEMMET y Ministerio de Energía y Minas.</t>
  </si>
  <si>
    <t>..</t>
  </si>
  <si>
    <t>(*) Información disponible a la fecha de elaboración de este boletín. Nd = Información no disponible en la fecha de elaboración del presente boletín.</t>
  </si>
  <si>
    <r>
      <t>UNIDADES MINERAS EN ACTIVIDAD - AGOSTO</t>
    </r>
    <r>
      <rPr>
        <b/>
        <sz val="12"/>
        <rFont val="Calibri"/>
        <family val="2"/>
        <scheme val="minor"/>
      </rPr>
      <t xml:space="preserve"> 20</t>
    </r>
    <r>
      <rPr>
        <b/>
        <sz val="12"/>
        <color theme="1"/>
        <rFont val="Calibri"/>
        <family val="2"/>
        <scheme val="minor"/>
      </rPr>
      <t>18</t>
    </r>
  </si>
  <si>
    <r>
      <t>ÁREAS RESTRINGIDAS A LA MINERÍA -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AGOSTO</t>
    </r>
    <r>
      <rPr>
        <b/>
        <sz val="12"/>
        <color theme="1"/>
        <rFont val="Calibri"/>
        <family val="2"/>
        <scheme val="minor"/>
      </rPr>
      <t xml:space="preserve"> 2018</t>
    </r>
  </si>
  <si>
    <t>Fuente: Ministerio de Energía y Minas, INGEMMET.  /    Fecha de consulta: 21 de Setiembre del 2018.</t>
  </si>
  <si>
    <t>TOTAL DE DERECHOS MINEROS VIGENTES AL 31/08/2018</t>
  </si>
  <si>
    <t>ENERO-AGOSTO</t>
  </si>
  <si>
    <t>HUANUCO</t>
  </si>
  <si>
    <t>Fuente: INGEMMET y Ministerio de Energía y Minas.
Fecha de consulta: 21 de Setiembre del 2018.
OBSERVACION: El rubro total de derechos mineros vigentes corresponde al territorio departamental cubierto por derechos mineros sin considerar el grado de superposición entre los mismos.</t>
  </si>
  <si>
    <t xml:space="preserve">Fuente: SUNAT, Nota Tributaria. Elaborado por Ministerio de Energía y Minas.
Fecha de consulta: 20 de Septiembre del 2018.
</t>
  </si>
  <si>
    <t>Disponible 18 de octubre</t>
  </si>
  <si>
    <t>Disponible 4 de octubre</t>
  </si>
  <si>
    <t>Variación interanual / agosto</t>
  </si>
  <si>
    <t>Ago. 2017</t>
  </si>
  <si>
    <t>Ago. 2018</t>
  </si>
  <si>
    <t>Variación acumulada / enero - agosto</t>
  </si>
  <si>
    <t>Jul.2018</t>
  </si>
  <si>
    <t>COMPAÑIA MINERA MILPO S.A.A.</t>
  </si>
  <si>
    <t>MINERA SHOUXIN PERU S.A.</t>
  </si>
  <si>
    <t>ANCASH</t>
  </si>
  <si>
    <t xml:space="preserve">
Fuente: Ministerio de Energía y Minas. 
(*) Información preliminar. Incluye producción aurífera estimada de mineros artesanales de Madre de Dios, Puno, Piura y Arequipa.</t>
  </si>
  <si>
    <t>Fuente: Ministerio de Energía y Minas. /  Fecha de consulta: 19 de Setiembre del 2018.
(*) Información preliminar. Incluye producción aurífera estimada de mineros artesanales de Madre de Dios, Puno, Piura y Arequipa.</t>
  </si>
  <si>
    <t>Fuente: Ministerio de Energía y Minas. /  Fecha de consulta: 21 de Setiembre del 2018.
(*) Información preliminar. Incluye producción aurífera estimada de mineros artesanales de Madre de Dios, Puno, Piura y Arequipa.</t>
  </si>
  <si>
    <t>SEGÚN REGIÓN - AGOSTO 2017</t>
  </si>
  <si>
    <t>Variación Interanual - Agosto</t>
  </si>
  <si>
    <t>Fuente: Dirección de Promoción Minera - Ministerio de Energía y Minas.
- 2008-2016:  Información proporcionada por los Titulares Mineros a través de la Declaración Anual Consolidada (DAC).
- 2017-2018:  Información proporcionada por los Titulares Mineros a través del Declaración Estadística Mensual (ESTAMIN).
- Las cifras han sido ajustadas a lo reportado por los Titulares Mineros al 26 de setiembre de 2018.</t>
  </si>
  <si>
    <t>Fuente: Fax Coyuntural de Accidentes Mortales - Ministerio de Energía y Minas.
- Las cifras han sido ajustadas a lo reportado por los Titulares Mineros al 19 de julio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</si>
</sst>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 * #,##0.00_ ;_ * \-#,##0.00_ ;_ * &quot;-&quot;??_ ;_ @_ "/>
    <numFmt numFmtId="164" formatCode="_-* #,##0.00_-;\-* #,##0.00_-;_-* &quot;-&quot;??_-;_-@_-"/>
    <numFmt numFmtId="165" formatCode="_ * #,##0_ ;_ * \-#,##0_ ;_ * &quot;-&quot;??_ ;_ @_ "/>
    <numFmt numFmtId="166" formatCode="#,##0.0"/>
    <numFmt numFmtId="167" formatCode="_(* #,##0.00_);_(* \(#,##0.00\);_(* &quot;-&quot;??_);_(@_)"/>
    <numFmt numFmtId="168" formatCode="_([$€]\ * #,##0.00_);_([$€]\ * \(#,##0.00\);_([$€]\ * &quot;-&quot;??_);_(@_)"/>
    <numFmt numFmtId="169" formatCode="_-* #,##0.00\ _P_t_s_-;\-* #,##0.00\ _P_t_s_-;_-* &quot;-&quot;??\ _P_t_s_-;_-@_-"/>
    <numFmt numFmtId="170" formatCode="_-* #,##0.00\ [$€]_-;\-* #,##0.00\ [$€]_-;_-* &quot;-&quot;??\ [$€]_-;_-@_-"/>
    <numFmt numFmtId="171" formatCode="_ * #,##0.0_ ;_ * \-#,##0.0_ ;_ * &quot;-&quot;??_ ;_ @_ "/>
    <numFmt numFmtId="172" formatCode="0.0%"/>
    <numFmt numFmtId="173" formatCode="General_)"/>
    <numFmt numFmtId="174" formatCode="#,##0.00_ ;\-#,##0.00\ "/>
    <numFmt numFmtId="175" formatCode="#,##0_ ;\-#,##0\ "/>
    <numFmt numFmtId="176" formatCode="0.000%"/>
    <numFmt numFmtId="177" formatCode="#,##0;[Red]#,##0"/>
    <numFmt numFmtId="178" formatCode="[$-1010409]###,##0"/>
    <numFmt numFmtId="179" formatCode="#,##0.0;\-#,##0.0"/>
    <numFmt numFmtId="180" formatCode="_-* #,##0_-;\-* #,##0_-;_-* &quot;-&quot;??_-;_-@_-"/>
    <numFmt numFmtId="181" formatCode="_(* #,##0_);_(* \(#,##0\);_(* &quot;-&quot;??_);_(@_)"/>
    <numFmt numFmtId="182" formatCode="0.0"/>
  </numFmts>
  <fonts count="100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indexed="23"/>
      <name val="Calibri"/>
      <family val="2"/>
    </font>
    <font>
      <sz val="10"/>
      <color indexed="8"/>
      <name val="Calibri"/>
      <family val="2"/>
    </font>
    <font>
      <sz val="12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color indexed="8"/>
      <name val="Calibri"/>
      <family val="2"/>
    </font>
    <font>
      <b/>
      <sz val="8"/>
      <name val="Arial"/>
      <family val="2"/>
    </font>
    <font>
      <b/>
      <u/>
      <sz val="8"/>
      <name val="Tms Rmn"/>
    </font>
    <font>
      <sz val="8"/>
      <name val="Tms Rmn"/>
    </font>
    <font>
      <b/>
      <i/>
      <sz val="8"/>
      <name val="Tms Rmn"/>
    </font>
    <font>
      <b/>
      <sz val="8"/>
      <name val="Tms Rmn"/>
    </font>
    <font>
      <b/>
      <sz val="9"/>
      <name val="Book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color rgb="FF7F7F7F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theme="0"/>
      <name val="Arial"/>
      <family val="2"/>
    </font>
    <font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FFFF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7"/>
      <name val="Arial"/>
      <family val="2"/>
    </font>
    <font>
      <sz val="7"/>
      <color indexed="8"/>
      <name val="Arial"/>
      <family val="2"/>
    </font>
    <font>
      <sz val="9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rgb="FFFFFFFF"/>
      <name val="Calibri"/>
      <family val="2"/>
    </font>
    <font>
      <b/>
      <sz val="10"/>
      <color rgb="FFFFFFFF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</fonts>
  <fills count="7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125">
        <fgColor indexed="8"/>
      </patternFill>
    </fill>
    <fill>
      <patternFill patternType="solid">
        <fgColor theme="0"/>
        <bgColor indexed="64"/>
      </patternFill>
    </fill>
    <fill>
      <patternFill patternType="solid">
        <fgColor rgb="FF167447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FFFF"/>
        <bgColor rgb="FFD9D9D9"/>
      </patternFill>
    </fill>
    <fill>
      <patternFill patternType="solid">
        <fgColor theme="0" tint="-0.499984740745262"/>
        <bgColor rgb="FFD9D9D9"/>
      </patternFill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16365C"/>
      </left>
      <right/>
      <top style="thin">
        <color rgb="FF16365C"/>
      </top>
      <bottom/>
      <diagonal/>
    </border>
    <border>
      <left/>
      <right/>
      <top style="thin">
        <color rgb="FF16365C"/>
      </top>
      <bottom/>
      <diagonal/>
    </border>
    <border>
      <left/>
      <right style="thin">
        <color rgb="FF16365C"/>
      </right>
      <top style="thin">
        <color rgb="FF16365C"/>
      </top>
      <bottom/>
      <diagonal/>
    </border>
    <border>
      <left/>
      <right/>
      <top/>
      <bottom style="thin">
        <color rgb="FFA6A6A6"/>
      </bottom>
      <diagonal/>
    </border>
    <border>
      <left/>
      <right style="thin">
        <color rgb="FF000000"/>
      </right>
      <top/>
      <bottom style="thin">
        <color rgb="FFA6A6A6"/>
      </bottom>
      <diagonal/>
    </border>
    <border>
      <left style="thin">
        <color rgb="FF16365C"/>
      </left>
      <right/>
      <top/>
      <bottom style="thin">
        <color rgb="FFA6A6A6"/>
      </bottom>
      <diagonal/>
    </border>
    <border>
      <left/>
      <right style="thin">
        <color rgb="FF16365C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indexed="64"/>
      </left>
      <right/>
      <top/>
      <bottom style="thin">
        <color rgb="FFA6A6A6"/>
      </bottom>
      <diagonal/>
    </border>
    <border>
      <left style="thin">
        <color rgb="FF16365C"/>
      </left>
      <right/>
      <top/>
      <bottom/>
      <diagonal/>
    </border>
    <border>
      <left style="thin">
        <color rgb="FF16365C"/>
      </left>
      <right/>
      <top/>
      <bottom style="thin">
        <color indexed="64"/>
      </bottom>
      <diagonal/>
    </border>
    <border>
      <left/>
      <right style="thin">
        <color rgb="FF16365C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5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1" fontId="9" fillId="0" borderId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4" fillId="18" borderId="4">
      <alignment wrapText="1"/>
    </xf>
    <xf numFmtId="167" fontId="15" fillId="0" borderId="0" applyFont="0" applyFill="0" applyBorder="0" applyAlignment="0" applyProtection="0"/>
    <xf numFmtId="173" fontId="31" fillId="0" borderId="0"/>
    <xf numFmtId="173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6" fillId="0" borderId="0" applyNumberForma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2" borderId="0" applyNumberFormat="0" applyBorder="0" applyAlignment="0" applyProtection="0"/>
    <xf numFmtId="0" fontId="17" fillId="7" borderId="1" applyNumberFormat="0" applyAlignment="0" applyProtection="0"/>
    <xf numFmtId="168" fontId="15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18" fillId="3" borderId="0" applyNumberFormat="0" applyBorder="0" applyAlignment="0" applyProtection="0"/>
    <xf numFmtId="43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9" fillId="23" borderId="0" applyNumberFormat="0" applyBorder="0" applyAlignment="0" applyProtection="0"/>
    <xf numFmtId="0" fontId="6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5" fillId="0" borderId="0"/>
    <xf numFmtId="0" fontId="7" fillId="0" borderId="0"/>
    <xf numFmtId="0" fontId="28" fillId="0" borderId="0"/>
    <xf numFmtId="0" fontId="36" fillId="0" borderId="0"/>
    <xf numFmtId="173" fontId="33" fillId="0" borderId="0"/>
    <xf numFmtId="0" fontId="15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0" fontId="1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0" fontId="7" fillId="24" borderId="5" applyNumberFormat="0" applyFont="0" applyAlignment="0" applyProtection="0"/>
    <xf numFmtId="9" fontId="3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34" fillId="25" borderId="0"/>
    <xf numFmtId="0" fontId="20" fillId="16" borderId="6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8" fillId="26" borderId="0">
      <alignment horizontal="left"/>
    </xf>
    <xf numFmtId="173" fontId="35" fillId="0" borderId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16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71" fillId="0" borderId="0"/>
    <xf numFmtId="0" fontId="1" fillId="0" borderId="0"/>
    <xf numFmtId="39" fontId="6" fillId="0" borderId="0"/>
    <xf numFmtId="0" fontId="71" fillId="0" borderId="0"/>
    <xf numFmtId="0" fontId="86" fillId="0" borderId="0" applyNumberFormat="0" applyFill="0" applyBorder="0" applyAlignment="0" applyProtection="0"/>
    <xf numFmtId="0" fontId="87" fillId="0" borderId="79" applyNumberFormat="0" applyFill="0" applyAlignment="0" applyProtection="0"/>
    <xf numFmtId="0" fontId="88" fillId="0" borderId="80" applyNumberFormat="0" applyFill="0" applyAlignment="0" applyProtection="0"/>
    <xf numFmtId="0" fontId="89" fillId="0" borderId="81" applyNumberFormat="0" applyFill="0" applyAlignment="0" applyProtection="0"/>
    <xf numFmtId="0" fontId="89" fillId="0" borderId="0" applyNumberFormat="0" applyFill="0" applyBorder="0" applyAlignment="0" applyProtection="0"/>
    <xf numFmtId="0" fontId="90" fillId="45" borderId="0" applyNumberFormat="0" applyBorder="0" applyAlignment="0" applyProtection="0"/>
    <xf numFmtId="0" fontId="91" fillId="46" borderId="0" applyNumberFormat="0" applyBorder="0" applyAlignment="0" applyProtection="0"/>
    <xf numFmtId="0" fontId="92" fillId="47" borderId="0" applyNumberFormat="0" applyBorder="0" applyAlignment="0" applyProtection="0"/>
    <xf numFmtId="0" fontId="93" fillId="48" borderId="82" applyNumberFormat="0" applyAlignment="0" applyProtection="0"/>
    <xf numFmtId="0" fontId="94" fillId="49" borderId="83" applyNumberFormat="0" applyAlignment="0" applyProtection="0"/>
    <xf numFmtId="0" fontId="95" fillId="49" borderId="82" applyNumberFormat="0" applyAlignment="0" applyProtection="0"/>
    <xf numFmtId="0" fontId="96" fillId="0" borderId="84" applyNumberFormat="0" applyFill="0" applyAlignment="0" applyProtection="0"/>
    <xf numFmtId="0" fontId="57" fillId="50" borderId="85" applyNumberFormat="0" applyAlignment="0" applyProtection="0"/>
    <xf numFmtId="0" fontId="72" fillId="0" borderId="0" applyNumberFormat="0" applyFill="0" applyBorder="0" applyAlignment="0" applyProtection="0"/>
    <xf numFmtId="0" fontId="37" fillId="51" borderId="86" applyNumberFormat="0" applyFont="0" applyAlignment="0" applyProtection="0"/>
    <xf numFmtId="0" fontId="97" fillId="0" borderId="0" applyNumberFormat="0" applyFill="0" applyBorder="0" applyAlignment="0" applyProtection="0"/>
    <xf numFmtId="0" fontId="39" fillId="0" borderId="87" applyNumberFormat="0" applyFill="0" applyAlignment="0" applyProtection="0"/>
    <xf numFmtId="0" fontId="56" fillId="52" borderId="0" applyNumberFormat="0" applyBorder="0" applyAlignment="0" applyProtection="0"/>
    <xf numFmtId="0" fontId="37" fillId="53" borderId="0" applyNumberFormat="0" applyBorder="0" applyAlignment="0" applyProtection="0"/>
    <xf numFmtId="0" fontId="37" fillId="54" borderId="0" applyNumberFormat="0" applyBorder="0" applyAlignment="0" applyProtection="0"/>
    <xf numFmtId="0" fontId="56" fillId="55" borderId="0" applyNumberFormat="0" applyBorder="0" applyAlignment="0" applyProtection="0"/>
    <xf numFmtId="0" fontId="56" fillId="56" borderId="0" applyNumberFormat="0" applyBorder="0" applyAlignment="0" applyProtection="0"/>
    <xf numFmtId="0" fontId="37" fillId="57" borderId="0" applyNumberFormat="0" applyBorder="0" applyAlignment="0" applyProtection="0"/>
    <xf numFmtId="0" fontId="37" fillId="58" borderId="0" applyNumberFormat="0" applyBorder="0" applyAlignment="0" applyProtection="0"/>
    <xf numFmtId="0" fontId="56" fillId="59" borderId="0" applyNumberFormat="0" applyBorder="0" applyAlignment="0" applyProtection="0"/>
    <xf numFmtId="0" fontId="56" fillId="60" borderId="0" applyNumberFormat="0" applyBorder="0" applyAlignment="0" applyProtection="0"/>
    <xf numFmtId="0" fontId="37" fillId="61" borderId="0" applyNumberFormat="0" applyBorder="0" applyAlignment="0" applyProtection="0"/>
    <xf numFmtId="0" fontId="37" fillId="62" borderId="0" applyNumberFormat="0" applyBorder="0" applyAlignment="0" applyProtection="0"/>
    <xf numFmtId="0" fontId="56" fillId="63" borderId="0" applyNumberFormat="0" applyBorder="0" applyAlignment="0" applyProtection="0"/>
    <xf numFmtId="0" fontId="56" fillId="64" borderId="0" applyNumberFormat="0" applyBorder="0" applyAlignment="0" applyProtection="0"/>
    <xf numFmtId="0" fontId="37" fillId="65" borderId="0" applyNumberFormat="0" applyBorder="0" applyAlignment="0" applyProtection="0"/>
    <xf numFmtId="0" fontId="37" fillId="66" borderId="0" applyNumberFormat="0" applyBorder="0" applyAlignment="0" applyProtection="0"/>
    <xf numFmtId="0" fontId="56" fillId="67" borderId="0" applyNumberFormat="0" applyBorder="0" applyAlignment="0" applyProtection="0"/>
    <xf numFmtId="0" fontId="56" fillId="68" borderId="0" applyNumberFormat="0" applyBorder="0" applyAlignment="0" applyProtection="0"/>
    <xf numFmtId="0" fontId="37" fillId="69" borderId="0" applyNumberFormat="0" applyBorder="0" applyAlignment="0" applyProtection="0"/>
    <xf numFmtId="0" fontId="37" fillId="70" borderId="0" applyNumberFormat="0" applyBorder="0" applyAlignment="0" applyProtection="0"/>
    <xf numFmtId="0" fontId="56" fillId="71" borderId="0" applyNumberFormat="0" applyBorder="0" applyAlignment="0" applyProtection="0"/>
    <xf numFmtId="0" fontId="56" fillId="72" borderId="0" applyNumberFormat="0" applyBorder="0" applyAlignment="0" applyProtection="0"/>
    <xf numFmtId="0" fontId="37" fillId="73" borderId="0" applyNumberFormat="0" applyBorder="0" applyAlignment="0" applyProtection="0"/>
    <xf numFmtId="0" fontId="37" fillId="74" borderId="0" applyNumberFormat="0" applyBorder="0" applyAlignment="0" applyProtection="0"/>
    <xf numFmtId="0" fontId="56" fillId="75" borderId="0" applyNumberFormat="0" applyBorder="0" applyAlignment="0" applyProtection="0"/>
  </cellStyleXfs>
  <cellXfs count="887">
    <xf numFmtId="0" fontId="0" fillId="0" borderId="0" xfId="0"/>
    <xf numFmtId="0" fontId="39" fillId="26" borderId="0" xfId="0" applyFont="1" applyFill="1"/>
    <xf numFmtId="0" fontId="38" fillId="26" borderId="11" xfId="0" applyFont="1" applyFill="1" applyBorder="1" applyAlignment="1">
      <alignment horizontal="left"/>
    </xf>
    <xf numFmtId="0" fontId="38" fillId="26" borderId="11" xfId="0" applyFont="1" applyFill="1" applyBorder="1" applyAlignment="1">
      <alignment horizontal="center"/>
    </xf>
    <xf numFmtId="0" fontId="38" fillId="26" borderId="0" xfId="107">
      <alignment horizontal="left"/>
    </xf>
    <xf numFmtId="0" fontId="40" fillId="26" borderId="0" xfId="107" applyFont="1">
      <alignment horizontal="left"/>
    </xf>
    <xf numFmtId="0" fontId="38" fillId="26" borderId="0" xfId="107" applyAlignment="1">
      <alignment horizontal="center"/>
    </xf>
    <xf numFmtId="0" fontId="40" fillId="26" borderId="0" xfId="107" applyFont="1" applyAlignment="1">
      <alignment horizontal="center"/>
    </xf>
    <xf numFmtId="0" fontId="39" fillId="26" borderId="0" xfId="0" applyFont="1" applyFill="1" applyAlignment="1">
      <alignment horizontal="left"/>
    </xf>
    <xf numFmtId="0" fontId="40" fillId="26" borderId="11" xfId="107" applyFont="1" applyBorder="1" applyAlignment="1">
      <alignment horizontal="center"/>
    </xf>
    <xf numFmtId="4" fontId="38" fillId="26" borderId="0" xfId="107" applyNumberFormat="1" applyAlignment="1">
      <alignment horizontal="center"/>
    </xf>
    <xf numFmtId="0" fontId="41" fillId="27" borderId="0" xfId="107" applyFont="1" applyFill="1" applyAlignment="1">
      <alignment horizontal="center"/>
    </xf>
    <xf numFmtId="10" fontId="38" fillId="26" borderId="0" xfId="94" applyNumberFormat="1" applyFont="1" applyFill="1" applyAlignment="1">
      <alignment horizontal="center"/>
    </xf>
    <xf numFmtId="3" fontId="38" fillId="26" borderId="0" xfId="47" applyNumberFormat="1" applyFont="1" applyFill="1" applyAlignment="1">
      <alignment horizontal="center"/>
    </xf>
    <xf numFmtId="3" fontId="38" fillId="26" borderId="0" xfId="107" applyNumberFormat="1" applyBorder="1" applyAlignment="1">
      <alignment horizontal="center"/>
    </xf>
    <xf numFmtId="0" fontId="40" fillId="26" borderId="12" xfId="107" applyFont="1" applyBorder="1" applyAlignment="1">
      <alignment horizontal="center"/>
    </xf>
    <xf numFmtId="0" fontId="38" fillId="26" borderId="0" xfId="107" applyBorder="1" applyAlignment="1">
      <alignment horizontal="center"/>
    </xf>
    <xf numFmtId="0" fontId="38" fillId="26" borderId="0" xfId="107" applyFill="1">
      <alignment horizontal="left"/>
    </xf>
    <xf numFmtId="0" fontId="38" fillId="26" borderId="0" xfId="107" applyAlignment="1"/>
    <xf numFmtId="0" fontId="39" fillId="26" borderId="0" xfId="0" applyFont="1" applyFill="1" applyAlignment="1"/>
    <xf numFmtId="0" fontId="42" fillId="28" borderId="0" xfId="0" applyFont="1" applyFill="1"/>
    <xf numFmtId="0" fontId="43" fillId="28" borderId="0" xfId="0" applyFont="1" applyFill="1" applyAlignment="1">
      <alignment horizontal="center"/>
    </xf>
    <xf numFmtId="0" fontId="44" fillId="26" borderId="0" xfId="107" applyFont="1" applyAlignment="1">
      <alignment horizontal="center"/>
    </xf>
    <xf numFmtId="0" fontId="44" fillId="26" borderId="0" xfId="0" applyFont="1" applyFill="1" applyBorder="1" applyAlignment="1">
      <alignment horizontal="left"/>
    </xf>
    <xf numFmtId="4" fontId="43" fillId="28" borderId="0" xfId="0" applyNumberFormat="1" applyFont="1" applyFill="1" applyAlignment="1">
      <alignment horizontal="center"/>
    </xf>
    <xf numFmtId="0" fontId="44" fillId="26" borderId="0" xfId="107" applyFont="1">
      <alignment horizontal="left"/>
    </xf>
    <xf numFmtId="0" fontId="45" fillId="26" borderId="0" xfId="107" applyFont="1">
      <alignment horizontal="left"/>
    </xf>
    <xf numFmtId="0" fontId="46" fillId="26" borderId="0" xfId="107" applyFont="1">
      <alignment horizontal="left"/>
    </xf>
    <xf numFmtId="0" fontId="44" fillId="26" borderId="0" xfId="0" applyFont="1" applyFill="1" applyBorder="1" applyAlignment="1">
      <alignment horizontal="center"/>
    </xf>
    <xf numFmtId="0" fontId="44" fillId="26" borderId="0" xfId="107" applyFont="1" applyAlignment="1"/>
    <xf numFmtId="4" fontId="44" fillId="26" borderId="0" xfId="107" applyNumberFormat="1" applyFont="1" applyAlignment="1">
      <alignment horizontal="center"/>
    </xf>
    <xf numFmtId="0" fontId="46" fillId="26" borderId="0" xfId="107" applyFont="1" applyAlignment="1">
      <alignment horizontal="center"/>
    </xf>
    <xf numFmtId="0" fontId="47" fillId="26" borderId="0" xfId="107" applyFont="1" applyAlignment="1">
      <alignment horizontal="left"/>
    </xf>
    <xf numFmtId="0" fontId="47" fillId="26" borderId="0" xfId="107" applyFont="1" applyAlignment="1">
      <alignment horizontal="center"/>
    </xf>
    <xf numFmtId="0" fontId="47" fillId="26" borderId="0" xfId="107" applyFont="1">
      <alignment horizontal="left"/>
    </xf>
    <xf numFmtId="4" fontId="46" fillId="26" borderId="0" xfId="107" applyNumberFormat="1" applyFont="1" applyAlignment="1">
      <alignment horizontal="center"/>
    </xf>
    <xf numFmtId="0" fontId="48" fillId="26" borderId="0" xfId="107" applyFont="1">
      <alignment horizontal="left"/>
    </xf>
    <xf numFmtId="166" fontId="38" fillId="26" borderId="0" xfId="107" applyNumberFormat="1" applyAlignment="1">
      <alignment horizontal="center"/>
    </xf>
    <xf numFmtId="0" fontId="47" fillId="26" borderId="0" xfId="0" applyFont="1" applyFill="1" applyAlignment="1"/>
    <xf numFmtId="166" fontId="38" fillId="26" borderId="14" xfId="107" applyNumberFormat="1" applyBorder="1" applyAlignment="1">
      <alignment horizontal="center"/>
    </xf>
    <xf numFmtId="166" fontId="38" fillId="26" borderId="15" xfId="107" applyNumberFormat="1" applyBorder="1" applyAlignment="1">
      <alignment horizontal="center"/>
    </xf>
    <xf numFmtId="166" fontId="38" fillId="26" borderId="16" xfId="107" applyNumberFormat="1" applyBorder="1" applyAlignment="1">
      <alignment horizontal="center"/>
    </xf>
    <xf numFmtId="0" fontId="41" fillId="29" borderId="17" xfId="107" applyFont="1" applyFill="1" applyBorder="1" applyAlignment="1">
      <alignment horizontal="center"/>
    </xf>
    <xf numFmtId="3" fontId="38" fillId="26" borderId="18" xfId="47" applyNumberFormat="1" applyFont="1" applyFill="1" applyBorder="1" applyAlignment="1">
      <alignment horizontal="center"/>
    </xf>
    <xf numFmtId="3" fontId="38" fillId="26" borderId="19" xfId="47" applyNumberFormat="1" applyFont="1" applyFill="1" applyBorder="1" applyAlignment="1">
      <alignment horizontal="center"/>
    </xf>
    <xf numFmtId="166" fontId="38" fillId="26" borderId="0" xfId="107" applyNumberFormat="1" applyAlignment="1">
      <alignment horizontal="left"/>
    </xf>
    <xf numFmtId="3" fontId="38" fillId="26" borderId="20" xfId="47" applyNumberFormat="1" applyFont="1" applyFill="1" applyBorder="1" applyAlignment="1">
      <alignment horizontal="center"/>
    </xf>
    <xf numFmtId="3" fontId="38" fillId="26" borderId="21" xfId="47" applyNumberFormat="1" applyFont="1" applyFill="1" applyBorder="1" applyAlignment="1">
      <alignment horizontal="center"/>
    </xf>
    <xf numFmtId="3" fontId="38" fillId="26" borderId="22" xfId="47" applyNumberFormat="1" applyFont="1" applyFill="1" applyBorder="1" applyAlignment="1">
      <alignment horizontal="center"/>
    </xf>
    <xf numFmtId="3" fontId="38" fillId="26" borderId="23" xfId="47" applyNumberFormat="1" applyFont="1" applyFill="1" applyBorder="1" applyAlignment="1">
      <alignment horizontal="center"/>
    </xf>
    <xf numFmtId="0" fontId="40" fillId="26" borderId="24" xfId="107" applyFont="1" applyBorder="1" applyAlignment="1">
      <alignment horizontal="center"/>
    </xf>
    <xf numFmtId="3" fontId="38" fillId="26" borderId="25" xfId="107" applyNumberFormat="1" applyBorder="1" applyAlignment="1">
      <alignment horizontal="center"/>
    </xf>
    <xf numFmtId="3" fontId="40" fillId="26" borderId="26" xfId="107" applyNumberFormat="1" applyFont="1" applyBorder="1" applyAlignment="1">
      <alignment horizontal="center"/>
    </xf>
    <xf numFmtId="3" fontId="40" fillId="26" borderId="27" xfId="107" applyNumberFormat="1" applyFont="1" applyBorder="1" applyAlignment="1">
      <alignment horizontal="center"/>
    </xf>
    <xf numFmtId="0" fontId="41" fillId="26" borderId="0" xfId="107" applyFont="1" applyFill="1" applyAlignment="1"/>
    <xf numFmtId="1" fontId="38" fillId="26" borderId="13" xfId="107" applyNumberFormat="1" applyFill="1" applyBorder="1" applyAlignment="1">
      <alignment horizontal="center"/>
    </xf>
    <xf numFmtId="0" fontId="49" fillId="26" borderId="0" xfId="107" applyFont="1" applyFill="1">
      <alignment horizontal="left"/>
    </xf>
    <xf numFmtId="0" fontId="50" fillId="26" borderId="0" xfId="107" applyFont="1" applyFill="1" applyAlignment="1">
      <alignment horizontal="left"/>
    </xf>
    <xf numFmtId="0" fontId="5" fillId="0" borderId="0" xfId="58"/>
    <xf numFmtId="0" fontId="5" fillId="26" borderId="18" xfId="58" applyFill="1" applyBorder="1" applyAlignment="1">
      <alignment horizontal="center" vertical="center"/>
    </xf>
    <xf numFmtId="0" fontId="5" fillId="26" borderId="19" xfId="58" applyFill="1" applyBorder="1" applyAlignment="1">
      <alignment vertical="center"/>
    </xf>
    <xf numFmtId="169" fontId="5" fillId="26" borderId="19" xfId="52" applyNumberFormat="1" applyFont="1" applyFill="1" applyBorder="1" applyAlignment="1">
      <alignment horizontal="center" vertical="center"/>
    </xf>
    <xf numFmtId="169" fontId="5" fillId="26" borderId="16" xfId="52" applyNumberFormat="1" applyFont="1" applyFill="1" applyBorder="1" applyAlignment="1">
      <alignment horizontal="center" vertical="center"/>
    </xf>
    <xf numFmtId="0" fontId="5" fillId="26" borderId="29" xfId="58" applyFill="1" applyBorder="1" applyAlignment="1">
      <alignment horizontal="center" vertical="center"/>
    </xf>
    <xf numFmtId="0" fontId="5" fillId="26" borderId="0" xfId="58" applyFill="1" applyBorder="1" applyAlignment="1">
      <alignment vertical="center"/>
    </xf>
    <xf numFmtId="169" fontId="5" fillId="26" borderId="0" xfId="52" applyNumberFormat="1" applyFont="1" applyFill="1" applyBorder="1" applyAlignment="1">
      <alignment horizontal="center" vertical="center"/>
    </xf>
    <xf numFmtId="169" fontId="5" fillId="26" borderId="14" xfId="52" applyNumberFormat="1" applyFont="1" applyFill="1" applyBorder="1" applyAlignment="1">
      <alignment horizontal="center" vertical="center"/>
    </xf>
    <xf numFmtId="0" fontId="5" fillId="26" borderId="30" xfId="58" applyFill="1" applyBorder="1" applyAlignment="1">
      <alignment horizontal="center" vertical="center"/>
    </xf>
    <xf numFmtId="0" fontId="5" fillId="26" borderId="31" xfId="58" applyFill="1" applyBorder="1" applyAlignment="1">
      <alignment vertical="center"/>
    </xf>
    <xf numFmtId="169" fontId="5" fillId="26" borderId="31" xfId="52" applyNumberFormat="1" applyFont="1" applyFill="1" applyBorder="1" applyAlignment="1">
      <alignment horizontal="center" vertical="center"/>
    </xf>
    <xf numFmtId="169" fontId="5" fillId="26" borderId="15" xfId="52" applyNumberFormat="1" applyFont="1" applyFill="1" applyBorder="1" applyAlignment="1">
      <alignment horizontal="center" vertical="center"/>
    </xf>
    <xf numFmtId="0" fontId="5" fillId="26" borderId="11" xfId="58" applyFill="1" applyBorder="1" applyAlignment="1">
      <alignment horizontal="center" vertical="center"/>
    </xf>
    <xf numFmtId="0" fontId="5" fillId="26" borderId="11" xfId="58" applyFill="1" applyBorder="1" applyAlignment="1">
      <alignment vertical="center"/>
    </xf>
    <xf numFmtId="0" fontId="5" fillId="26" borderId="11" xfId="58" applyFont="1" applyFill="1" applyBorder="1" applyAlignment="1">
      <alignment horizontal="left" vertical="center"/>
    </xf>
    <xf numFmtId="9" fontId="38" fillId="26" borderId="0" xfId="94" applyFont="1" applyFill="1" applyAlignment="1">
      <alignment horizontal="left"/>
    </xf>
    <xf numFmtId="9" fontId="47" fillId="26" borderId="0" xfId="94" applyFont="1" applyFill="1" applyAlignment="1">
      <alignment horizontal="left"/>
    </xf>
    <xf numFmtId="9" fontId="38" fillId="26" borderId="11" xfId="94" applyFont="1" applyFill="1" applyBorder="1" applyAlignment="1">
      <alignment horizontal="center"/>
    </xf>
    <xf numFmtId="9" fontId="44" fillId="26" borderId="0" xfId="94" applyFont="1" applyFill="1" applyAlignment="1">
      <alignment horizontal="left"/>
    </xf>
    <xf numFmtId="3" fontId="38" fillId="30" borderId="0" xfId="107" applyNumberFormat="1" applyFill="1" applyBorder="1" applyAlignment="1">
      <alignment horizontal="center"/>
    </xf>
    <xf numFmtId="1" fontId="38" fillId="30" borderId="25" xfId="107" applyNumberFormat="1" applyFill="1" applyBorder="1" applyAlignment="1">
      <alignment horizontal="center"/>
    </xf>
    <xf numFmtId="3" fontId="38" fillId="30" borderId="13" xfId="107" applyNumberFormat="1" applyFill="1" applyBorder="1" applyAlignment="1">
      <alignment horizontal="center"/>
    </xf>
    <xf numFmtId="0" fontId="41" fillId="29" borderId="32" xfId="107" applyFont="1" applyFill="1" applyBorder="1" applyAlignment="1">
      <alignment horizontal="left"/>
    </xf>
    <xf numFmtId="0" fontId="51" fillId="29" borderId="32" xfId="107" applyFont="1" applyFill="1" applyBorder="1" applyAlignment="1">
      <alignment horizontal="left"/>
    </xf>
    <xf numFmtId="0" fontId="41" fillId="29" borderId="32" xfId="107" applyFont="1" applyFill="1" applyBorder="1" applyAlignment="1">
      <alignment horizontal="center"/>
    </xf>
    <xf numFmtId="9" fontId="41" fillId="29" borderId="32" xfId="94" applyFont="1" applyFill="1" applyBorder="1" applyAlignment="1">
      <alignment horizontal="center"/>
    </xf>
    <xf numFmtId="0" fontId="52" fillId="31" borderId="0" xfId="58" applyFont="1" applyFill="1" applyAlignment="1">
      <alignment horizontal="center" vertical="center"/>
    </xf>
    <xf numFmtId="0" fontId="52" fillId="31" borderId="0" xfId="58" applyFont="1" applyFill="1" applyAlignment="1">
      <alignment vertical="center"/>
    </xf>
    <xf numFmtId="0" fontId="52" fillId="31" borderId="0" xfId="58" applyFont="1" applyFill="1" applyAlignment="1">
      <alignment horizontal="center" vertical="center" wrapText="1"/>
    </xf>
    <xf numFmtId="171" fontId="38" fillId="30" borderId="25" xfId="47" applyNumberFormat="1" applyFont="1" applyFill="1" applyBorder="1" applyAlignment="1">
      <alignment horizontal="center"/>
    </xf>
    <xf numFmtId="171" fontId="38" fillId="30" borderId="13" xfId="47" applyNumberFormat="1" applyFont="1" applyFill="1" applyBorder="1" applyAlignment="1">
      <alignment horizontal="center"/>
    </xf>
    <xf numFmtId="171" fontId="38" fillId="30" borderId="0" xfId="47" applyNumberFormat="1" applyFont="1" applyFill="1" applyBorder="1" applyAlignment="1">
      <alignment horizontal="center"/>
    </xf>
    <xf numFmtId="171" fontId="38" fillId="26" borderId="13" xfId="47" applyNumberFormat="1" applyFont="1" applyFill="1" applyBorder="1" applyAlignment="1">
      <alignment horizontal="center"/>
    </xf>
    <xf numFmtId="165" fontId="38" fillId="30" borderId="25" xfId="47" applyNumberFormat="1" applyFont="1" applyFill="1" applyBorder="1" applyAlignment="1">
      <alignment horizontal="center"/>
    </xf>
    <xf numFmtId="165" fontId="38" fillId="30" borderId="13" xfId="47" applyNumberFormat="1" applyFont="1" applyFill="1" applyBorder="1" applyAlignment="1">
      <alignment horizontal="center"/>
    </xf>
    <xf numFmtId="165" fontId="38" fillId="30" borderId="0" xfId="47" applyNumberFormat="1" applyFont="1" applyFill="1" applyBorder="1" applyAlignment="1">
      <alignment horizontal="center"/>
    </xf>
    <xf numFmtId="165" fontId="38" fillId="26" borderId="13" xfId="47" applyNumberFormat="1" applyFont="1" applyFill="1" applyBorder="1" applyAlignment="1">
      <alignment horizontal="center"/>
    </xf>
    <xf numFmtId="165" fontId="38" fillId="26" borderId="0" xfId="47" applyNumberFormat="1" applyFont="1" applyFill="1" applyAlignment="1">
      <alignment horizontal="left"/>
    </xf>
    <xf numFmtId="165" fontId="40" fillId="26" borderId="28" xfId="47" applyNumberFormat="1" applyFont="1" applyFill="1" applyBorder="1" applyAlignment="1">
      <alignment horizontal="center"/>
    </xf>
    <xf numFmtId="165" fontId="38" fillId="26" borderId="0" xfId="47" applyNumberFormat="1" applyFont="1" applyFill="1" applyAlignment="1">
      <alignment horizontal="center"/>
    </xf>
    <xf numFmtId="171" fontId="38" fillId="26" borderId="0" xfId="47" applyNumberFormat="1" applyFont="1" applyFill="1" applyBorder="1" applyAlignment="1">
      <alignment horizontal="center"/>
    </xf>
    <xf numFmtId="165" fontId="38" fillId="26" borderId="0" xfId="47" applyNumberFormat="1" applyFont="1" applyFill="1" applyBorder="1" applyAlignment="1">
      <alignment horizontal="center"/>
    </xf>
    <xf numFmtId="9" fontId="38" fillId="32" borderId="33" xfId="94" applyFont="1" applyFill="1" applyBorder="1" applyAlignment="1">
      <alignment horizontal="center"/>
    </xf>
    <xf numFmtId="10" fontId="38" fillId="32" borderId="33" xfId="94" applyNumberFormat="1" applyFont="1" applyFill="1" applyBorder="1" applyAlignment="1">
      <alignment horizontal="center"/>
    </xf>
    <xf numFmtId="10" fontId="38" fillId="32" borderId="34" xfId="94" applyNumberFormat="1" applyFont="1" applyFill="1" applyBorder="1" applyAlignment="1">
      <alignment horizontal="center"/>
    </xf>
    <xf numFmtId="0" fontId="38" fillId="26" borderId="23" xfId="107" applyBorder="1" applyAlignment="1">
      <alignment horizontal="center"/>
    </xf>
    <xf numFmtId="3" fontId="38" fillId="26" borderId="23" xfId="107" applyNumberFormat="1" applyBorder="1" applyAlignment="1">
      <alignment horizontal="center"/>
    </xf>
    <xf numFmtId="165" fontId="38" fillId="30" borderId="23" xfId="47" applyNumberFormat="1" applyFont="1" applyFill="1" applyBorder="1" applyAlignment="1">
      <alignment horizontal="center"/>
    </xf>
    <xf numFmtId="165" fontId="38" fillId="26" borderId="23" xfId="47" applyNumberFormat="1" applyFont="1" applyFill="1" applyBorder="1" applyAlignment="1">
      <alignment horizontal="center"/>
    </xf>
    <xf numFmtId="3" fontId="40" fillId="26" borderId="23" xfId="107" applyNumberFormat="1" applyFont="1" applyBorder="1" applyAlignment="1">
      <alignment horizontal="center"/>
    </xf>
    <xf numFmtId="3" fontId="40" fillId="26" borderId="23" xfId="107" applyNumberFormat="1" applyFont="1" applyBorder="1" applyAlignment="1">
      <alignment horizontal="right"/>
    </xf>
    <xf numFmtId="10" fontId="38" fillId="26" borderId="23" xfId="94" applyNumberFormat="1" applyFont="1" applyFill="1" applyBorder="1" applyAlignment="1">
      <alignment horizontal="center"/>
    </xf>
    <xf numFmtId="0" fontId="39" fillId="0" borderId="35" xfId="0" applyFont="1" applyBorder="1"/>
    <xf numFmtId="0" fontId="30" fillId="26" borderId="36" xfId="58" applyFont="1" applyFill="1" applyBorder="1" applyAlignment="1">
      <alignment vertical="center"/>
    </xf>
    <xf numFmtId="169" fontId="30" fillId="26" borderId="36" xfId="52" applyNumberFormat="1" applyFont="1" applyFill="1" applyBorder="1" applyAlignment="1">
      <alignment horizontal="center" vertical="center"/>
    </xf>
    <xf numFmtId="0" fontId="39" fillId="30" borderId="11" xfId="0" applyFont="1" applyFill="1" applyBorder="1"/>
    <xf numFmtId="0" fontId="30" fillId="30" borderId="11" xfId="58" applyFont="1" applyFill="1" applyBorder="1" applyAlignment="1">
      <alignment vertical="center"/>
    </xf>
    <xf numFmtId="169" fontId="30" fillId="30" borderId="11" xfId="52" applyNumberFormat="1" applyFont="1" applyFill="1" applyBorder="1" applyAlignment="1">
      <alignment horizontal="center" vertical="center"/>
    </xf>
    <xf numFmtId="0" fontId="39" fillId="30" borderId="0" xfId="0" applyFont="1" applyFill="1"/>
    <xf numFmtId="0" fontId="30" fillId="30" borderId="0" xfId="58" applyFont="1" applyFill="1" applyBorder="1" applyAlignment="1">
      <alignment vertical="center"/>
    </xf>
    <xf numFmtId="169" fontId="30" fillId="30" borderId="31" xfId="52" applyNumberFormat="1" applyFont="1" applyFill="1" applyBorder="1" applyAlignment="1">
      <alignment horizontal="center" vertical="center"/>
    </xf>
    <xf numFmtId="0" fontId="30" fillId="30" borderId="29" xfId="58" applyFont="1" applyFill="1" applyBorder="1" applyAlignment="1">
      <alignment horizontal="center" vertical="center"/>
    </xf>
    <xf numFmtId="169" fontId="30" fillId="30" borderId="0" xfId="52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71" fontId="38" fillId="26" borderId="0" xfId="47" applyNumberFormat="1" applyFont="1" applyFill="1" applyAlignment="1">
      <alignment horizontal="left"/>
    </xf>
    <xf numFmtId="0" fontId="38" fillId="26" borderId="37" xfId="107" applyBorder="1" applyAlignment="1">
      <alignment horizontal="center"/>
    </xf>
    <xf numFmtId="0" fontId="38" fillId="26" borderId="31" xfId="107" applyBorder="1" applyAlignment="1">
      <alignment horizontal="center"/>
    </xf>
    <xf numFmtId="0" fontId="41" fillId="31" borderId="0" xfId="107" applyFont="1" applyFill="1" applyAlignment="1">
      <alignment horizontal="center"/>
    </xf>
    <xf numFmtId="172" fontId="38" fillId="26" borderId="0" xfId="94" applyNumberFormat="1" applyFont="1" applyFill="1" applyAlignment="1">
      <alignment horizontal="center"/>
    </xf>
    <xf numFmtId="165" fontId="53" fillId="26" borderId="0" xfId="47" applyNumberFormat="1" applyFont="1" applyFill="1" applyAlignment="1">
      <alignment horizontal="center"/>
    </xf>
    <xf numFmtId="165" fontId="53" fillId="26" borderId="0" xfId="47" applyNumberFormat="1" applyFont="1" applyFill="1" applyAlignment="1">
      <alignment horizontal="left"/>
    </xf>
    <xf numFmtId="171" fontId="53" fillId="26" borderId="0" xfId="47" applyNumberFormat="1" applyFont="1" applyFill="1" applyAlignment="1">
      <alignment horizontal="left"/>
    </xf>
    <xf numFmtId="10" fontId="40" fillId="26" borderId="23" xfId="94" applyNumberFormat="1" applyFont="1" applyFill="1" applyBorder="1" applyAlignment="1">
      <alignment horizontal="center"/>
    </xf>
    <xf numFmtId="164" fontId="38" fillId="26" borderId="0" xfId="107" applyNumberFormat="1">
      <alignment horizontal="left"/>
    </xf>
    <xf numFmtId="43" fontId="38" fillId="26" borderId="0" xfId="47" applyFont="1" applyFill="1" applyAlignment="1">
      <alignment horizontal="left"/>
    </xf>
    <xf numFmtId="171" fontId="38" fillId="26" borderId="0" xfId="47" applyNumberFormat="1" applyFont="1" applyFill="1" applyAlignment="1">
      <alignment horizontal="center"/>
    </xf>
    <xf numFmtId="172" fontId="38" fillId="26" borderId="0" xfId="94" applyNumberFormat="1" applyFont="1" applyFill="1" applyAlignment="1">
      <alignment horizontal="left"/>
    </xf>
    <xf numFmtId="0" fontId="54" fillId="26" borderId="0" xfId="0" applyFont="1" applyFill="1" applyAlignment="1">
      <alignment horizontal="left"/>
    </xf>
    <xf numFmtId="165" fontId="49" fillId="26" borderId="0" xfId="47" applyNumberFormat="1" applyFont="1" applyFill="1" applyAlignment="1">
      <alignment horizontal="center"/>
    </xf>
    <xf numFmtId="10" fontId="49" fillId="26" borderId="0" xfId="94" applyNumberFormat="1" applyFont="1" applyFill="1" applyAlignment="1">
      <alignment horizontal="right"/>
    </xf>
    <xf numFmtId="10" fontId="49" fillId="26" borderId="0" xfId="94" applyNumberFormat="1" applyFont="1" applyFill="1" applyBorder="1" applyAlignment="1">
      <alignment horizontal="right"/>
    </xf>
    <xf numFmtId="0" fontId="55" fillId="29" borderId="24" xfId="107" applyFont="1" applyFill="1" applyBorder="1" applyAlignment="1">
      <alignment horizontal="left"/>
    </xf>
    <xf numFmtId="0" fontId="38" fillId="26" borderId="0" xfId="107" applyFont="1" applyAlignment="1">
      <alignment horizontal="center"/>
    </xf>
    <xf numFmtId="0" fontId="38" fillId="26" borderId="0" xfId="107" applyFont="1">
      <alignment horizontal="left"/>
    </xf>
    <xf numFmtId="3" fontId="38" fillId="26" borderId="0" xfId="107" applyNumberFormat="1" applyFont="1" applyAlignment="1">
      <alignment horizontal="center"/>
    </xf>
    <xf numFmtId="3" fontId="38" fillId="26" borderId="0" xfId="107" applyNumberFormat="1" applyFont="1" applyFill="1" applyBorder="1" applyAlignment="1">
      <alignment horizontal="center"/>
    </xf>
    <xf numFmtId="0" fontId="38" fillId="26" borderId="0" xfId="107" applyFont="1" applyFill="1">
      <alignment horizontal="left"/>
    </xf>
    <xf numFmtId="175" fontId="38" fillId="26" borderId="0" xfId="47" applyNumberFormat="1" applyFont="1" applyFill="1" applyAlignment="1">
      <alignment horizontal="center"/>
    </xf>
    <xf numFmtId="10" fontId="38" fillId="26" borderId="0" xfId="94" applyNumberFormat="1" applyFont="1" applyFill="1" applyBorder="1" applyAlignment="1">
      <alignment horizontal="center"/>
    </xf>
    <xf numFmtId="4" fontId="38" fillId="26" borderId="0" xfId="107" applyNumberFormat="1" applyFont="1" applyAlignment="1">
      <alignment horizontal="center"/>
    </xf>
    <xf numFmtId="0" fontId="0" fillId="26" borderId="0" xfId="0" applyFont="1" applyFill="1" applyAlignment="1">
      <alignment horizontal="center"/>
    </xf>
    <xf numFmtId="0" fontId="0" fillId="26" borderId="0" xfId="0" applyFont="1" applyFill="1"/>
    <xf numFmtId="0" fontId="56" fillId="29" borderId="0" xfId="0" applyFont="1" applyFill="1" applyAlignment="1">
      <alignment horizontal="left"/>
    </xf>
    <xf numFmtId="0" fontId="56" fillId="29" borderId="0" xfId="0" applyFont="1" applyFill="1" applyAlignment="1">
      <alignment horizontal="center"/>
    </xf>
    <xf numFmtId="0" fontId="0" fillId="26" borderId="0" xfId="0" applyFont="1" applyFill="1" applyAlignment="1">
      <alignment horizontal="left"/>
    </xf>
    <xf numFmtId="3" fontId="0" fillId="26" borderId="0" xfId="0" applyNumberFormat="1" applyFont="1" applyFill="1" applyAlignment="1">
      <alignment horizontal="center"/>
    </xf>
    <xf numFmtId="166" fontId="0" fillId="26" borderId="0" xfId="0" applyNumberFormat="1" applyFont="1" applyFill="1" applyAlignment="1">
      <alignment horizontal="center"/>
    </xf>
    <xf numFmtId="0" fontId="54" fillId="0" borderId="0" xfId="0" applyFont="1" applyAlignment="1">
      <alignment vertical="center"/>
    </xf>
    <xf numFmtId="0" fontId="39" fillId="26" borderId="11" xfId="0" applyFont="1" applyFill="1" applyBorder="1" applyAlignment="1">
      <alignment horizontal="left"/>
    </xf>
    <xf numFmtId="10" fontId="39" fillId="26" borderId="11" xfId="0" applyNumberFormat="1" applyFont="1" applyFill="1" applyBorder="1" applyAlignment="1">
      <alignment horizontal="center"/>
    </xf>
    <xf numFmtId="3" fontId="57" fillId="29" borderId="0" xfId="0" applyNumberFormat="1" applyFont="1" applyFill="1" applyAlignment="1">
      <alignment horizontal="center"/>
    </xf>
    <xf numFmtId="0" fontId="57" fillId="29" borderId="0" xfId="0" applyFont="1" applyFill="1" applyAlignment="1">
      <alignment horizontal="left"/>
    </xf>
    <xf numFmtId="0" fontId="41" fillId="29" borderId="0" xfId="107" applyFont="1" applyFill="1" applyAlignment="1">
      <alignment horizontal="left"/>
    </xf>
    <xf numFmtId="0" fontId="44" fillId="26" borderId="0" xfId="107" applyFont="1" applyFill="1" applyAlignment="1">
      <alignment horizontal="left"/>
    </xf>
    <xf numFmtId="0" fontId="41" fillId="26" borderId="0" xfId="107" applyFont="1" applyFill="1" applyAlignment="1">
      <alignment horizontal="center"/>
    </xf>
    <xf numFmtId="0" fontId="38" fillId="26" borderId="0" xfId="107" applyFont="1" applyFill="1" applyAlignment="1">
      <alignment horizontal="center"/>
    </xf>
    <xf numFmtId="3" fontId="38" fillId="30" borderId="0" xfId="107" applyNumberFormat="1" applyFont="1" applyFill="1" applyAlignment="1">
      <alignment horizontal="left"/>
    </xf>
    <xf numFmtId="3" fontId="38" fillId="30" borderId="0" xfId="107" applyNumberFormat="1" applyFont="1" applyFill="1" applyBorder="1" applyAlignment="1">
      <alignment horizontal="center"/>
    </xf>
    <xf numFmtId="175" fontId="38" fillId="30" borderId="0" xfId="47" applyNumberFormat="1" applyFont="1" applyFill="1" applyBorder="1" applyAlignment="1">
      <alignment horizontal="center"/>
    </xf>
    <xf numFmtId="3" fontId="38" fillId="26" borderId="0" xfId="107" applyNumberFormat="1" applyFont="1" applyAlignment="1">
      <alignment horizontal="left"/>
    </xf>
    <xf numFmtId="3" fontId="38" fillId="26" borderId="0" xfId="107" applyNumberFormat="1" applyFont="1" applyBorder="1" applyAlignment="1">
      <alignment horizontal="center"/>
    </xf>
    <xf numFmtId="175" fontId="38" fillId="26" borderId="0" xfId="47" applyNumberFormat="1" applyFont="1" applyFill="1" applyBorder="1" applyAlignment="1">
      <alignment horizontal="center"/>
    </xf>
    <xf numFmtId="10" fontId="38" fillId="26" borderId="13" xfId="94" applyNumberFormat="1" applyFont="1" applyFill="1" applyBorder="1" applyAlignment="1">
      <alignment horizontal="center"/>
    </xf>
    <xf numFmtId="3" fontId="38" fillId="26" borderId="0" xfId="107" applyNumberFormat="1" applyFont="1" applyFill="1" applyAlignment="1">
      <alignment horizontal="left"/>
    </xf>
    <xf numFmtId="10" fontId="38" fillId="26" borderId="41" xfId="94" applyNumberFormat="1" applyFont="1" applyFill="1" applyBorder="1" applyAlignment="1">
      <alignment horizontal="center"/>
    </xf>
    <xf numFmtId="3" fontId="40" fillId="26" borderId="11" xfId="107" applyNumberFormat="1" applyFont="1" applyBorder="1" applyAlignment="1">
      <alignment horizontal="left"/>
    </xf>
    <xf numFmtId="3" fontId="40" fillId="26" borderId="11" xfId="107" applyNumberFormat="1" applyFont="1" applyBorder="1" applyAlignment="1">
      <alignment horizontal="center"/>
    </xf>
    <xf numFmtId="10" fontId="40" fillId="26" borderId="11" xfId="94" applyNumberFormat="1" applyFont="1" applyFill="1" applyBorder="1" applyAlignment="1">
      <alignment horizontal="center"/>
    </xf>
    <xf numFmtId="3" fontId="44" fillId="26" borderId="0" xfId="107" applyNumberFormat="1" applyFont="1" applyBorder="1" applyAlignment="1">
      <alignment horizontal="left"/>
    </xf>
    <xf numFmtId="3" fontId="40" fillId="26" borderId="0" xfId="107" applyNumberFormat="1" applyFont="1" applyBorder="1" applyAlignment="1">
      <alignment horizontal="center"/>
    </xf>
    <xf numFmtId="0" fontId="40" fillId="26" borderId="0" xfId="107" applyFont="1" applyFill="1" applyAlignment="1">
      <alignment horizontal="left"/>
    </xf>
    <xf numFmtId="10" fontId="40" fillId="26" borderId="42" xfId="94" applyNumberFormat="1" applyFont="1" applyFill="1" applyBorder="1" applyAlignment="1">
      <alignment horizontal="center"/>
    </xf>
    <xf numFmtId="0" fontId="38" fillId="26" borderId="42" xfId="107" applyFont="1" applyBorder="1" applyAlignment="1">
      <alignment horizontal="center"/>
    </xf>
    <xf numFmtId="10" fontId="38" fillId="26" borderId="33" xfId="94" applyNumberFormat="1" applyFont="1" applyFill="1" applyBorder="1" applyAlignment="1">
      <alignment horizontal="center"/>
    </xf>
    <xf numFmtId="10" fontId="38" fillId="26" borderId="34" xfId="94" applyNumberFormat="1" applyFont="1" applyFill="1" applyBorder="1" applyAlignment="1">
      <alignment horizontal="center"/>
    </xf>
    <xf numFmtId="3" fontId="40" fillId="26" borderId="0" xfId="107" applyNumberFormat="1" applyFont="1">
      <alignment horizontal="left"/>
    </xf>
    <xf numFmtId="9" fontId="40" fillId="26" borderId="11" xfId="94" applyNumberFormat="1" applyFont="1" applyFill="1" applyBorder="1" applyAlignment="1">
      <alignment horizontal="center"/>
    </xf>
    <xf numFmtId="3" fontId="40" fillId="26" borderId="0" xfId="107" applyNumberFormat="1" applyFont="1" applyBorder="1" applyAlignment="1">
      <alignment horizontal="left"/>
    </xf>
    <xf numFmtId="9" fontId="40" fillId="26" borderId="0" xfId="94" applyNumberFormat="1" applyFont="1" applyFill="1" applyBorder="1" applyAlignment="1">
      <alignment horizontal="center"/>
    </xf>
    <xf numFmtId="165" fontId="49" fillId="26" borderId="25" xfId="47" applyNumberFormat="1" applyFont="1" applyFill="1" applyBorder="1" applyAlignment="1">
      <alignment horizontal="center" vertical="center"/>
    </xf>
    <xf numFmtId="165" fontId="49" fillId="26" borderId="0" xfId="47" applyNumberFormat="1" applyFont="1" applyFill="1" applyBorder="1" applyAlignment="1">
      <alignment horizontal="center" vertical="center"/>
    </xf>
    <xf numFmtId="10" fontId="49" fillId="26" borderId="13" xfId="94" applyNumberFormat="1" applyFont="1" applyFill="1" applyBorder="1" applyAlignment="1">
      <alignment horizontal="right" vertical="center"/>
    </xf>
    <xf numFmtId="165" fontId="49" fillId="26" borderId="25" xfId="47" applyNumberFormat="1" applyFont="1" applyFill="1" applyBorder="1" applyAlignment="1">
      <alignment horizontal="left" vertical="center"/>
    </xf>
    <xf numFmtId="165" fontId="49" fillId="26" borderId="0" xfId="47" applyNumberFormat="1" applyFont="1" applyFill="1" applyBorder="1" applyAlignment="1">
      <alignment horizontal="left" vertical="center"/>
    </xf>
    <xf numFmtId="0" fontId="0" fillId="26" borderId="0" xfId="0" applyFill="1"/>
    <xf numFmtId="0" fontId="49" fillId="26" borderId="0" xfId="0" applyFont="1" applyFill="1"/>
    <xf numFmtId="0" fontId="58" fillId="26" borderId="0" xfId="0" applyFont="1" applyFill="1" applyAlignment="1">
      <alignment horizontal="left"/>
    </xf>
    <xf numFmtId="0" fontId="49" fillId="0" borderId="0" xfId="0" applyFont="1"/>
    <xf numFmtId="0" fontId="58" fillId="26" borderId="0" xfId="0" applyFont="1" applyFill="1"/>
    <xf numFmtId="0" fontId="49" fillId="26" borderId="0" xfId="0" applyFont="1" applyFill="1" applyAlignment="1">
      <alignment vertical="center"/>
    </xf>
    <xf numFmtId="0" fontId="58" fillId="26" borderId="0" xfId="0" applyFont="1" applyFill="1" applyAlignment="1">
      <alignment horizontal="left" vertical="center"/>
    </xf>
    <xf numFmtId="0" fontId="49" fillId="0" borderId="0" xfId="0" applyFont="1" applyAlignment="1">
      <alignment vertical="center"/>
    </xf>
    <xf numFmtId="0" fontId="58" fillId="26" borderId="0" xfId="0" applyFont="1" applyFill="1" applyAlignment="1">
      <alignment vertical="center"/>
    </xf>
    <xf numFmtId="0" fontId="49" fillId="26" borderId="0" xfId="107" applyFont="1" applyFill="1" applyAlignment="1">
      <alignment horizontal="left" vertical="center"/>
    </xf>
    <xf numFmtId="0" fontId="59" fillId="26" borderId="0" xfId="0" applyFont="1" applyFill="1"/>
    <xf numFmtId="0" fontId="60" fillId="29" borderId="0" xfId="0" applyFont="1" applyFill="1" applyAlignment="1">
      <alignment horizontal="left"/>
    </xf>
    <xf numFmtId="0" fontId="49" fillId="26" borderId="0" xfId="0" applyFont="1" applyFill="1" applyAlignment="1">
      <alignment horizontal="left"/>
    </xf>
    <xf numFmtId="3" fontId="49" fillId="26" borderId="0" xfId="0" applyNumberFormat="1" applyFont="1" applyFill="1"/>
    <xf numFmtId="3" fontId="49" fillId="26" borderId="0" xfId="0" applyNumberFormat="1" applyFont="1" applyFill="1" applyAlignment="1">
      <alignment horizontal="right"/>
    </xf>
    <xf numFmtId="0" fontId="58" fillId="26" borderId="11" xfId="0" applyFont="1" applyFill="1" applyBorder="1" applyAlignment="1">
      <alignment horizontal="left"/>
    </xf>
    <xf numFmtId="0" fontId="49" fillId="26" borderId="11" xfId="0" applyFont="1" applyFill="1" applyBorder="1"/>
    <xf numFmtId="0" fontId="58" fillId="30" borderId="0" xfId="0" applyFont="1" applyFill="1" applyAlignment="1">
      <alignment horizontal="left"/>
    </xf>
    <xf numFmtId="0" fontId="58" fillId="30" borderId="11" xfId="0" applyFont="1" applyFill="1" applyBorder="1" applyAlignment="1">
      <alignment horizontal="left"/>
    </xf>
    <xf numFmtId="0" fontId="49" fillId="33" borderId="11" xfId="0" applyFont="1" applyFill="1" applyBorder="1"/>
    <xf numFmtId="10" fontId="58" fillId="30" borderId="11" xfId="0" applyNumberFormat="1" applyFont="1" applyFill="1" applyBorder="1"/>
    <xf numFmtId="0" fontId="49" fillId="0" borderId="0" xfId="0" applyFont="1" applyAlignment="1">
      <alignment horizontal="left"/>
    </xf>
    <xf numFmtId="0" fontId="62" fillId="26" borderId="0" xfId="0" applyFont="1" applyFill="1"/>
    <xf numFmtId="3" fontId="63" fillId="26" borderId="0" xfId="107" applyNumberFormat="1" applyFont="1" applyFill="1" applyAlignment="1">
      <alignment horizontal="center"/>
    </xf>
    <xf numFmtId="10" fontId="63" fillId="26" borderId="0" xfId="94" applyNumberFormat="1" applyFont="1" applyFill="1" applyAlignment="1">
      <alignment horizontal="right"/>
    </xf>
    <xf numFmtId="0" fontId="63" fillId="26" borderId="0" xfId="107" applyFont="1" applyFill="1">
      <alignment horizontal="left"/>
    </xf>
    <xf numFmtId="0" fontId="64" fillId="26" borderId="0" xfId="0" applyFont="1" applyFill="1" applyAlignment="1">
      <alignment horizontal="left"/>
    </xf>
    <xf numFmtId="165" fontId="63" fillId="26" borderId="0" xfId="47" applyNumberFormat="1" applyFont="1" applyFill="1" applyAlignment="1">
      <alignment horizontal="center"/>
    </xf>
    <xf numFmtId="0" fontId="62" fillId="30" borderId="43" xfId="47" applyNumberFormat="1" applyFont="1" applyFill="1" applyBorder="1" applyAlignment="1"/>
    <xf numFmtId="0" fontId="59" fillId="26" borderId="0" xfId="0" applyFont="1" applyFill="1" applyAlignment="1">
      <alignment horizontal="left"/>
    </xf>
    <xf numFmtId="0" fontId="62" fillId="26" borderId="0" xfId="0" applyFont="1" applyFill="1" applyAlignment="1">
      <alignment horizontal="left"/>
    </xf>
    <xf numFmtId="0" fontId="60" fillId="26" borderId="0" xfId="107" applyFont="1" applyFill="1">
      <alignment horizontal="left"/>
    </xf>
    <xf numFmtId="3" fontId="63" fillId="26" borderId="0" xfId="107" applyNumberFormat="1" applyFont="1" applyFill="1" applyAlignment="1">
      <alignment horizontal="right"/>
    </xf>
    <xf numFmtId="0" fontId="65" fillId="26" borderId="0" xfId="107" applyFont="1" applyFill="1" applyAlignment="1">
      <alignment horizontal="left"/>
    </xf>
    <xf numFmtId="3" fontId="65" fillId="26" borderId="0" xfId="107" applyNumberFormat="1" applyFont="1" applyFill="1" applyAlignment="1">
      <alignment horizontal="right"/>
    </xf>
    <xf numFmtId="3" fontId="65" fillId="26" borderId="0" xfId="107" applyNumberFormat="1" applyFont="1" applyFill="1" applyAlignment="1">
      <alignment horizontal="center"/>
    </xf>
    <xf numFmtId="0" fontId="49" fillId="26" borderId="0" xfId="0" applyFont="1" applyFill="1" applyAlignment="1">
      <alignment horizontal="center"/>
    </xf>
    <xf numFmtId="0" fontId="55" fillId="29" borderId="0" xfId="0" applyFont="1" applyFill="1" applyAlignment="1">
      <alignment horizontal="left"/>
    </xf>
    <xf numFmtId="0" fontId="55" fillId="29" borderId="0" xfId="0" applyFont="1" applyFill="1" applyAlignment="1">
      <alignment horizontal="center"/>
    </xf>
    <xf numFmtId="0" fontId="50" fillId="26" borderId="32" xfId="0" applyFont="1" applyFill="1" applyBorder="1" applyAlignment="1">
      <alignment horizontal="left"/>
    </xf>
    <xf numFmtId="0" fontId="50" fillId="26" borderId="32" xfId="0" applyFont="1" applyFill="1" applyBorder="1" applyAlignment="1">
      <alignment horizontal="center"/>
    </xf>
    <xf numFmtId="10" fontId="49" fillId="26" borderId="0" xfId="94" applyNumberFormat="1" applyFont="1" applyFill="1" applyAlignment="1">
      <alignment horizontal="center"/>
    </xf>
    <xf numFmtId="174" fontId="49" fillId="26" borderId="0" xfId="47" applyNumberFormat="1" applyFont="1" applyFill="1" applyAlignment="1">
      <alignment horizontal="center"/>
    </xf>
    <xf numFmtId="3" fontId="49" fillId="26" borderId="0" xfId="0" applyNumberFormat="1" applyFont="1" applyFill="1" applyBorder="1" applyAlignment="1">
      <alignment horizontal="center"/>
    </xf>
    <xf numFmtId="10" fontId="49" fillId="26" borderId="0" xfId="0" applyNumberFormat="1" applyFont="1" applyFill="1" applyAlignment="1">
      <alignment horizontal="center"/>
    </xf>
    <xf numFmtId="3" fontId="49" fillId="26" borderId="0" xfId="0" applyNumberFormat="1" applyFont="1" applyFill="1" applyAlignment="1">
      <alignment horizontal="center"/>
    </xf>
    <xf numFmtId="0" fontId="49" fillId="26" borderId="0" xfId="0" applyFont="1" applyFill="1" applyBorder="1" applyAlignment="1">
      <alignment horizontal="left"/>
    </xf>
    <xf numFmtId="174" fontId="49" fillId="26" borderId="0" xfId="47" applyNumberFormat="1" applyFont="1" applyFill="1" applyBorder="1" applyAlignment="1">
      <alignment horizontal="center"/>
    </xf>
    <xf numFmtId="0" fontId="49" fillId="26" borderId="0" xfId="0" applyFont="1" applyFill="1" applyBorder="1"/>
    <xf numFmtId="0" fontId="49" fillId="33" borderId="31" xfId="0" applyFont="1" applyFill="1" applyBorder="1" applyAlignment="1">
      <alignment horizontal="left"/>
    </xf>
    <xf numFmtId="10" fontId="49" fillId="33" borderId="31" xfId="0" applyNumberFormat="1" applyFont="1" applyFill="1" applyBorder="1" applyAlignment="1">
      <alignment horizontal="center"/>
    </xf>
    <xf numFmtId="172" fontId="49" fillId="33" borderId="31" xfId="0" applyNumberFormat="1" applyFont="1" applyFill="1" applyBorder="1" applyAlignment="1">
      <alignment horizontal="center"/>
    </xf>
    <xf numFmtId="4" fontId="49" fillId="33" borderId="31" xfId="94" applyNumberFormat="1" applyFont="1" applyFill="1" applyBorder="1" applyAlignment="1">
      <alignment horizontal="center"/>
    </xf>
    <xf numFmtId="3" fontId="49" fillId="33" borderId="31" xfId="0" applyNumberFormat="1" applyFont="1" applyFill="1" applyBorder="1" applyAlignment="1">
      <alignment horizontal="center"/>
    </xf>
    <xf numFmtId="2" fontId="49" fillId="26" borderId="0" xfId="0" applyNumberFormat="1" applyFont="1" applyFill="1" applyAlignment="1">
      <alignment horizontal="center"/>
    </xf>
    <xf numFmtId="0" fontId="67" fillId="26" borderId="0" xfId="0" applyFont="1" applyFill="1" applyAlignment="1">
      <alignment horizontal="left"/>
    </xf>
    <xf numFmtId="3" fontId="67" fillId="26" borderId="0" xfId="0" applyNumberFormat="1" applyFont="1" applyFill="1" applyAlignment="1">
      <alignment horizontal="center"/>
    </xf>
    <xf numFmtId="10" fontId="67" fillId="26" borderId="0" xfId="0" applyNumberFormat="1" applyFont="1" applyFill="1" applyAlignment="1">
      <alignment horizontal="center"/>
    </xf>
    <xf numFmtId="3" fontId="67" fillId="26" borderId="0" xfId="94" applyNumberFormat="1" applyFont="1" applyFill="1" applyAlignment="1">
      <alignment horizontal="center"/>
    </xf>
    <xf numFmtId="3" fontId="49" fillId="26" borderId="0" xfId="94" applyNumberFormat="1" applyFont="1" applyFill="1" applyAlignment="1">
      <alignment horizontal="center"/>
    </xf>
    <xf numFmtId="4" fontId="49" fillId="26" borderId="0" xfId="0" applyNumberFormat="1" applyFont="1" applyFill="1" applyAlignment="1">
      <alignment horizontal="center"/>
    </xf>
    <xf numFmtId="0" fontId="58" fillId="33" borderId="11" xfId="107" applyFont="1" applyFill="1" applyBorder="1" applyAlignment="1">
      <alignment horizontal="left"/>
    </xf>
    <xf numFmtId="0" fontId="60" fillId="29" borderId="0" xfId="0" applyFont="1" applyFill="1" applyAlignment="1">
      <alignment horizontal="center"/>
    </xf>
    <xf numFmtId="4" fontId="58" fillId="30" borderId="11" xfId="0" applyNumberFormat="1" applyFont="1" applyFill="1" applyBorder="1" applyAlignment="1">
      <alignment horizontal="center"/>
    </xf>
    <xf numFmtId="4" fontId="58" fillId="26" borderId="11" xfId="0" applyNumberFormat="1" applyFont="1" applyFill="1" applyBorder="1" applyAlignment="1">
      <alignment horizontal="center"/>
    </xf>
    <xf numFmtId="0" fontId="58" fillId="26" borderId="11" xfId="0" applyFont="1" applyFill="1" applyBorder="1" applyAlignment="1">
      <alignment horizontal="center"/>
    </xf>
    <xf numFmtId="0" fontId="55" fillId="29" borderId="0" xfId="0" applyFont="1" applyFill="1"/>
    <xf numFmtId="3" fontId="55" fillId="29" borderId="0" xfId="0" applyNumberFormat="1" applyFont="1" applyFill="1" applyAlignment="1">
      <alignment horizontal="right"/>
    </xf>
    <xf numFmtId="10" fontId="49" fillId="26" borderId="0" xfId="94" applyNumberFormat="1" applyFont="1" applyFill="1"/>
    <xf numFmtId="176" fontId="49" fillId="26" borderId="0" xfId="94" applyNumberFormat="1" applyFont="1" applyFill="1"/>
    <xf numFmtId="0" fontId="58" fillId="26" borderId="11" xfId="0" applyFont="1" applyFill="1" applyBorder="1"/>
    <xf numFmtId="3" fontId="58" fillId="26" borderId="11" xfId="0" applyNumberFormat="1" applyFont="1" applyFill="1" applyBorder="1"/>
    <xf numFmtId="10" fontId="58" fillId="26" borderId="11" xfId="94" applyNumberFormat="1" applyFont="1" applyFill="1" applyBorder="1"/>
    <xf numFmtId="0" fontId="55" fillId="29" borderId="0" xfId="0" applyFont="1" applyFill="1" applyAlignment="1">
      <alignment horizontal="right"/>
    </xf>
    <xf numFmtId="0" fontId="55" fillId="26" borderId="0" xfId="0" applyFont="1" applyFill="1"/>
    <xf numFmtId="3" fontId="55" fillId="26" borderId="0" xfId="0" applyNumberFormat="1" applyFont="1" applyFill="1"/>
    <xf numFmtId="0" fontId="55" fillId="26" borderId="0" xfId="0" applyFont="1" applyFill="1" applyAlignment="1">
      <alignment horizontal="center"/>
    </xf>
    <xf numFmtId="0" fontId="49" fillId="0" borderId="11" xfId="0" applyFont="1" applyBorder="1" applyAlignment="1">
      <alignment horizontal="left"/>
    </xf>
    <xf numFmtId="0" fontId="63" fillId="26" borderId="0" xfId="0" applyFont="1" applyFill="1" applyAlignment="1">
      <alignment horizontal="right"/>
    </xf>
    <xf numFmtId="0" fontId="63" fillId="26" borderId="0" xfId="0" applyFont="1" applyFill="1"/>
    <xf numFmtId="0" fontId="62" fillId="30" borderId="35" xfId="0" applyFont="1" applyFill="1" applyBorder="1" applyAlignment="1">
      <alignment horizontal="left"/>
    </xf>
    <xf numFmtId="0" fontId="62" fillId="30" borderId="36" xfId="0" applyFont="1" applyFill="1" applyBorder="1" applyAlignment="1">
      <alignment horizontal="right"/>
    </xf>
    <xf numFmtId="0" fontId="62" fillId="30" borderId="47" xfId="0" applyFont="1" applyFill="1" applyBorder="1" applyAlignment="1">
      <alignment horizontal="right"/>
    </xf>
    <xf numFmtId="0" fontId="63" fillId="26" borderId="0" xfId="0" applyFont="1" applyFill="1" applyAlignment="1">
      <alignment horizontal="left"/>
    </xf>
    <xf numFmtId="165" fontId="63" fillId="26" borderId="0" xfId="47" applyNumberFormat="1" applyFont="1" applyFill="1" applyAlignment="1">
      <alignment horizontal="right"/>
    </xf>
    <xf numFmtId="175" fontId="63" fillId="26" borderId="0" xfId="47" applyNumberFormat="1" applyFont="1" applyFill="1" applyAlignment="1">
      <alignment horizontal="right"/>
    </xf>
    <xf numFmtId="0" fontId="62" fillId="30" borderId="35" xfId="0" applyFont="1" applyFill="1" applyBorder="1"/>
    <xf numFmtId="0" fontId="63" fillId="30" borderId="36" xfId="0" applyFont="1" applyFill="1" applyBorder="1" applyAlignment="1">
      <alignment horizontal="right"/>
    </xf>
    <xf numFmtId="0" fontId="63" fillId="30" borderId="47" xfId="0" applyFont="1" applyFill="1" applyBorder="1" applyAlignment="1">
      <alignment horizontal="right"/>
    </xf>
    <xf numFmtId="3" fontId="63" fillId="26" borderId="0" xfId="47" applyNumberFormat="1" applyFont="1" applyFill="1" applyAlignment="1">
      <alignment horizontal="right"/>
    </xf>
    <xf numFmtId="0" fontId="64" fillId="26" borderId="0" xfId="0" applyFont="1" applyFill="1"/>
    <xf numFmtId="4" fontId="49" fillId="26" borderId="0" xfId="107" applyNumberFormat="1" applyFont="1" applyAlignment="1">
      <alignment horizontal="right"/>
    </xf>
    <xf numFmtId="0" fontId="49" fillId="26" borderId="0" xfId="107" applyFont="1" applyAlignment="1">
      <alignment horizontal="right"/>
    </xf>
    <xf numFmtId="0" fontId="49" fillId="26" borderId="0" xfId="107" applyFont="1">
      <alignment horizontal="left"/>
    </xf>
    <xf numFmtId="0" fontId="55" fillId="29" borderId="0" xfId="107" applyFont="1" applyFill="1" applyAlignment="1"/>
    <xf numFmtId="0" fontId="49" fillId="26" borderId="0" xfId="107" applyFont="1" applyAlignment="1"/>
    <xf numFmtId="3" fontId="49" fillId="26" borderId="0" xfId="107" applyNumberFormat="1" applyFont="1" applyAlignment="1">
      <alignment horizontal="right"/>
    </xf>
    <xf numFmtId="0" fontId="49" fillId="26" borderId="0" xfId="107" applyFont="1" applyBorder="1" applyAlignment="1"/>
    <xf numFmtId="3" fontId="49" fillId="26" borderId="0" xfId="107" applyNumberFormat="1" applyFont="1" applyBorder="1" applyAlignment="1">
      <alignment horizontal="right"/>
    </xf>
    <xf numFmtId="0" fontId="58" fillId="26" borderId="0" xfId="107" applyFont="1" applyBorder="1" applyAlignment="1"/>
    <xf numFmtId="3" fontId="58" fillId="26" borderId="0" xfId="107" applyNumberFormat="1" applyFont="1" applyBorder="1" applyAlignment="1">
      <alignment horizontal="right"/>
    </xf>
    <xf numFmtId="0" fontId="49" fillId="26" borderId="0" xfId="107" applyFont="1" applyBorder="1">
      <alignment horizontal="left"/>
    </xf>
    <xf numFmtId="0" fontId="49" fillId="26" borderId="31" xfId="107" applyFont="1" applyBorder="1">
      <alignment horizontal="left"/>
    </xf>
    <xf numFmtId="0" fontId="58" fillId="30" borderId="35" xfId="107" applyFont="1" applyFill="1" applyBorder="1" applyAlignment="1"/>
    <xf numFmtId="3" fontId="58" fillId="30" borderId="36" xfId="107" applyNumberFormat="1" applyFont="1" applyFill="1" applyBorder="1" applyAlignment="1">
      <alignment horizontal="right"/>
    </xf>
    <xf numFmtId="3" fontId="58" fillId="30" borderId="47" xfId="107" applyNumberFormat="1" applyFont="1" applyFill="1" applyBorder="1" applyAlignment="1">
      <alignment horizontal="right"/>
    </xf>
    <xf numFmtId="0" fontId="58" fillId="30" borderId="35" xfId="107" applyFont="1" applyFill="1" applyBorder="1">
      <alignment horizontal="left"/>
    </xf>
    <xf numFmtId="0" fontId="62" fillId="26" borderId="0" xfId="0" applyFont="1" applyFill="1" applyAlignment="1"/>
    <xf numFmtId="0" fontId="55" fillId="29" borderId="0" xfId="107" applyNumberFormat="1" applyFont="1" applyFill="1" applyAlignment="1">
      <alignment horizontal="center"/>
    </xf>
    <xf numFmtId="0" fontId="58" fillId="26" borderId="11" xfId="107" applyFont="1" applyBorder="1" applyAlignment="1"/>
    <xf numFmtId="3" fontId="58" fillId="26" borderId="11" xfId="107" applyNumberFormat="1" applyFont="1" applyBorder="1" applyAlignment="1">
      <alignment horizontal="right"/>
    </xf>
    <xf numFmtId="0" fontId="49" fillId="26" borderId="0" xfId="107" applyFont="1" applyAlignment="1">
      <alignment horizontal="center"/>
    </xf>
    <xf numFmtId="0" fontId="67" fillId="26" borderId="0" xfId="0" applyFont="1" applyFill="1"/>
    <xf numFmtId="0" fontId="67" fillId="26" borderId="0" xfId="0" applyFont="1" applyFill="1" applyBorder="1"/>
    <xf numFmtId="0" fontId="49" fillId="26" borderId="0" xfId="0" applyFont="1" applyFill="1" applyBorder="1" applyAlignment="1">
      <alignment vertical="center"/>
    </xf>
    <xf numFmtId="0" fontId="55" fillId="29" borderId="0" xfId="0" applyFont="1" applyFill="1" applyBorder="1" applyAlignment="1">
      <alignment horizontal="left" vertical="center"/>
    </xf>
    <xf numFmtId="0" fontId="55" fillId="29" borderId="0" xfId="0" applyFont="1" applyFill="1" applyBorder="1" applyAlignment="1">
      <alignment horizontal="right" vertical="center"/>
    </xf>
    <xf numFmtId="3" fontId="49" fillId="26" borderId="0" xfId="0" applyNumberFormat="1" applyFont="1" applyFill="1" applyBorder="1" applyAlignment="1">
      <alignment vertical="center" wrapText="1"/>
    </xf>
    <xf numFmtId="165" fontId="49" fillId="26" borderId="0" xfId="0" applyNumberFormat="1" applyFont="1" applyFill="1" applyBorder="1"/>
    <xf numFmtId="3" fontId="49" fillId="26" borderId="0" xfId="0" applyNumberFormat="1" applyFont="1" applyFill="1" applyBorder="1"/>
    <xf numFmtId="10" fontId="49" fillId="26" borderId="0" xfId="94" applyNumberFormat="1" applyFont="1" applyFill="1" applyBorder="1"/>
    <xf numFmtId="0" fontId="58" fillId="26" borderId="11" xfId="0" applyFont="1" applyFill="1" applyBorder="1" applyAlignment="1">
      <alignment horizontal="center" vertical="center"/>
    </xf>
    <xf numFmtId="10" fontId="58" fillId="26" borderId="11" xfId="0" applyNumberFormat="1" applyFont="1" applyFill="1" applyBorder="1" applyAlignment="1">
      <alignment horizontal="right" vertical="center" wrapText="1"/>
    </xf>
    <xf numFmtId="177" fontId="49" fillId="26" borderId="11" xfId="0" applyNumberFormat="1" applyFont="1" applyFill="1" applyBorder="1"/>
    <xf numFmtId="9" fontId="49" fillId="26" borderId="11" xfId="94" applyNumberFormat="1" applyFont="1" applyFill="1" applyBorder="1" applyAlignment="1">
      <alignment horizontal="right"/>
    </xf>
    <xf numFmtId="0" fontId="55" fillId="29" borderId="0" xfId="0" applyFont="1" applyFill="1" applyBorder="1" applyAlignment="1">
      <alignment horizontal="center" vertical="top" wrapText="1"/>
    </xf>
    <xf numFmtId="0" fontId="62" fillId="26" borderId="0" xfId="0" applyFont="1" applyFill="1" applyBorder="1" applyAlignment="1">
      <alignment horizontal="center" vertical="top" wrapText="1"/>
    </xf>
    <xf numFmtId="178" fontId="63" fillId="26" borderId="0" xfId="0" applyNumberFormat="1" applyFont="1" applyFill="1" applyBorder="1" applyAlignment="1">
      <alignment horizontal="center" vertical="top" wrapText="1"/>
    </xf>
    <xf numFmtId="0" fontId="62" fillId="26" borderId="11" xfId="0" applyFont="1" applyFill="1" applyBorder="1" applyAlignment="1">
      <alignment horizontal="center" vertical="top" wrapText="1"/>
    </xf>
    <xf numFmtId="178" fontId="62" fillId="26" borderId="11" xfId="0" applyNumberFormat="1" applyFont="1" applyFill="1" applyBorder="1" applyAlignment="1">
      <alignment horizontal="center" vertical="top" wrapText="1"/>
    </xf>
    <xf numFmtId="0" fontId="62" fillId="26" borderId="0" xfId="0" applyFont="1" applyFill="1" applyBorder="1" applyAlignment="1">
      <alignment vertical="center" wrapText="1"/>
    </xf>
    <xf numFmtId="0" fontId="62" fillId="26" borderId="0" xfId="0" applyFont="1" applyFill="1" applyBorder="1" applyAlignment="1">
      <alignment vertical="center"/>
    </xf>
    <xf numFmtId="0" fontId="55" fillId="29" borderId="12" xfId="107" applyFont="1" applyFill="1" applyBorder="1" applyAlignment="1">
      <alignment horizontal="center"/>
    </xf>
    <xf numFmtId="0" fontId="49" fillId="26" borderId="32" xfId="107" applyFont="1" applyBorder="1" applyAlignment="1">
      <alignment horizontal="center"/>
    </xf>
    <xf numFmtId="3" fontId="49" fillId="26" borderId="0" xfId="107" applyNumberFormat="1" applyFont="1" applyAlignment="1">
      <alignment horizontal="center"/>
    </xf>
    <xf numFmtId="2" fontId="49" fillId="26" borderId="0" xfId="107" applyNumberFormat="1" applyFont="1" applyFill="1" applyBorder="1" applyAlignment="1">
      <alignment horizontal="left" indent="1"/>
    </xf>
    <xf numFmtId="3" fontId="49" fillId="26" borderId="0" xfId="107" applyNumberFormat="1" applyFont="1" applyFill="1" applyBorder="1" applyAlignment="1">
      <alignment horizontal="center"/>
    </xf>
    <xf numFmtId="0" fontId="49" fillId="26" borderId="0" xfId="107" applyFont="1" applyFill="1" applyBorder="1" applyAlignment="1">
      <alignment horizontal="center"/>
    </xf>
    <xf numFmtId="0" fontId="58" fillId="26" borderId="0" xfId="107" applyFont="1" applyAlignment="1">
      <alignment horizontal="left"/>
    </xf>
    <xf numFmtId="10" fontId="49" fillId="26" borderId="46" xfId="94" applyNumberFormat="1" applyFont="1" applyFill="1" applyBorder="1" applyAlignment="1">
      <alignment horizontal="right" vertical="center"/>
    </xf>
    <xf numFmtId="0" fontId="49" fillId="0" borderId="0" xfId="107" applyFont="1" applyFill="1" applyAlignment="1">
      <alignment horizontal="left" vertical="center"/>
    </xf>
    <xf numFmtId="3" fontId="58" fillId="30" borderId="11" xfId="0" applyNumberFormat="1" applyFont="1" applyFill="1" applyBorder="1" applyAlignment="1">
      <alignment vertical="center" wrapText="1"/>
    </xf>
    <xf numFmtId="0" fontId="0" fillId="26" borderId="0" xfId="0" applyFill="1" applyAlignment="1">
      <alignment horizontal="right"/>
    </xf>
    <xf numFmtId="0" fontId="0" fillId="26" borderId="0" xfId="0" applyFill="1" applyBorder="1"/>
    <xf numFmtId="0" fontId="0" fillId="26" borderId="11" xfId="0" applyFill="1" applyBorder="1" applyAlignment="1">
      <alignment horizontal="right"/>
    </xf>
    <xf numFmtId="0" fontId="63" fillId="0" borderId="0" xfId="0" applyFont="1" applyAlignment="1">
      <alignment horizontal="left" vertical="center"/>
    </xf>
    <xf numFmtId="0" fontId="54" fillId="26" borderId="0" xfId="0" applyFont="1" applyFill="1" applyAlignment="1">
      <alignment horizontal="left" vertical="center"/>
    </xf>
    <xf numFmtId="0" fontId="63" fillId="26" borderId="0" xfId="0" applyFont="1" applyFill="1" applyAlignment="1">
      <alignment horizontal="left" vertical="center"/>
    </xf>
    <xf numFmtId="175" fontId="38" fillId="26" borderId="25" xfId="47" applyNumberFormat="1" applyFont="1" applyFill="1" applyBorder="1" applyAlignment="1">
      <alignment horizontal="center"/>
    </xf>
    <xf numFmtId="0" fontId="41" fillId="34" borderId="0" xfId="107" applyFont="1" applyFill="1" applyAlignment="1">
      <alignment horizontal="left"/>
    </xf>
    <xf numFmtId="0" fontId="48" fillId="34" borderId="0" xfId="107" applyFont="1" applyFill="1" applyAlignment="1">
      <alignment horizontal="left"/>
    </xf>
    <xf numFmtId="0" fontId="48" fillId="34" borderId="0" xfId="107" applyFont="1" applyFill="1" applyAlignment="1">
      <alignment horizontal="center"/>
    </xf>
    <xf numFmtId="3" fontId="49" fillId="26" borderId="0" xfId="47" applyNumberFormat="1" applyFont="1" applyFill="1" applyAlignment="1">
      <alignment horizontal="right"/>
    </xf>
    <xf numFmtId="3" fontId="49" fillId="26" borderId="19" xfId="107" applyNumberFormat="1" applyFont="1" applyBorder="1" applyAlignment="1">
      <alignment horizontal="right"/>
    </xf>
    <xf numFmtId="3" fontId="49" fillId="26" borderId="31" xfId="107" applyNumberFormat="1" applyFont="1" applyBorder="1" applyAlignment="1">
      <alignment horizontal="right"/>
    </xf>
    <xf numFmtId="3" fontId="38" fillId="26" borderId="0" xfId="107" applyNumberFormat="1" applyFont="1" applyAlignment="1">
      <alignment horizontal="right"/>
    </xf>
    <xf numFmtId="0" fontId="66" fillId="26" borderId="0" xfId="0" applyFont="1" applyFill="1" applyAlignment="1">
      <alignment horizontal="left" indent="1"/>
    </xf>
    <xf numFmtId="0" fontId="49" fillId="26" borderId="0" xfId="107" applyFont="1" applyAlignment="1">
      <alignment horizontal="left" indent="1"/>
    </xf>
    <xf numFmtId="0" fontId="0" fillId="26" borderId="0" xfId="0" applyFont="1" applyFill="1" applyAlignment="1">
      <alignment horizontal="left" indent="1"/>
    </xf>
    <xf numFmtId="3" fontId="49" fillId="26" borderId="0" xfId="0" applyNumberFormat="1" applyFont="1" applyFill="1" applyBorder="1" applyAlignment="1">
      <alignment horizontal="right" vertical="center"/>
    </xf>
    <xf numFmtId="3" fontId="63" fillId="26" borderId="0" xfId="0" applyNumberFormat="1" applyFont="1" applyFill="1" applyBorder="1" applyAlignment="1">
      <alignment horizontal="right" vertical="center"/>
    </xf>
    <xf numFmtId="3" fontId="49" fillId="26" borderId="25" xfId="0" applyNumberFormat="1" applyFont="1" applyFill="1" applyBorder="1" applyAlignment="1">
      <alignment horizontal="right" vertical="center"/>
    </xf>
    <xf numFmtId="0" fontId="49" fillId="26" borderId="13" xfId="0" applyFont="1" applyFill="1" applyBorder="1" applyAlignment="1">
      <alignment horizontal="left" vertical="center"/>
    </xf>
    <xf numFmtId="0" fontId="63" fillId="26" borderId="13" xfId="0" applyFont="1" applyFill="1" applyBorder="1" applyAlignment="1">
      <alignment horizontal="left" vertical="center"/>
    </xf>
    <xf numFmtId="0" fontId="63" fillId="26" borderId="48" xfId="0" applyFont="1" applyFill="1" applyBorder="1" applyAlignment="1">
      <alignment vertical="center" wrapText="1"/>
    </xf>
    <xf numFmtId="0" fontId="55" fillId="29" borderId="35" xfId="47" applyNumberFormat="1" applyFont="1" applyFill="1" applyBorder="1" applyAlignment="1">
      <alignment horizontal="center" vertical="center"/>
    </xf>
    <xf numFmtId="0" fontId="55" fillId="29" borderId="36" xfId="47" applyNumberFormat="1" applyFont="1" applyFill="1" applyBorder="1" applyAlignment="1">
      <alignment horizontal="center" vertical="center"/>
    </xf>
    <xf numFmtId="10" fontId="55" fillId="29" borderId="47" xfId="94" applyNumberFormat="1" applyFont="1" applyFill="1" applyBorder="1" applyAlignment="1">
      <alignment horizontal="center" vertical="center"/>
    </xf>
    <xf numFmtId="10" fontId="55" fillId="31" borderId="50" xfId="94" applyNumberFormat="1" applyFont="1" applyFill="1" applyBorder="1" applyAlignment="1">
      <alignment horizontal="center" vertical="center"/>
    </xf>
    <xf numFmtId="0" fontId="58" fillId="30" borderId="26" xfId="47" applyNumberFormat="1" applyFont="1" applyFill="1" applyBorder="1" applyAlignment="1">
      <alignment vertical="center"/>
    </xf>
    <xf numFmtId="9" fontId="58" fillId="30" borderId="49" xfId="94" applyNumberFormat="1" applyFont="1" applyFill="1" applyBorder="1" applyAlignment="1">
      <alignment horizontal="right" vertical="center"/>
    </xf>
    <xf numFmtId="0" fontId="49" fillId="26" borderId="0" xfId="0" applyFont="1" applyFill="1" applyBorder="1" applyAlignment="1">
      <alignment horizontal="left" vertical="center"/>
    </xf>
    <xf numFmtId="0" fontId="49" fillId="26" borderId="0" xfId="0" applyFont="1" applyFill="1" applyBorder="1" applyAlignment="1">
      <alignment horizontal="left" vertical="center" indent="1"/>
    </xf>
    <xf numFmtId="43" fontId="38" fillId="26" borderId="0" xfId="47" applyNumberFormat="1" applyFont="1" applyFill="1" applyAlignment="1">
      <alignment horizontal="center"/>
    </xf>
    <xf numFmtId="0" fontId="57" fillId="29" borderId="0" xfId="0" applyFont="1" applyFill="1" applyAlignment="1">
      <alignment horizontal="center"/>
    </xf>
    <xf numFmtId="4" fontId="49" fillId="26" borderId="0" xfId="0" applyNumberFormat="1" applyFont="1" applyFill="1" applyBorder="1" applyAlignment="1">
      <alignment horizontal="center"/>
    </xf>
    <xf numFmtId="9" fontId="38" fillId="26" borderId="0" xfId="94" applyNumberFormat="1" applyFont="1" applyFill="1" applyAlignment="1">
      <alignment horizontal="left"/>
    </xf>
    <xf numFmtId="43" fontId="38" fillId="26" borderId="23" xfId="47" applyNumberFormat="1" applyFont="1" applyFill="1" applyBorder="1" applyAlignment="1">
      <alignment horizontal="center"/>
    </xf>
    <xf numFmtId="43" fontId="38" fillId="30" borderId="23" xfId="47" applyNumberFormat="1" applyFont="1" applyFill="1" applyBorder="1" applyAlignment="1">
      <alignment horizontal="center"/>
    </xf>
    <xf numFmtId="0" fontId="60" fillId="29" borderId="0" xfId="0" applyFont="1" applyFill="1" applyAlignment="1">
      <alignment horizontal="center" vertical="center" wrapText="1"/>
    </xf>
    <xf numFmtId="0" fontId="61" fillId="29" borderId="0" xfId="0" applyFont="1" applyFill="1" applyAlignment="1">
      <alignment horizontal="center" vertical="center" wrapText="1"/>
    </xf>
    <xf numFmtId="0" fontId="49" fillId="26" borderId="0" xfId="0" applyFont="1" applyFill="1" applyAlignment="1">
      <alignment horizontal="center" vertical="center" wrapText="1"/>
    </xf>
    <xf numFmtId="165" fontId="49" fillId="26" borderId="0" xfId="47" applyNumberFormat="1" applyFont="1" applyFill="1" applyBorder="1" applyAlignment="1">
      <alignment vertical="center" wrapText="1"/>
    </xf>
    <xf numFmtId="165" fontId="49" fillId="26" borderId="0" xfId="47" applyNumberFormat="1" applyFont="1" applyFill="1" applyBorder="1"/>
    <xf numFmtId="0" fontId="55" fillId="29" borderId="0" xfId="0" applyFont="1" applyFill="1" applyBorder="1" applyAlignment="1">
      <alignment horizontal="center" vertical="center" wrapText="1"/>
    </xf>
    <xf numFmtId="43" fontId="0" fillId="26" borderId="0" xfId="47" applyNumberFormat="1" applyFont="1" applyFill="1" applyAlignment="1">
      <alignment horizontal="center"/>
    </xf>
    <xf numFmtId="2" fontId="49" fillId="26" borderId="0" xfId="47" applyNumberFormat="1" applyFont="1" applyFill="1" applyAlignment="1">
      <alignment horizontal="center" vertical="center"/>
    </xf>
    <xf numFmtId="43" fontId="0" fillId="26" borderId="0" xfId="47" applyFont="1" applyFill="1"/>
    <xf numFmtId="4" fontId="0" fillId="26" borderId="0" xfId="0" applyNumberFormat="1" applyFont="1" applyFill="1"/>
    <xf numFmtId="0" fontId="41" fillId="29" borderId="0" xfId="107" applyFont="1" applyFill="1" applyAlignment="1">
      <alignment horizontal="center"/>
    </xf>
    <xf numFmtId="0" fontId="41" fillId="34" borderId="0" xfId="107" applyFont="1" applyFill="1" applyAlignment="1">
      <alignment horizontal="center"/>
    </xf>
    <xf numFmtId="0" fontId="55" fillId="29" borderId="0" xfId="107" applyNumberFormat="1" applyFont="1" applyFill="1" applyAlignment="1">
      <alignment horizontal="right"/>
    </xf>
    <xf numFmtId="3" fontId="63" fillId="26" borderId="0" xfId="107" applyNumberFormat="1" applyFont="1" applyFill="1" applyAlignment="1">
      <alignment horizontal="center" vertical="center"/>
    </xf>
    <xf numFmtId="0" fontId="58" fillId="26" borderId="27" xfId="107" applyFont="1" applyFill="1" applyBorder="1" applyAlignment="1">
      <alignment horizontal="left" vertical="center"/>
    </xf>
    <xf numFmtId="10" fontId="58" fillId="26" borderId="27" xfId="94" applyNumberFormat="1" applyFont="1" applyFill="1" applyBorder="1" applyAlignment="1">
      <alignment horizontal="center" vertical="center"/>
    </xf>
    <xf numFmtId="166" fontId="57" fillId="29" borderId="0" xfId="0" applyNumberFormat="1" applyFont="1" applyFill="1" applyAlignment="1">
      <alignment horizontal="center"/>
    </xf>
    <xf numFmtId="10" fontId="38" fillId="30" borderId="42" xfId="94" applyNumberFormat="1" applyFont="1" applyFill="1" applyBorder="1" applyAlignment="1">
      <alignment horizontal="center"/>
    </xf>
    <xf numFmtId="10" fontId="38" fillId="30" borderId="34" xfId="94" applyNumberFormat="1" applyFont="1" applyFill="1" applyBorder="1" applyAlignment="1">
      <alignment horizontal="center"/>
    </xf>
    <xf numFmtId="3" fontId="68" fillId="26" borderId="17" xfId="107" applyNumberFormat="1" applyFont="1" applyFill="1" applyBorder="1" applyAlignment="1">
      <alignment horizontal="center"/>
    </xf>
    <xf numFmtId="10" fontId="40" fillId="26" borderId="17" xfId="94" applyNumberFormat="1" applyFont="1" applyFill="1" applyBorder="1" applyAlignment="1">
      <alignment horizontal="center"/>
    </xf>
    <xf numFmtId="175" fontId="38" fillId="26" borderId="40" xfId="47" applyNumberFormat="1" applyFont="1" applyFill="1" applyBorder="1" applyAlignment="1">
      <alignment horizontal="center"/>
    </xf>
    <xf numFmtId="1" fontId="49" fillId="26" borderId="0" xfId="107" applyNumberFormat="1" applyFont="1">
      <alignment horizontal="left"/>
    </xf>
    <xf numFmtId="0" fontId="55" fillId="29" borderId="0" xfId="107" applyNumberFormat="1" applyFont="1" applyFill="1" applyAlignment="1">
      <alignment horizontal="center" wrapText="1"/>
    </xf>
    <xf numFmtId="0" fontId="41" fillId="31" borderId="0" xfId="107" applyFont="1" applyFill="1" applyAlignment="1">
      <alignment horizontal="center"/>
    </xf>
    <xf numFmtId="0" fontId="41" fillId="34" borderId="0" xfId="107" applyFont="1" applyFill="1" applyAlignment="1">
      <alignment horizontal="center"/>
    </xf>
    <xf numFmtId="0" fontId="58" fillId="26" borderId="0" xfId="107" applyFont="1" applyFill="1" applyBorder="1" applyAlignment="1"/>
    <xf numFmtId="10" fontId="58" fillId="26" borderId="0" xfId="94" applyNumberFormat="1" applyFont="1" applyFill="1" applyBorder="1" applyAlignment="1">
      <alignment horizontal="center"/>
    </xf>
    <xf numFmtId="0" fontId="58" fillId="26" borderId="0" xfId="107" applyFont="1" applyFill="1" applyBorder="1" applyAlignment="1">
      <alignment horizontal="left" vertical="center"/>
    </xf>
    <xf numFmtId="10" fontId="58" fillId="26" borderId="0" xfId="94" applyNumberFormat="1" applyFont="1" applyFill="1" applyBorder="1" applyAlignment="1">
      <alignment horizontal="center" vertical="center"/>
    </xf>
    <xf numFmtId="0" fontId="49" fillId="26" borderId="0" xfId="107" applyNumberFormat="1" applyFont="1" applyFill="1" applyAlignment="1">
      <alignment horizontal="left" vertical="center" indent="1"/>
    </xf>
    <xf numFmtId="165" fontId="50" fillId="26" borderId="0" xfId="47" applyNumberFormat="1" applyFont="1" applyFill="1" applyAlignment="1">
      <alignment horizontal="center"/>
    </xf>
    <xf numFmtId="10" fontId="50" fillId="26" borderId="0" xfId="94" applyNumberFormat="1" applyFont="1" applyFill="1" applyAlignment="1">
      <alignment horizontal="right"/>
    </xf>
    <xf numFmtId="0" fontId="50" fillId="26" borderId="0" xfId="107" applyFont="1" applyFill="1">
      <alignment horizontal="left"/>
    </xf>
    <xf numFmtId="0" fontId="55" fillId="29" borderId="52" xfId="107" applyNumberFormat="1" applyFont="1" applyFill="1" applyBorder="1" applyAlignment="1">
      <alignment horizontal="left" vertical="center"/>
    </xf>
    <xf numFmtId="0" fontId="55" fillId="29" borderId="52" xfId="47" applyNumberFormat="1" applyFont="1" applyFill="1" applyBorder="1" applyAlignment="1">
      <alignment horizontal="right" vertical="center"/>
    </xf>
    <xf numFmtId="0" fontId="55" fillId="29" borderId="19" xfId="47" applyNumberFormat="1" applyFont="1" applyFill="1" applyBorder="1" applyAlignment="1">
      <alignment horizontal="right" vertical="center"/>
    </xf>
    <xf numFmtId="10" fontId="55" fillId="29" borderId="53" xfId="94" applyNumberFormat="1" applyFont="1" applyFill="1" applyBorder="1" applyAlignment="1">
      <alignment horizontal="right" vertical="center"/>
    </xf>
    <xf numFmtId="10" fontId="55" fillId="29" borderId="19" xfId="94" applyNumberFormat="1" applyFont="1" applyFill="1" applyBorder="1" applyAlignment="1">
      <alignment horizontal="right" vertical="center"/>
    </xf>
    <xf numFmtId="10" fontId="55" fillId="31" borderId="54" xfId="94" applyNumberFormat="1" applyFont="1" applyFill="1" applyBorder="1" applyAlignment="1">
      <alignment horizontal="right" vertical="center"/>
    </xf>
    <xf numFmtId="0" fontId="58" fillId="30" borderId="55" xfId="47" applyNumberFormat="1" applyFont="1" applyFill="1" applyBorder="1" applyAlignment="1">
      <alignment vertical="center"/>
    </xf>
    <xf numFmtId="165" fontId="58" fillId="30" borderId="55" xfId="47" applyNumberFormat="1" applyFont="1" applyFill="1" applyBorder="1" applyAlignment="1">
      <alignment horizontal="center" vertical="center"/>
    </xf>
    <xf numFmtId="165" fontId="58" fillId="30" borderId="11" xfId="47" applyNumberFormat="1" applyFont="1" applyFill="1" applyBorder="1" applyAlignment="1">
      <alignment horizontal="center" vertical="center"/>
    </xf>
    <xf numFmtId="10" fontId="58" fillId="30" borderId="11" xfId="94" applyNumberFormat="1" applyFont="1" applyFill="1" applyBorder="1" applyAlignment="1">
      <alignment horizontal="right" vertical="center"/>
    </xf>
    <xf numFmtId="9" fontId="58" fillId="30" borderId="57" xfId="94" applyNumberFormat="1" applyFont="1" applyFill="1" applyBorder="1" applyAlignment="1">
      <alignment horizontal="right" vertical="center"/>
    </xf>
    <xf numFmtId="0" fontId="49" fillId="26" borderId="25" xfId="47" applyNumberFormat="1" applyFont="1" applyFill="1" applyBorder="1" applyAlignment="1">
      <alignment horizontal="left" vertical="center" indent="1"/>
    </xf>
    <xf numFmtId="0" fontId="49" fillId="26" borderId="25" xfId="107" applyNumberFormat="1" applyFont="1" applyFill="1" applyBorder="1" applyAlignment="1">
      <alignment horizontal="left" vertical="center" indent="1"/>
    </xf>
    <xf numFmtId="0" fontId="58" fillId="30" borderId="55" xfId="107" applyNumberFormat="1" applyFont="1" applyFill="1" applyBorder="1" applyAlignment="1">
      <alignment horizontal="left" vertical="center"/>
    </xf>
    <xf numFmtId="0" fontId="49" fillId="26" borderId="25" xfId="107" applyFont="1" applyFill="1" applyBorder="1" applyAlignment="1">
      <alignment horizontal="left" vertical="center" indent="1"/>
    </xf>
    <xf numFmtId="0" fontId="62" fillId="30" borderId="43" xfId="107" applyNumberFormat="1" applyFont="1" applyFill="1" applyBorder="1">
      <alignment horizontal="left"/>
    </xf>
    <xf numFmtId="0" fontId="49" fillId="0" borderId="25" xfId="107" applyFont="1" applyFill="1" applyBorder="1" applyAlignment="1">
      <alignment horizontal="left" vertical="center" indent="1"/>
    </xf>
    <xf numFmtId="165" fontId="49" fillId="0" borderId="25" xfId="47" applyNumberFormat="1" applyFont="1" applyFill="1" applyBorder="1" applyAlignment="1">
      <alignment horizontal="center" vertical="center"/>
    </xf>
    <xf numFmtId="165" fontId="49" fillId="0" borderId="0" xfId="47" applyNumberFormat="1" applyFont="1" applyFill="1" applyBorder="1" applyAlignment="1">
      <alignment horizontal="center" vertical="center"/>
    </xf>
    <xf numFmtId="0" fontId="49" fillId="0" borderId="40" xfId="107" applyFont="1" applyFill="1" applyBorder="1" applyAlignment="1">
      <alignment horizontal="left" vertical="center" indent="1"/>
    </xf>
    <xf numFmtId="165" fontId="49" fillId="0" borderId="40" xfId="47" applyNumberFormat="1" applyFont="1" applyFill="1" applyBorder="1" applyAlignment="1">
      <alignment horizontal="center" vertical="center"/>
    </xf>
    <xf numFmtId="165" fontId="49" fillId="0" borderId="32" xfId="47" applyNumberFormat="1" applyFont="1" applyFill="1" applyBorder="1" applyAlignment="1">
      <alignment horizontal="center" vertical="center"/>
    </xf>
    <xf numFmtId="0" fontId="55" fillId="29" borderId="24" xfId="47" applyNumberFormat="1" applyFont="1" applyFill="1" applyBorder="1" applyAlignment="1">
      <alignment horizontal="right"/>
    </xf>
    <xf numFmtId="0" fontId="55" fillId="29" borderId="12" xfId="47" applyNumberFormat="1" applyFont="1" applyFill="1" applyBorder="1" applyAlignment="1">
      <alignment horizontal="right"/>
    </xf>
    <xf numFmtId="10" fontId="55" fillId="29" borderId="38" xfId="94" applyNumberFormat="1" applyFont="1" applyFill="1" applyBorder="1" applyAlignment="1">
      <alignment horizontal="right"/>
    </xf>
    <xf numFmtId="10" fontId="55" fillId="29" borderId="12" xfId="94" applyNumberFormat="1" applyFont="1" applyFill="1" applyBorder="1" applyAlignment="1">
      <alignment horizontal="right"/>
    </xf>
    <xf numFmtId="10" fontId="55" fillId="31" borderId="39" xfId="94" applyNumberFormat="1" applyFont="1" applyFill="1" applyBorder="1" applyAlignment="1">
      <alignment horizontal="right"/>
    </xf>
    <xf numFmtId="165" fontId="62" fillId="30" borderId="43" xfId="47" applyNumberFormat="1" applyFont="1" applyFill="1" applyBorder="1" applyAlignment="1">
      <alignment horizontal="center"/>
    </xf>
    <xf numFmtId="165" fontId="62" fillId="30" borderId="44" xfId="47" applyNumberFormat="1" applyFont="1" applyFill="1" applyBorder="1" applyAlignment="1">
      <alignment horizontal="center"/>
    </xf>
    <xf numFmtId="9" fontId="62" fillId="30" borderId="45" xfId="94" applyNumberFormat="1" applyFont="1" applyFill="1" applyBorder="1" applyAlignment="1">
      <alignment horizontal="right"/>
    </xf>
    <xf numFmtId="0" fontId="62" fillId="26" borderId="0" xfId="107" applyFont="1" applyFill="1">
      <alignment horizontal="left"/>
    </xf>
    <xf numFmtId="0" fontId="63" fillId="26" borderId="25" xfId="47" applyNumberFormat="1" applyFont="1" applyFill="1" applyBorder="1" applyAlignment="1">
      <alignment horizontal="left" indent="1"/>
    </xf>
    <xf numFmtId="165" fontId="63" fillId="26" borderId="25" xfId="47" applyNumberFormat="1" applyFont="1" applyFill="1" applyBorder="1" applyAlignment="1">
      <alignment horizontal="center"/>
    </xf>
    <xf numFmtId="165" fontId="63" fillId="26" borderId="0" xfId="47" applyNumberFormat="1" applyFont="1" applyFill="1" applyBorder="1" applyAlignment="1">
      <alignment horizontal="center"/>
    </xf>
    <xf numFmtId="10" fontId="63" fillId="26" borderId="0" xfId="94" applyNumberFormat="1" applyFont="1" applyFill="1" applyBorder="1" applyAlignment="1">
      <alignment horizontal="right"/>
    </xf>
    <xf numFmtId="0" fontId="63" fillId="26" borderId="25" xfId="107" applyNumberFormat="1" applyFont="1" applyFill="1" applyBorder="1" applyAlignment="1">
      <alignment horizontal="left" indent="1"/>
    </xf>
    <xf numFmtId="165" fontId="63" fillId="26" borderId="25" xfId="47" applyNumberFormat="1" applyFont="1" applyFill="1" applyBorder="1" applyAlignment="1">
      <alignment horizontal="left"/>
    </xf>
    <xf numFmtId="165" fontId="63" fillId="26" borderId="0" xfId="47" applyNumberFormat="1" applyFont="1" applyFill="1" applyBorder="1" applyAlignment="1">
      <alignment horizontal="left"/>
    </xf>
    <xf numFmtId="165" fontId="62" fillId="30" borderId="43" xfId="47" applyNumberFormat="1" applyFont="1" applyFill="1" applyBorder="1" applyAlignment="1">
      <alignment horizontal="left"/>
    </xf>
    <xf numFmtId="165" fontId="62" fillId="30" borderId="44" xfId="47" applyNumberFormat="1" applyFont="1" applyFill="1" applyBorder="1" applyAlignment="1">
      <alignment horizontal="left"/>
    </xf>
    <xf numFmtId="0" fontId="63" fillId="26" borderId="40" xfId="107" applyNumberFormat="1" applyFont="1" applyFill="1" applyBorder="1" applyAlignment="1">
      <alignment horizontal="left" indent="1"/>
    </xf>
    <xf numFmtId="165" fontId="63" fillId="26" borderId="40" xfId="47" applyNumberFormat="1" applyFont="1" applyFill="1" applyBorder="1" applyAlignment="1">
      <alignment horizontal="left"/>
    </xf>
    <xf numFmtId="165" fontId="63" fillId="26" borderId="32" xfId="47" applyNumberFormat="1" applyFont="1" applyFill="1" applyBorder="1" applyAlignment="1">
      <alignment horizontal="left"/>
    </xf>
    <xf numFmtId="0" fontId="62" fillId="26" borderId="0" xfId="0" applyFont="1" applyFill="1" applyAlignment="1">
      <alignment horizontal="right"/>
    </xf>
    <xf numFmtId="0" fontId="65" fillId="26" borderId="0" xfId="107" applyFont="1" applyFill="1" applyAlignment="1">
      <alignment horizontal="right"/>
    </xf>
    <xf numFmtId="0" fontId="65" fillId="26" borderId="0" xfId="107" applyFont="1" applyFill="1">
      <alignment horizontal="left"/>
    </xf>
    <xf numFmtId="0" fontId="63" fillId="26" borderId="0" xfId="107" applyFont="1" applyFill="1" applyAlignment="1">
      <alignment horizontal="right"/>
    </xf>
    <xf numFmtId="10" fontId="55" fillId="29" borderId="12" xfId="94" applyNumberFormat="1" applyFont="1" applyFill="1" applyBorder="1" applyAlignment="1">
      <alignment horizontal="center"/>
    </xf>
    <xf numFmtId="10" fontId="55" fillId="31" borderId="39" xfId="94" applyNumberFormat="1" applyFont="1" applyFill="1" applyBorder="1" applyAlignment="1">
      <alignment horizontal="center"/>
    </xf>
    <xf numFmtId="165" fontId="63" fillId="0" borderId="0" xfId="47" applyNumberFormat="1" applyFont="1" applyFill="1" applyBorder="1" applyAlignment="1">
      <alignment horizontal="right"/>
    </xf>
    <xf numFmtId="165" fontId="63" fillId="26" borderId="0" xfId="47" applyNumberFormat="1" applyFont="1" applyFill="1" applyBorder="1" applyAlignment="1">
      <alignment horizontal="right"/>
    </xf>
    <xf numFmtId="0" fontId="40" fillId="26" borderId="42" xfId="107" applyFont="1" applyBorder="1" applyAlignment="1">
      <alignment horizontal="center"/>
    </xf>
    <xf numFmtId="3" fontId="38" fillId="26" borderId="33" xfId="107" applyNumberFormat="1" applyBorder="1" applyAlignment="1">
      <alignment horizontal="center"/>
    </xf>
    <xf numFmtId="0" fontId="38" fillId="26" borderId="33" xfId="107" applyBorder="1" applyAlignment="1">
      <alignment horizontal="center"/>
    </xf>
    <xf numFmtId="17" fontId="41" fillId="29" borderId="0" xfId="107" applyNumberFormat="1" applyFont="1" applyFill="1" applyAlignment="1">
      <alignment horizontal="center"/>
    </xf>
    <xf numFmtId="0" fontId="70" fillId="26" borderId="0" xfId="107" applyFont="1">
      <alignment horizontal="left"/>
    </xf>
    <xf numFmtId="0" fontId="56" fillId="26" borderId="0" xfId="0" applyFont="1" applyFill="1"/>
    <xf numFmtId="165" fontId="56" fillId="26" borderId="0" xfId="47" applyNumberFormat="1" applyFont="1" applyFill="1"/>
    <xf numFmtId="10" fontId="55" fillId="29" borderId="36" xfId="94" applyNumberFormat="1" applyFont="1" applyFill="1" applyBorder="1" applyAlignment="1">
      <alignment horizontal="center" vertical="center"/>
    </xf>
    <xf numFmtId="10" fontId="55" fillId="29" borderId="58" xfId="94" applyNumberFormat="1" applyFont="1" applyFill="1" applyBorder="1" applyAlignment="1">
      <alignment horizontal="center" vertical="center"/>
    </xf>
    <xf numFmtId="165" fontId="49" fillId="26" borderId="0" xfId="47" applyNumberFormat="1" applyFont="1" applyFill="1"/>
    <xf numFmtId="9" fontId="58" fillId="30" borderId="48" xfId="94" applyNumberFormat="1" applyFont="1" applyFill="1" applyBorder="1" applyAlignment="1">
      <alignment horizontal="right" vertical="center"/>
    </xf>
    <xf numFmtId="10" fontId="58" fillId="30" borderId="59" xfId="94" applyNumberFormat="1" applyFont="1" applyFill="1" applyBorder="1" applyAlignment="1">
      <alignment horizontal="right" vertical="center"/>
    </xf>
    <xf numFmtId="0" fontId="62" fillId="35" borderId="27" xfId="0" applyFont="1" applyFill="1" applyBorder="1" applyAlignment="1">
      <alignment vertical="center" wrapText="1"/>
    </xf>
    <xf numFmtId="3" fontId="58" fillId="35" borderId="27" xfId="0" applyNumberFormat="1" applyFont="1" applyFill="1" applyBorder="1" applyAlignment="1">
      <alignment horizontal="right" vertical="center"/>
    </xf>
    <xf numFmtId="10" fontId="58" fillId="35" borderId="27" xfId="94" applyNumberFormat="1" applyFont="1" applyFill="1" applyBorder="1" applyAlignment="1">
      <alignment horizontal="right" vertical="center"/>
    </xf>
    <xf numFmtId="9" fontId="49" fillId="26" borderId="0" xfId="94" applyFont="1" applyFill="1"/>
    <xf numFmtId="0" fontId="48" fillId="34" borderId="61" xfId="107" applyFont="1" applyFill="1" applyBorder="1" applyAlignment="1">
      <alignment horizontal="center"/>
    </xf>
    <xf numFmtId="3" fontId="38" fillId="30" borderId="61" xfId="107" applyNumberFormat="1" applyFont="1" applyFill="1" applyBorder="1" applyAlignment="1">
      <alignment horizontal="center"/>
    </xf>
    <xf numFmtId="3" fontId="38" fillId="26" borderId="61" xfId="107" applyNumberFormat="1" applyFont="1" applyFill="1" applyBorder="1" applyAlignment="1">
      <alignment horizontal="center"/>
    </xf>
    <xf numFmtId="3" fontId="38" fillId="26" borderId="61" xfId="107" applyNumberFormat="1" applyFont="1" applyBorder="1" applyAlignment="1">
      <alignment horizontal="center"/>
    </xf>
    <xf numFmtId="3" fontId="40" fillId="26" borderId="62" xfId="107" applyNumberFormat="1" applyFont="1" applyBorder="1" applyAlignment="1">
      <alignment horizontal="center"/>
    </xf>
    <xf numFmtId="10" fontId="40" fillId="26" borderId="61" xfId="94" applyNumberFormat="1" applyFont="1" applyFill="1" applyBorder="1" applyAlignment="1">
      <alignment horizontal="center"/>
    </xf>
    <xf numFmtId="0" fontId="38" fillId="26" borderId="61" xfId="107" applyFont="1" applyBorder="1" applyAlignment="1">
      <alignment horizontal="center"/>
    </xf>
    <xf numFmtId="175" fontId="40" fillId="33" borderId="35" xfId="107" applyNumberFormat="1" applyFont="1" applyFill="1" applyBorder="1" applyAlignment="1">
      <alignment horizontal="center"/>
    </xf>
    <xf numFmtId="10" fontId="40" fillId="33" borderId="47" xfId="94" applyNumberFormat="1" applyFont="1" applyFill="1" applyBorder="1" applyAlignment="1">
      <alignment horizontal="center"/>
    </xf>
    <xf numFmtId="0" fontId="62" fillId="26" borderId="11" xfId="107" applyFont="1" applyFill="1" applyBorder="1" applyAlignment="1">
      <alignment horizontal="left"/>
    </xf>
    <xf numFmtId="3" fontId="62" fillId="26" borderId="11" xfId="107" applyNumberFormat="1" applyFont="1" applyFill="1" applyBorder="1" applyAlignment="1">
      <alignment horizontal="center" vertical="center"/>
    </xf>
    <xf numFmtId="2" fontId="63" fillId="26" borderId="19" xfId="107" applyNumberFormat="1" applyFont="1" applyFill="1" applyBorder="1" applyAlignment="1">
      <alignment horizontal="left" indent="1"/>
    </xf>
    <xf numFmtId="3" fontId="63" fillId="26" borderId="19" xfId="107" applyNumberFormat="1" applyFont="1" applyFill="1" applyBorder="1" applyAlignment="1">
      <alignment horizontal="center" vertical="center"/>
    </xf>
    <xf numFmtId="2" fontId="63" fillId="26" borderId="0" xfId="107" applyNumberFormat="1" applyFont="1" applyFill="1" applyBorder="1" applyAlignment="1">
      <alignment horizontal="left" indent="1"/>
    </xf>
    <xf numFmtId="3" fontId="63" fillId="26" borderId="0" xfId="107" applyNumberFormat="1" applyFont="1" applyFill="1" applyBorder="1" applyAlignment="1">
      <alignment horizontal="center" vertical="center"/>
    </xf>
    <xf numFmtId="2" fontId="63" fillId="26" borderId="32" xfId="107" applyNumberFormat="1" applyFont="1" applyFill="1" applyBorder="1" applyAlignment="1">
      <alignment horizontal="left" indent="1"/>
    </xf>
    <xf numFmtId="3" fontId="63" fillId="26" borderId="32" xfId="107" applyNumberFormat="1" applyFont="1" applyFill="1" applyBorder="1" applyAlignment="1">
      <alignment horizontal="center" vertical="center"/>
    </xf>
    <xf numFmtId="0" fontId="63" fillId="26" borderId="0" xfId="107" applyFont="1" applyFill="1" applyAlignment="1">
      <alignment horizontal="left" indent="1"/>
    </xf>
    <xf numFmtId="0" fontId="62" fillId="26" borderId="27" xfId="107" applyFont="1" applyFill="1" applyBorder="1" applyAlignment="1"/>
    <xf numFmtId="10" fontId="62" fillId="26" borderId="27" xfId="94" applyNumberFormat="1" applyFont="1" applyFill="1" applyBorder="1" applyAlignment="1">
      <alignment horizontal="center"/>
    </xf>
    <xf numFmtId="0" fontId="62" fillId="26" borderId="0" xfId="107" applyFont="1" applyFill="1" applyAlignment="1">
      <alignment horizontal="left"/>
    </xf>
    <xf numFmtId="165" fontId="63" fillId="0" borderId="0" xfId="47" applyNumberFormat="1" applyFont="1" applyFill="1" applyAlignment="1">
      <alignment horizontal="right"/>
    </xf>
    <xf numFmtId="0" fontId="63" fillId="26" borderId="25" xfId="47" applyNumberFormat="1" applyFont="1" applyFill="1" applyBorder="1" applyAlignment="1">
      <alignment horizontal="left" vertical="center"/>
    </xf>
    <xf numFmtId="165" fontId="63" fillId="26" borderId="25" xfId="47" applyNumberFormat="1" applyFont="1" applyFill="1" applyBorder="1" applyAlignment="1">
      <alignment horizontal="center" vertical="center"/>
    </xf>
    <xf numFmtId="165" fontId="63" fillId="26" borderId="0" xfId="47" applyNumberFormat="1" applyFont="1" applyFill="1" applyBorder="1" applyAlignment="1">
      <alignment horizontal="center" vertical="center"/>
    </xf>
    <xf numFmtId="0" fontId="63" fillId="26" borderId="25" xfId="107" applyNumberFormat="1" applyFont="1" applyFill="1" applyBorder="1" applyAlignment="1">
      <alignment horizontal="left" vertical="center"/>
    </xf>
    <xf numFmtId="165" fontId="49" fillId="26" borderId="0" xfId="0" applyNumberFormat="1" applyFont="1" applyFill="1" applyAlignment="1">
      <alignment vertical="center"/>
    </xf>
    <xf numFmtId="165" fontId="0" fillId="26" borderId="0" xfId="0" applyNumberFormat="1" applyFill="1" applyAlignment="1">
      <alignment horizontal="right"/>
    </xf>
    <xf numFmtId="165" fontId="58" fillId="30" borderId="26" xfId="47" applyNumberFormat="1" applyFont="1" applyFill="1" applyBorder="1" applyAlignment="1">
      <alignment horizontal="center" vertical="center"/>
    </xf>
    <xf numFmtId="10" fontId="58" fillId="30" borderId="63" xfId="94" applyNumberFormat="1" applyFont="1" applyFill="1" applyBorder="1" applyAlignment="1">
      <alignment horizontal="right" vertical="center"/>
    </xf>
    <xf numFmtId="9" fontId="58" fillId="30" borderId="64" xfId="94" applyNumberFormat="1" applyFont="1" applyFill="1" applyBorder="1" applyAlignment="1">
      <alignment horizontal="right" vertical="center"/>
    </xf>
    <xf numFmtId="9" fontId="49" fillId="26" borderId="13" xfId="94" applyFont="1" applyFill="1" applyBorder="1" applyAlignment="1">
      <alignment horizontal="right" vertical="center"/>
    </xf>
    <xf numFmtId="165" fontId="49" fillId="26" borderId="0" xfId="47" applyNumberFormat="1" applyFont="1" applyFill="1" applyAlignment="1">
      <alignment horizontal="left"/>
    </xf>
    <xf numFmtId="4" fontId="63" fillId="26" borderId="0" xfId="0" applyNumberFormat="1" applyFont="1" applyFill="1" applyBorder="1" applyAlignment="1">
      <alignment horizontal="center"/>
    </xf>
    <xf numFmtId="2" fontId="63" fillId="26" borderId="0" xfId="0" applyNumberFormat="1" applyFont="1" applyFill="1" applyAlignment="1">
      <alignment horizontal="center"/>
    </xf>
    <xf numFmtId="10" fontId="63" fillId="26" borderId="0" xfId="94" applyNumberFormat="1" applyFont="1" applyFill="1" applyAlignment="1">
      <alignment horizontal="center"/>
    </xf>
    <xf numFmtId="3" fontId="63" fillId="26" borderId="0" xfId="0" applyNumberFormat="1" applyFont="1" applyFill="1" applyAlignment="1">
      <alignment horizontal="center"/>
    </xf>
    <xf numFmtId="10" fontId="72" fillId="26" borderId="0" xfId="94" applyNumberFormat="1" applyFont="1" applyFill="1"/>
    <xf numFmtId="0" fontId="58" fillId="33" borderId="11" xfId="0" applyFont="1" applyFill="1" applyBorder="1" applyAlignment="1">
      <alignment horizontal="left"/>
    </xf>
    <xf numFmtId="0" fontId="49" fillId="26" borderId="25" xfId="0" applyFont="1" applyFill="1" applyBorder="1" applyAlignment="1">
      <alignment horizontal="center" vertical="center"/>
    </xf>
    <xf numFmtId="0" fontId="49" fillId="26" borderId="37" xfId="0" applyFont="1" applyFill="1" applyBorder="1" applyAlignment="1">
      <alignment horizontal="center" vertical="center"/>
    </xf>
    <xf numFmtId="0" fontId="58" fillId="35" borderId="26" xfId="0" applyFont="1" applyFill="1" applyBorder="1" applyAlignment="1">
      <alignment vertical="center"/>
    </xf>
    <xf numFmtId="165" fontId="0" fillId="0" borderId="0" xfId="0" applyNumberFormat="1"/>
    <xf numFmtId="172" fontId="49" fillId="26" borderId="0" xfId="94" applyNumberFormat="1" applyFont="1" applyFill="1" applyBorder="1"/>
    <xf numFmtId="165" fontId="49" fillId="26" borderId="0" xfId="0" applyNumberFormat="1" applyFont="1" applyFill="1" applyBorder="1" applyAlignment="1">
      <alignment horizontal="right"/>
    </xf>
    <xf numFmtId="0" fontId="49" fillId="26" borderId="0" xfId="107" applyFont="1" applyAlignment="1">
      <alignment horizontal="left"/>
    </xf>
    <xf numFmtId="3" fontId="49" fillId="26" borderId="0" xfId="107" applyNumberFormat="1" applyFont="1" applyAlignment="1">
      <alignment horizontal="center" vertical="center"/>
    </xf>
    <xf numFmtId="43" fontId="49" fillId="26" borderId="0" xfId="47" applyFont="1" applyFill="1" applyBorder="1" applyAlignment="1">
      <alignment horizontal="center"/>
    </xf>
    <xf numFmtId="166" fontId="73" fillId="36" borderId="0" xfId="115" quotePrefix="1" applyNumberFormat="1" applyFont="1" applyFill="1" applyAlignment="1">
      <alignment horizontal="right"/>
    </xf>
    <xf numFmtId="179" fontId="74" fillId="36" borderId="0" xfId="116" applyNumberFormat="1" applyFont="1" applyFill="1" applyBorder="1" applyProtection="1"/>
    <xf numFmtId="0" fontId="75" fillId="26" borderId="0" xfId="107" applyFont="1">
      <alignment horizontal="left"/>
    </xf>
    <xf numFmtId="0" fontId="55" fillId="29" borderId="24" xfId="47" applyNumberFormat="1" applyFont="1" applyFill="1" applyBorder="1" applyAlignment="1">
      <alignment horizontal="center"/>
    </xf>
    <xf numFmtId="0" fontId="55" fillId="29" borderId="12" xfId="47" applyNumberFormat="1" applyFont="1" applyFill="1" applyBorder="1" applyAlignment="1">
      <alignment horizontal="center"/>
    </xf>
    <xf numFmtId="10" fontId="55" fillId="29" borderId="38" xfId="94" applyNumberFormat="1" applyFont="1" applyFill="1" applyBorder="1" applyAlignment="1">
      <alignment horizontal="center"/>
    </xf>
    <xf numFmtId="165" fontId="58" fillId="30" borderId="11" xfId="47" applyNumberFormat="1" applyFont="1" applyFill="1" applyBorder="1" applyAlignment="1">
      <alignment horizontal="left"/>
    </xf>
    <xf numFmtId="165" fontId="58" fillId="30" borderId="11" xfId="47" applyNumberFormat="1" applyFont="1" applyFill="1" applyBorder="1" applyAlignment="1">
      <alignment horizontal="right"/>
    </xf>
    <xf numFmtId="165" fontId="49" fillId="26" borderId="25" xfId="47" applyNumberFormat="1" applyFont="1" applyFill="1" applyBorder="1" applyAlignment="1">
      <alignment horizontal="left" indent="1"/>
    </xf>
    <xf numFmtId="165" fontId="49" fillId="26" borderId="25" xfId="47" applyNumberFormat="1" applyFont="1" applyFill="1" applyBorder="1" applyAlignment="1">
      <alignment horizontal="right"/>
    </xf>
    <xf numFmtId="165" fontId="49" fillId="26" borderId="0" xfId="47" applyNumberFormat="1" applyFont="1" applyFill="1" applyBorder="1" applyAlignment="1">
      <alignment horizontal="right"/>
    </xf>
    <xf numFmtId="0" fontId="49" fillId="26" borderId="25" xfId="107" applyFont="1" applyFill="1" applyBorder="1" applyAlignment="1">
      <alignment horizontal="left" indent="1"/>
    </xf>
    <xf numFmtId="165" fontId="0" fillId="26" borderId="0" xfId="0" applyNumberFormat="1" applyFill="1"/>
    <xf numFmtId="0" fontId="55" fillId="29" borderId="0" xfId="0" applyFont="1" applyFill="1" applyAlignment="1">
      <alignment horizontal="center" wrapText="1"/>
    </xf>
    <xf numFmtId="3" fontId="55" fillId="29" borderId="0" xfId="0" applyNumberFormat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58" fillId="30" borderId="0" xfId="0" applyFont="1" applyFill="1" applyAlignment="1">
      <alignment horizontal="center" wrapText="1"/>
    </xf>
    <xf numFmtId="3" fontId="58" fillId="30" borderId="0" xfId="0" applyNumberFormat="1" applyFont="1" applyFill="1" applyAlignment="1">
      <alignment horizontal="center" wrapText="1"/>
    </xf>
    <xf numFmtId="10" fontId="58" fillId="30" borderId="0" xfId="94" applyNumberFormat="1" applyFont="1" applyFill="1" applyAlignment="1">
      <alignment horizontal="center" wrapText="1"/>
    </xf>
    <xf numFmtId="0" fontId="49" fillId="26" borderId="0" xfId="0" applyFont="1" applyFill="1" applyAlignment="1">
      <alignment horizontal="center" wrapText="1"/>
    </xf>
    <xf numFmtId="3" fontId="49" fillId="26" borderId="0" xfId="0" applyNumberFormat="1" applyFont="1" applyFill="1" applyAlignment="1">
      <alignment horizontal="center" wrapText="1"/>
    </xf>
    <xf numFmtId="3" fontId="58" fillId="26" borderId="11" xfId="0" applyNumberFormat="1" applyFont="1" applyFill="1" applyBorder="1" applyAlignment="1">
      <alignment horizontal="center" wrapText="1"/>
    </xf>
    <xf numFmtId="0" fontId="58" fillId="26" borderId="11" xfId="0" applyFont="1" applyFill="1" applyBorder="1" applyAlignment="1">
      <alignment horizontal="center" wrapText="1"/>
    </xf>
    <xf numFmtId="10" fontId="58" fillId="26" borderId="11" xfId="94" applyNumberFormat="1" applyFont="1" applyFill="1" applyBorder="1" applyAlignment="1">
      <alignment horizontal="center" wrapText="1"/>
    </xf>
    <xf numFmtId="0" fontId="49" fillId="0" borderId="0" xfId="0" applyFont="1" applyBorder="1" applyAlignment="1">
      <alignment horizontal="left"/>
    </xf>
    <xf numFmtId="0" fontId="0" fillId="0" borderId="0" xfId="0" applyBorder="1"/>
    <xf numFmtId="0" fontId="78" fillId="0" borderId="0" xfId="0" applyFont="1" applyFill="1" applyBorder="1" applyAlignment="1">
      <alignment horizontal="center"/>
    </xf>
    <xf numFmtId="0" fontId="78" fillId="26" borderId="0" xfId="0" applyFont="1" applyFill="1" applyBorder="1" applyAlignment="1">
      <alignment horizontal="right" vertical="center" wrapText="1"/>
    </xf>
    <xf numFmtId="4" fontId="78" fillId="26" borderId="0" xfId="0" applyNumberFormat="1" applyFont="1" applyFill="1" applyBorder="1" applyAlignment="1">
      <alignment horizontal="right" vertical="center" wrapText="1"/>
    </xf>
    <xf numFmtId="3" fontId="78" fillId="26" borderId="0" xfId="0" applyNumberFormat="1" applyFont="1" applyFill="1" applyBorder="1" applyAlignment="1">
      <alignment horizontal="right" vertical="center" wrapText="1"/>
    </xf>
    <xf numFmtId="0" fontId="80" fillId="37" borderId="35" xfId="0" applyFont="1" applyFill="1" applyBorder="1" applyAlignment="1">
      <alignment horizontal="center" vertical="center"/>
    </xf>
    <xf numFmtId="0" fontId="80" fillId="37" borderId="36" xfId="0" applyFont="1" applyFill="1" applyBorder="1" applyAlignment="1">
      <alignment horizontal="center" vertical="center"/>
    </xf>
    <xf numFmtId="0" fontId="80" fillId="37" borderId="4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5" fillId="38" borderId="29" xfId="0" applyFont="1" applyFill="1" applyBorder="1" applyAlignment="1">
      <alignment horizontal="center" vertical="center" wrapText="1"/>
    </xf>
    <xf numFmtId="0" fontId="55" fillId="38" borderId="0" xfId="0" applyFont="1" applyFill="1" applyBorder="1" applyAlignment="1">
      <alignment horizontal="center" vertical="center" wrapText="1"/>
    </xf>
    <xf numFmtId="0" fontId="55" fillId="38" borderId="14" xfId="0" applyFont="1" applyFill="1" applyBorder="1" applyAlignment="1">
      <alignment horizontal="center" vertical="center" wrapText="1"/>
    </xf>
    <xf numFmtId="165" fontId="58" fillId="35" borderId="29" xfId="0" applyNumberFormat="1" applyFont="1" applyFill="1" applyBorder="1" applyAlignment="1">
      <alignment horizontal="center" vertical="center" wrapText="1"/>
    </xf>
    <xf numFmtId="165" fontId="58" fillId="35" borderId="0" xfId="0" applyNumberFormat="1" applyFont="1" applyFill="1" applyBorder="1" applyAlignment="1">
      <alignment horizontal="center" vertical="center" wrapText="1"/>
    </xf>
    <xf numFmtId="10" fontId="58" fillId="35" borderId="14" xfId="94" applyNumberFormat="1" applyFont="1" applyFill="1" applyBorder="1" applyAlignment="1">
      <alignment horizontal="center" vertical="center" wrapText="1"/>
    </xf>
    <xf numFmtId="10" fontId="58" fillId="35" borderId="0" xfId="94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/>
    </xf>
    <xf numFmtId="0" fontId="49" fillId="0" borderId="0" xfId="0" applyFont="1" applyFill="1" applyBorder="1"/>
    <xf numFmtId="10" fontId="49" fillId="0" borderId="14" xfId="94" applyNumberFormat="1" applyFont="1" applyFill="1" applyBorder="1" applyAlignment="1">
      <alignment horizontal="center" vertical="center" wrapText="1"/>
    </xf>
    <xf numFmtId="10" fontId="49" fillId="0" borderId="0" xfId="94" applyNumberFormat="1" applyFont="1" applyFill="1" applyBorder="1" applyAlignment="1">
      <alignment horizontal="center" vertical="center" wrapText="1"/>
    </xf>
    <xf numFmtId="0" fontId="0" fillId="0" borderId="0" xfId="0" applyFill="1"/>
    <xf numFmtId="0" fontId="58" fillId="35" borderId="29" xfId="0" applyFont="1" applyFill="1" applyBorder="1" applyAlignment="1">
      <alignment horizontal="center" vertical="center" wrapText="1"/>
    </xf>
    <xf numFmtId="10" fontId="49" fillId="0" borderId="15" xfId="94" applyNumberFormat="1" applyFont="1" applyFill="1" applyBorder="1" applyAlignment="1">
      <alignment horizontal="center" vertical="center" wrapText="1"/>
    </xf>
    <xf numFmtId="10" fontId="49" fillId="0" borderId="31" xfId="94" applyNumberFormat="1" applyFont="1" applyFill="1" applyBorder="1" applyAlignment="1">
      <alignment horizontal="center" vertical="center" wrapText="1"/>
    </xf>
    <xf numFmtId="0" fontId="55" fillId="29" borderId="29" xfId="0" applyFont="1" applyFill="1" applyBorder="1" applyAlignment="1">
      <alignment horizontal="center" vertical="center" wrapText="1"/>
    </xf>
    <xf numFmtId="0" fontId="55" fillId="29" borderId="14" xfId="0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left" vertical="center" wrapText="1"/>
    </xf>
    <xf numFmtId="10" fontId="58" fillId="35" borderId="16" xfId="94" applyNumberFormat="1" applyFont="1" applyFill="1" applyBorder="1" applyAlignment="1">
      <alignment horizontal="center" vertical="center" wrapText="1"/>
    </xf>
    <xf numFmtId="10" fontId="58" fillId="35" borderId="19" xfId="94" applyNumberFormat="1" applyFont="1" applyFill="1" applyBorder="1" applyAlignment="1">
      <alignment horizontal="center" vertical="center" wrapText="1"/>
    </xf>
    <xf numFmtId="0" fontId="49" fillId="0" borderId="31" xfId="0" applyFont="1" applyFill="1" applyBorder="1"/>
    <xf numFmtId="0" fontId="49" fillId="0" borderId="31" xfId="0" applyFont="1" applyFill="1" applyBorder="1" applyAlignment="1">
      <alignment horizontal="left" vertical="center" wrapText="1"/>
    </xf>
    <xf numFmtId="10" fontId="58" fillId="0" borderId="15" xfId="94" applyNumberFormat="1" applyFont="1" applyFill="1" applyBorder="1" applyAlignment="1">
      <alignment horizontal="center" vertical="center" wrapText="1"/>
    </xf>
    <xf numFmtId="10" fontId="58" fillId="0" borderId="31" xfId="94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77" fillId="0" borderId="0" xfId="0" applyFont="1" applyAlignment="1">
      <alignment vertical="center"/>
    </xf>
    <xf numFmtId="165" fontId="38" fillId="26" borderId="34" xfId="47" applyNumberFormat="1" applyFont="1" applyFill="1" applyBorder="1" applyAlignment="1">
      <alignment horizontal="left"/>
    </xf>
    <xf numFmtId="0" fontId="76" fillId="26" borderId="0" xfId="0" applyFont="1" applyFill="1"/>
    <xf numFmtId="0" fontId="78" fillId="26" borderId="25" xfId="0" applyFont="1" applyFill="1" applyBorder="1" applyAlignment="1">
      <alignment horizontal="left" vertical="center" wrapText="1"/>
    </xf>
    <xf numFmtId="4" fontId="78" fillId="26" borderId="13" xfId="0" applyNumberFormat="1" applyFont="1" applyFill="1" applyBorder="1" applyAlignment="1">
      <alignment horizontal="right" vertical="center" wrapText="1"/>
    </xf>
    <xf numFmtId="0" fontId="78" fillId="26" borderId="13" xfId="0" applyFont="1" applyFill="1" applyBorder="1" applyAlignment="1">
      <alignment horizontal="right" vertical="center" wrapText="1"/>
    </xf>
    <xf numFmtId="0" fontId="81" fillId="0" borderId="0" xfId="0" applyFont="1" applyFill="1" applyAlignment="1"/>
    <xf numFmtId="2" fontId="0" fillId="0" borderId="0" xfId="0" applyNumberFormat="1" applyFill="1"/>
    <xf numFmtId="0" fontId="82" fillId="39" borderId="0" xfId="0" applyFont="1" applyFill="1" applyAlignment="1">
      <alignment horizontal="center" vertical="center"/>
    </xf>
    <xf numFmtId="0" fontId="82" fillId="39" borderId="0" xfId="0" applyFont="1" applyFill="1"/>
    <xf numFmtId="0" fontId="82" fillId="39" borderId="0" xfId="0" applyNumberFormat="1" applyFont="1" applyFill="1" applyAlignment="1">
      <alignment horizontal="center"/>
    </xf>
    <xf numFmtId="0" fontId="80" fillId="40" borderId="70" xfId="0" applyFont="1" applyFill="1" applyBorder="1" applyAlignment="1">
      <alignment horizontal="center" vertical="center" wrapText="1"/>
    </xf>
    <xf numFmtId="0" fontId="80" fillId="40" borderId="0" xfId="0" applyFont="1" applyFill="1" applyBorder="1" applyAlignment="1">
      <alignment horizontal="center" vertical="center" wrapText="1"/>
    </xf>
    <xf numFmtId="2" fontId="80" fillId="40" borderId="14" xfId="0" applyNumberFormat="1" applyFont="1" applyFill="1" applyBorder="1" applyAlignment="1">
      <alignment horizontal="center" vertical="center" wrapText="1"/>
    </xf>
    <xf numFmtId="2" fontId="80" fillId="40" borderId="0" xfId="0" applyNumberFormat="1" applyFont="1" applyFill="1" applyAlignment="1">
      <alignment horizontal="center" vertical="center" wrapText="1"/>
    </xf>
    <xf numFmtId="0" fontId="80" fillId="40" borderId="72" xfId="0" applyFont="1" applyFill="1" applyBorder="1" applyAlignment="1">
      <alignment horizontal="center" vertical="center" wrapText="1"/>
    </xf>
    <xf numFmtId="0" fontId="80" fillId="40" borderId="73" xfId="0" applyFont="1" applyFill="1" applyBorder="1" applyAlignment="1">
      <alignment horizontal="center" vertical="center" wrapText="1"/>
    </xf>
    <xf numFmtId="0" fontId="82" fillId="41" borderId="70" xfId="0" applyFont="1" applyFill="1" applyBorder="1"/>
    <xf numFmtId="165" fontId="82" fillId="41" borderId="75" xfId="47" applyNumberFormat="1" applyFont="1" applyFill="1" applyBorder="1" applyAlignment="1">
      <alignment horizontal="center" vertical="center" wrapText="1"/>
    </xf>
    <xf numFmtId="165" fontId="82" fillId="41" borderId="0" xfId="47" applyNumberFormat="1" applyFont="1" applyFill="1" applyBorder="1" applyAlignment="1">
      <alignment horizontal="center" vertical="center" wrapText="1"/>
    </xf>
    <xf numFmtId="10" fontId="82" fillId="41" borderId="14" xfId="94" applyNumberFormat="1" applyFont="1" applyFill="1" applyBorder="1" applyAlignment="1">
      <alignment horizontal="center" vertical="center" wrapText="1"/>
    </xf>
    <xf numFmtId="2" fontId="82" fillId="41" borderId="0" xfId="94" applyNumberFormat="1" applyFont="1" applyFill="1" applyAlignment="1">
      <alignment horizontal="center" vertical="center" wrapText="1"/>
    </xf>
    <xf numFmtId="165" fontId="82" fillId="41" borderId="72" xfId="47" applyNumberFormat="1" applyFont="1" applyFill="1" applyBorder="1" applyAlignment="1">
      <alignment horizontal="center" vertical="center" wrapText="1"/>
    </xf>
    <xf numFmtId="10" fontId="82" fillId="41" borderId="0" xfId="94" applyNumberFormat="1" applyFont="1" applyFill="1" applyAlignment="1">
      <alignment horizontal="center" vertical="center" wrapText="1"/>
    </xf>
    <xf numFmtId="10" fontId="82" fillId="41" borderId="73" xfId="94" applyNumberFormat="1" applyFont="1" applyFill="1" applyBorder="1" applyAlignment="1">
      <alignment horizontal="center" vertical="center" wrapText="1"/>
    </xf>
    <xf numFmtId="0" fontId="83" fillId="0" borderId="0" xfId="0" applyFont="1" applyFill="1" applyAlignment="1">
      <alignment horizontal="center" vertical="center"/>
    </xf>
    <xf numFmtId="0" fontId="83" fillId="0" borderId="0" xfId="0" applyFont="1" applyFill="1"/>
    <xf numFmtId="2" fontId="83" fillId="0" borderId="0" xfId="94" applyNumberFormat="1" applyFont="1" applyFill="1" applyAlignment="1">
      <alignment horizontal="center" vertical="center" wrapText="1"/>
    </xf>
    <xf numFmtId="0" fontId="82" fillId="42" borderId="70" xfId="0" applyFont="1" applyFill="1" applyBorder="1"/>
    <xf numFmtId="165" fontId="62" fillId="42" borderId="75" xfId="47" applyNumberFormat="1" applyFont="1" applyFill="1" applyBorder="1" applyAlignment="1">
      <alignment horizontal="center" vertical="center" wrapText="1"/>
    </xf>
    <xf numFmtId="165" fontId="62" fillId="42" borderId="0" xfId="47" applyNumberFormat="1" applyFont="1" applyFill="1" applyBorder="1" applyAlignment="1">
      <alignment horizontal="center" vertical="center" wrapText="1"/>
    </xf>
    <xf numFmtId="10" fontId="82" fillId="42" borderId="14" xfId="94" applyNumberFormat="1" applyFont="1" applyFill="1" applyBorder="1" applyAlignment="1">
      <alignment horizontal="center" vertical="center" wrapText="1"/>
    </xf>
    <xf numFmtId="2" fontId="82" fillId="42" borderId="0" xfId="94" applyNumberFormat="1" applyFont="1" applyFill="1" applyAlignment="1">
      <alignment horizontal="center" vertical="center" wrapText="1"/>
    </xf>
    <xf numFmtId="165" fontId="82" fillId="42" borderId="72" xfId="47" applyNumberFormat="1" applyFont="1" applyFill="1" applyBorder="1" applyAlignment="1">
      <alignment horizontal="center" vertical="center" wrapText="1"/>
    </xf>
    <xf numFmtId="165" fontId="82" fillId="42" borderId="0" xfId="47" applyNumberFormat="1" applyFont="1" applyFill="1" applyBorder="1" applyAlignment="1">
      <alignment horizontal="center" vertical="center" wrapText="1"/>
    </xf>
    <xf numFmtId="10" fontId="82" fillId="42" borderId="0" xfId="94" applyNumberFormat="1" applyFont="1" applyFill="1" applyAlignment="1">
      <alignment horizontal="center" vertical="center" wrapText="1"/>
    </xf>
    <xf numFmtId="10" fontId="82" fillId="42" borderId="73" xfId="94" applyNumberFormat="1" applyFont="1" applyFill="1" applyBorder="1" applyAlignment="1">
      <alignment horizontal="center" vertical="center" wrapText="1"/>
    </xf>
    <xf numFmtId="0" fontId="83" fillId="26" borderId="0" xfId="0" applyFont="1" applyFill="1" applyAlignment="1">
      <alignment horizontal="center" vertical="center"/>
    </xf>
    <xf numFmtId="0" fontId="83" fillId="26" borderId="0" xfId="0" applyFont="1" applyFill="1"/>
    <xf numFmtId="165" fontId="83" fillId="26" borderId="29" xfId="47" applyNumberFormat="1" applyFont="1" applyFill="1" applyBorder="1" applyAlignment="1">
      <alignment horizontal="center" vertical="center" wrapText="1"/>
    </xf>
    <xf numFmtId="165" fontId="83" fillId="26" borderId="0" xfId="47" applyNumberFormat="1" applyFont="1" applyFill="1" applyAlignment="1">
      <alignment horizontal="center" vertical="center" wrapText="1"/>
    </xf>
    <xf numFmtId="10" fontId="83" fillId="26" borderId="14" xfId="94" applyNumberFormat="1" applyFont="1" applyFill="1" applyBorder="1" applyAlignment="1">
      <alignment horizontal="center" vertical="center" wrapText="1"/>
    </xf>
    <xf numFmtId="2" fontId="83" fillId="26" borderId="0" xfId="94" applyNumberFormat="1" applyFont="1" applyFill="1" applyAlignment="1">
      <alignment horizontal="center" vertical="center" wrapText="1"/>
    </xf>
    <xf numFmtId="165" fontId="83" fillId="26" borderId="76" xfId="47" applyNumberFormat="1" applyFont="1" applyFill="1" applyBorder="1" applyAlignment="1">
      <alignment horizontal="center" vertical="center" wrapText="1"/>
    </xf>
    <xf numFmtId="10" fontId="83" fillId="26" borderId="0" xfId="94" applyNumberFormat="1" applyFont="1" applyFill="1" applyAlignment="1">
      <alignment horizontal="center" vertical="center" wrapText="1"/>
    </xf>
    <xf numFmtId="10" fontId="83" fillId="26" borderId="73" xfId="94" applyNumberFormat="1" applyFont="1" applyFill="1" applyBorder="1" applyAlignment="1">
      <alignment horizontal="center" vertical="center" wrapText="1"/>
    </xf>
    <xf numFmtId="165" fontId="83" fillId="0" borderId="0" xfId="47" applyNumberFormat="1" applyFont="1" applyFill="1" applyBorder="1" applyAlignment="1">
      <alignment horizontal="center" vertical="center" wrapText="1"/>
    </xf>
    <xf numFmtId="10" fontId="83" fillId="0" borderId="0" xfId="94" applyNumberFormat="1" applyFont="1" applyFill="1" applyBorder="1" applyAlignment="1">
      <alignment horizontal="center" vertical="center" wrapText="1"/>
    </xf>
    <xf numFmtId="165" fontId="62" fillId="41" borderId="72" xfId="47" applyNumberFormat="1" applyFont="1" applyFill="1" applyBorder="1" applyAlignment="1">
      <alignment horizontal="center" vertical="center" wrapText="1"/>
    </xf>
    <xf numFmtId="165" fontId="82" fillId="41" borderId="70" xfId="47" applyNumberFormat="1" applyFont="1" applyFill="1" applyBorder="1" applyAlignment="1">
      <alignment horizontal="center" vertical="center" wrapText="1"/>
    </xf>
    <xf numFmtId="10" fontId="82" fillId="35" borderId="73" xfId="94" applyNumberFormat="1" applyFont="1" applyFill="1" applyBorder="1" applyAlignment="1">
      <alignment horizontal="center" vertical="center" wrapText="1"/>
    </xf>
    <xf numFmtId="165" fontId="62" fillId="41" borderId="75" xfId="47" applyNumberFormat="1" applyFont="1" applyFill="1" applyBorder="1" applyAlignment="1">
      <alignment horizontal="center" vertical="center" wrapText="1"/>
    </xf>
    <xf numFmtId="10" fontId="62" fillId="41" borderId="73" xfId="94" applyNumberFormat="1" applyFont="1" applyFill="1" applyBorder="1" applyAlignment="1">
      <alignment horizontal="center" vertical="center" wrapText="1"/>
    </xf>
    <xf numFmtId="165" fontId="62" fillId="41" borderId="0" xfId="47" applyNumberFormat="1" applyFont="1" applyFill="1" applyBorder="1" applyAlignment="1">
      <alignment horizontal="center" vertical="center" wrapText="1"/>
    </xf>
    <xf numFmtId="2" fontId="83" fillId="0" borderId="0" xfId="94" applyNumberFormat="1" applyFont="1" applyFill="1" applyBorder="1" applyAlignment="1">
      <alignment horizontal="center" vertical="center" wrapText="1"/>
    </xf>
    <xf numFmtId="9" fontId="49" fillId="26" borderId="0" xfId="94" applyFont="1" applyFill="1" applyAlignment="1">
      <alignment horizontal="left"/>
    </xf>
    <xf numFmtId="0" fontId="49" fillId="0" borderId="32" xfId="107" applyFont="1" applyFill="1" applyBorder="1" applyAlignment="1">
      <alignment horizontal="center"/>
    </xf>
    <xf numFmtId="3" fontId="62" fillId="0" borderId="11" xfId="107" applyNumberFormat="1" applyFont="1" applyFill="1" applyBorder="1" applyAlignment="1">
      <alignment horizontal="center" vertical="center"/>
    </xf>
    <xf numFmtId="3" fontId="49" fillId="26" borderId="0" xfId="107" applyNumberFormat="1" applyFont="1">
      <alignment horizontal="left"/>
    </xf>
    <xf numFmtId="3" fontId="58" fillId="30" borderId="0" xfId="0" applyNumberFormat="1" applyFont="1" applyFill="1"/>
    <xf numFmtId="172" fontId="63" fillId="26" borderId="13" xfId="94" applyNumberFormat="1" applyFont="1" applyFill="1" applyBorder="1" applyAlignment="1">
      <alignment horizontal="right" vertical="center"/>
    </xf>
    <xf numFmtId="172" fontId="63" fillId="26" borderId="0" xfId="94" applyNumberFormat="1" applyFont="1" applyFill="1" applyBorder="1" applyAlignment="1">
      <alignment horizontal="right" vertical="center"/>
    </xf>
    <xf numFmtId="172" fontId="63" fillId="26" borderId="46" xfId="94" applyNumberFormat="1" applyFont="1" applyFill="1" applyBorder="1" applyAlignment="1">
      <alignment horizontal="right" vertical="center"/>
    </xf>
    <xf numFmtId="165" fontId="82" fillId="41" borderId="29" xfId="47" applyNumberFormat="1" applyFont="1" applyFill="1" applyBorder="1" applyAlignment="1">
      <alignment horizontal="center" vertical="center" wrapText="1"/>
    </xf>
    <xf numFmtId="165" fontId="62" fillId="41" borderId="29" xfId="47" applyNumberFormat="1" applyFont="1" applyFill="1" applyBorder="1" applyAlignment="1">
      <alignment horizontal="center" vertical="center" wrapText="1"/>
    </xf>
    <xf numFmtId="10" fontId="82" fillId="41" borderId="0" xfId="94" applyNumberFormat="1" applyFont="1" applyFill="1" applyBorder="1" applyAlignment="1">
      <alignment horizontal="center" vertical="center" wrapText="1"/>
    </xf>
    <xf numFmtId="0" fontId="62" fillId="26" borderId="0" xfId="0" applyFont="1" applyFill="1" applyBorder="1" applyAlignment="1">
      <alignment horizontal="right"/>
    </xf>
    <xf numFmtId="0" fontId="65" fillId="26" borderId="0" xfId="107" applyFont="1" applyFill="1" applyBorder="1" applyAlignment="1">
      <alignment horizontal="right"/>
    </xf>
    <xf numFmtId="0" fontId="63" fillId="26" borderId="0" xfId="107" applyFont="1" applyFill="1" applyBorder="1" applyAlignment="1">
      <alignment horizontal="right"/>
    </xf>
    <xf numFmtId="0" fontId="60" fillId="26" borderId="0" xfId="107" applyFont="1" applyFill="1" applyBorder="1">
      <alignment horizontal="left"/>
    </xf>
    <xf numFmtId="3" fontId="62" fillId="0" borderId="0" xfId="107" applyNumberFormat="1" applyFont="1" applyFill="1" applyBorder="1" applyAlignment="1">
      <alignment horizontal="center" vertical="center"/>
    </xf>
    <xf numFmtId="0" fontId="63" fillId="26" borderId="0" xfId="107" applyFont="1" applyFill="1" applyBorder="1">
      <alignment horizontal="left"/>
    </xf>
    <xf numFmtId="0" fontId="55" fillId="29" borderId="0" xfId="107" applyNumberFormat="1" applyFont="1" applyFill="1" applyBorder="1" applyAlignment="1">
      <alignment horizontal="left"/>
    </xf>
    <xf numFmtId="0" fontId="55" fillId="29" borderId="29" xfId="47" applyNumberFormat="1" applyFont="1" applyFill="1" applyBorder="1" applyAlignment="1">
      <alignment horizontal="center"/>
    </xf>
    <xf numFmtId="0" fontId="55" fillId="29" borderId="0" xfId="47" applyNumberFormat="1" applyFont="1" applyFill="1" applyBorder="1" applyAlignment="1">
      <alignment horizontal="center"/>
    </xf>
    <xf numFmtId="10" fontId="55" fillId="29" borderId="14" xfId="94" applyNumberFormat="1" applyFont="1" applyFill="1" applyBorder="1" applyAlignment="1">
      <alignment horizontal="center"/>
    </xf>
    <xf numFmtId="10" fontId="55" fillId="29" borderId="0" xfId="94" applyNumberFormat="1" applyFont="1" applyFill="1" applyBorder="1" applyAlignment="1">
      <alignment horizontal="center"/>
    </xf>
    <xf numFmtId="0" fontId="62" fillId="30" borderId="0" xfId="47" applyNumberFormat="1" applyFont="1" applyFill="1" applyBorder="1" applyAlignment="1"/>
    <xf numFmtId="165" fontId="62" fillId="30" borderId="29" xfId="47" applyNumberFormat="1" applyFont="1" applyFill="1" applyBorder="1" applyAlignment="1">
      <alignment horizontal="right"/>
    </xf>
    <xf numFmtId="165" fontId="62" fillId="30" borderId="0" xfId="47" applyNumberFormat="1" applyFont="1" applyFill="1" applyBorder="1" applyAlignment="1">
      <alignment horizontal="right"/>
    </xf>
    <xf numFmtId="10" fontId="62" fillId="30" borderId="14" xfId="94" applyNumberFormat="1" applyFont="1" applyFill="1" applyBorder="1" applyAlignment="1">
      <alignment horizontal="center"/>
    </xf>
    <xf numFmtId="10" fontId="62" fillId="30" borderId="0" xfId="94" applyNumberFormat="1" applyFont="1" applyFill="1" applyBorder="1" applyAlignment="1">
      <alignment horizontal="right"/>
    </xf>
    <xf numFmtId="0" fontId="63" fillId="26" borderId="0" xfId="107" applyNumberFormat="1" applyFont="1" applyFill="1" applyBorder="1" applyAlignment="1">
      <alignment horizontal="left" indent="1"/>
    </xf>
    <xf numFmtId="165" fontId="63" fillId="26" borderId="29" xfId="47" applyNumberFormat="1" applyFont="1" applyFill="1" applyBorder="1" applyAlignment="1">
      <alignment horizontal="right"/>
    </xf>
    <xf numFmtId="10" fontId="63" fillId="26" borderId="14" xfId="94" applyNumberFormat="1" applyFont="1" applyFill="1" applyBorder="1" applyAlignment="1">
      <alignment horizontal="center"/>
    </xf>
    <xf numFmtId="0" fontId="63" fillId="26" borderId="0" xfId="47" applyNumberFormat="1" applyFont="1" applyFill="1" applyBorder="1" applyAlignment="1">
      <alignment horizontal="left" indent="1"/>
    </xf>
    <xf numFmtId="10" fontId="63" fillId="26" borderId="0" xfId="94" applyNumberFormat="1" applyFont="1" applyFill="1" applyBorder="1" applyAlignment="1">
      <alignment horizontal="right" vertical="center"/>
    </xf>
    <xf numFmtId="165" fontId="63" fillId="0" borderId="0" xfId="47" applyNumberFormat="1" applyFont="1" applyFill="1" applyBorder="1" applyAlignment="1">
      <alignment horizontal="right" vertical="center" indent="1"/>
    </xf>
    <xf numFmtId="165" fontId="62" fillId="30" borderId="29" xfId="47" applyNumberFormat="1" applyFont="1" applyFill="1" applyBorder="1" applyAlignment="1">
      <alignment horizontal="center"/>
    </xf>
    <xf numFmtId="165" fontId="62" fillId="30" borderId="0" xfId="47" applyNumberFormat="1" applyFont="1" applyFill="1" applyBorder="1" applyAlignment="1">
      <alignment horizontal="center"/>
    </xf>
    <xf numFmtId="10" fontId="62" fillId="30" borderId="0" xfId="94" applyNumberFormat="1" applyFont="1" applyFill="1" applyBorder="1" applyAlignment="1">
      <alignment horizontal="center"/>
    </xf>
    <xf numFmtId="165" fontId="63" fillId="26" borderId="29" xfId="47" applyNumberFormat="1" applyFont="1" applyFill="1" applyBorder="1" applyAlignment="1">
      <alignment horizontal="center"/>
    </xf>
    <xf numFmtId="10" fontId="63" fillId="26" borderId="0" xfId="94" applyNumberFormat="1" applyFont="1" applyFill="1" applyBorder="1" applyAlignment="1">
      <alignment horizontal="center"/>
    </xf>
    <xf numFmtId="165" fontId="63" fillId="0" borderId="30" xfId="47" applyNumberFormat="1" applyFont="1" applyFill="1" applyBorder="1" applyAlignment="1">
      <alignment horizontal="center"/>
    </xf>
    <xf numFmtId="165" fontId="63" fillId="0" borderId="31" xfId="47" applyNumberFormat="1" applyFont="1" applyFill="1" applyBorder="1" applyAlignment="1">
      <alignment horizontal="center"/>
    </xf>
    <xf numFmtId="10" fontId="63" fillId="26" borderId="15" xfId="94" applyNumberFormat="1" applyFont="1" applyFill="1" applyBorder="1" applyAlignment="1">
      <alignment horizontal="center"/>
    </xf>
    <xf numFmtId="10" fontId="63" fillId="26" borderId="31" xfId="94" applyNumberFormat="1" applyFont="1" applyFill="1" applyBorder="1" applyAlignment="1">
      <alignment horizontal="center"/>
    </xf>
    <xf numFmtId="0" fontId="62" fillId="0" borderId="0" xfId="0" applyFont="1" applyFill="1" applyAlignment="1">
      <alignment horizontal="center"/>
    </xf>
    <xf numFmtId="9" fontId="0" fillId="0" borderId="0" xfId="94" applyFont="1"/>
    <xf numFmtId="165" fontId="62" fillId="35" borderId="29" xfId="0" applyNumberFormat="1" applyFont="1" applyFill="1" applyBorder="1" applyAlignment="1">
      <alignment horizontal="center" vertical="center" wrapText="1"/>
    </xf>
    <xf numFmtId="10" fontId="62" fillId="35" borderId="0" xfId="94" applyNumberFormat="1" applyFont="1" applyFill="1" applyBorder="1" applyAlignment="1">
      <alignment horizontal="center" vertical="center" wrapText="1"/>
    </xf>
    <xf numFmtId="10" fontId="62" fillId="35" borderId="14" xfId="94" applyNumberFormat="1" applyFont="1" applyFill="1" applyBorder="1" applyAlignment="1">
      <alignment horizontal="center" vertical="center" wrapText="1"/>
    </xf>
    <xf numFmtId="165" fontId="62" fillId="35" borderId="0" xfId="0" applyNumberFormat="1" applyFont="1" applyFill="1" applyBorder="1" applyAlignment="1">
      <alignment horizontal="center" vertical="center" wrapText="1"/>
    </xf>
    <xf numFmtId="165" fontId="58" fillId="35" borderId="0" xfId="48" applyNumberFormat="1" applyFont="1" applyFill="1" applyBorder="1" applyAlignment="1">
      <alignment horizontal="center" vertical="center" wrapText="1"/>
    </xf>
    <xf numFmtId="0" fontId="72" fillId="0" borderId="0" xfId="0" applyFont="1"/>
    <xf numFmtId="165" fontId="49" fillId="0" borderId="29" xfId="48" applyNumberFormat="1" applyFont="1" applyFill="1" applyBorder="1" applyAlignment="1">
      <alignment horizontal="center" vertical="center" wrapText="1"/>
    </xf>
    <xf numFmtId="165" fontId="49" fillId="0" borderId="0" xfId="48" applyNumberFormat="1" applyFont="1" applyFill="1" applyBorder="1" applyAlignment="1">
      <alignment horizontal="center" vertical="center" wrapText="1"/>
    </xf>
    <xf numFmtId="165" fontId="62" fillId="35" borderId="0" xfId="48" applyNumberFormat="1" applyFont="1" applyFill="1" applyBorder="1" applyAlignment="1">
      <alignment horizontal="center" vertical="center" wrapText="1"/>
    </xf>
    <xf numFmtId="0" fontId="63" fillId="0" borderId="0" xfId="0" applyFont="1" applyFill="1" applyBorder="1"/>
    <xf numFmtId="0" fontId="63" fillId="0" borderId="0" xfId="0" applyFont="1" applyFill="1" applyAlignment="1">
      <alignment horizontal="left" vertical="center" wrapText="1"/>
    </xf>
    <xf numFmtId="165" fontId="63" fillId="0" borderId="29" xfId="48" applyNumberFormat="1" applyFont="1" applyFill="1" applyBorder="1" applyAlignment="1">
      <alignment horizontal="center" vertical="center" wrapText="1"/>
    </xf>
    <xf numFmtId="165" fontId="63" fillId="0" borderId="0" xfId="48" applyNumberFormat="1" applyFont="1" applyFill="1" applyBorder="1" applyAlignment="1">
      <alignment horizontal="center" vertical="center" wrapText="1"/>
    </xf>
    <xf numFmtId="10" fontId="62" fillId="0" borderId="14" xfId="94" applyNumberFormat="1" applyFont="1" applyFill="1" applyBorder="1" applyAlignment="1">
      <alignment horizontal="center" vertical="center" wrapText="1"/>
    </xf>
    <xf numFmtId="10" fontId="62" fillId="0" borderId="0" xfId="94" applyNumberFormat="1" applyFont="1" applyFill="1" applyBorder="1" applyAlignment="1">
      <alignment horizontal="center" vertical="center" wrapText="1"/>
    </xf>
    <xf numFmtId="165" fontId="58" fillId="35" borderId="19" xfId="48" applyNumberFormat="1" applyFont="1" applyFill="1" applyBorder="1" applyAlignment="1">
      <alignment horizontal="center" vertical="center" wrapText="1"/>
    </xf>
    <xf numFmtId="165" fontId="49" fillId="0" borderId="30" xfId="48" applyNumberFormat="1" applyFont="1" applyFill="1" applyBorder="1" applyAlignment="1">
      <alignment horizontal="center" vertical="center" wrapText="1"/>
    </xf>
    <xf numFmtId="165" fontId="49" fillId="0" borderId="31" xfId="48" applyNumberFormat="1" applyFont="1" applyFill="1" applyBorder="1" applyAlignment="1">
      <alignment horizontal="center" vertical="center" wrapText="1"/>
    </xf>
    <xf numFmtId="0" fontId="84" fillId="26" borderId="0" xfId="0" applyFont="1" applyFill="1"/>
    <xf numFmtId="10" fontId="49" fillId="26" borderId="0" xfId="94" applyNumberFormat="1" applyFont="1" applyFill="1" applyAlignment="1">
      <alignment horizontal="center" wrapText="1"/>
    </xf>
    <xf numFmtId="0" fontId="78" fillId="26" borderId="0" xfId="0" applyFont="1" applyFill="1" applyBorder="1" applyAlignment="1">
      <alignment horizontal="left" vertical="center" wrapText="1"/>
    </xf>
    <xf numFmtId="0" fontId="58" fillId="0" borderId="35" xfId="0" applyFont="1" applyBorder="1"/>
    <xf numFmtId="4" fontId="58" fillId="0" borderId="36" xfId="0" applyNumberFormat="1" applyFont="1" applyBorder="1"/>
    <xf numFmtId="0" fontId="58" fillId="0" borderId="36" xfId="0" applyFont="1" applyBorder="1"/>
    <xf numFmtId="4" fontId="58" fillId="0" borderId="47" xfId="0" applyNumberFormat="1" applyFont="1" applyBorder="1"/>
    <xf numFmtId="4" fontId="0" fillId="0" borderId="0" xfId="0" applyNumberFormat="1"/>
    <xf numFmtId="166" fontId="49" fillId="26" borderId="0" xfId="0" applyNumberFormat="1" applyFont="1" applyFill="1" applyAlignment="1">
      <alignment horizontal="center"/>
    </xf>
    <xf numFmtId="166" fontId="58" fillId="33" borderId="11" xfId="107" applyNumberFormat="1" applyFont="1" applyFill="1" applyBorder="1" applyAlignment="1">
      <alignment horizontal="center"/>
    </xf>
    <xf numFmtId="166" fontId="49" fillId="0" borderId="0" xfId="0" applyNumberFormat="1" applyFont="1" applyFill="1" applyAlignment="1">
      <alignment horizontal="center"/>
    </xf>
    <xf numFmtId="0" fontId="66" fillId="0" borderId="11" xfId="0" applyFont="1" applyBorder="1" applyAlignment="1">
      <alignment horizontal="left" wrapText="1"/>
    </xf>
    <xf numFmtId="3" fontId="68" fillId="0" borderId="17" xfId="107" applyNumberFormat="1" applyFont="1" applyFill="1" applyBorder="1" applyAlignment="1">
      <alignment horizontal="center"/>
    </xf>
    <xf numFmtId="0" fontId="0" fillId="26" borderId="19" xfId="0" applyFont="1" applyFill="1" applyBorder="1" applyAlignment="1">
      <alignment horizontal="center"/>
    </xf>
    <xf numFmtId="0" fontId="41" fillId="34" borderId="60" xfId="107" applyFont="1" applyFill="1" applyBorder="1" applyAlignment="1">
      <alignment horizontal="center" vertical="top" wrapText="1"/>
    </xf>
    <xf numFmtId="43" fontId="70" fillId="26" borderId="0" xfId="107" applyNumberFormat="1" applyFont="1">
      <alignment horizontal="left"/>
    </xf>
    <xf numFmtId="0" fontId="1" fillId="43" borderId="0" xfId="57" applyFill="1"/>
    <xf numFmtId="0" fontId="71" fillId="0" borderId="0" xfId="114"/>
    <xf numFmtId="0" fontId="71" fillId="0" borderId="0" xfId="117"/>
    <xf numFmtId="0" fontId="1" fillId="0" borderId="0" xfId="57"/>
    <xf numFmtId="0" fontId="71" fillId="0" borderId="0" xfId="114" applyFill="1"/>
    <xf numFmtId="0" fontId="1" fillId="0" borderId="0" xfId="57" applyFill="1"/>
    <xf numFmtId="0" fontId="1" fillId="44" borderId="0" xfId="57" applyFill="1"/>
    <xf numFmtId="3" fontId="0" fillId="26" borderId="33" xfId="0" applyNumberFormat="1" applyFont="1" applyFill="1" applyBorder="1" applyAlignment="1">
      <alignment horizontal="center"/>
    </xf>
    <xf numFmtId="166" fontId="0" fillId="26" borderId="33" xfId="0" applyNumberFormat="1" applyFont="1" applyFill="1" applyBorder="1" applyAlignment="1">
      <alignment horizontal="center"/>
    </xf>
    <xf numFmtId="0" fontId="55" fillId="29" borderId="35" xfId="107" applyFont="1" applyFill="1" applyBorder="1" applyAlignment="1">
      <alignment horizontal="left" vertical="center"/>
    </xf>
    <xf numFmtId="3" fontId="38" fillId="26" borderId="0" xfId="107" applyNumberFormat="1" applyFont="1">
      <alignment horizontal="left"/>
    </xf>
    <xf numFmtId="165" fontId="72" fillId="26" borderId="0" xfId="94" applyNumberFormat="1" applyFont="1" applyFill="1"/>
    <xf numFmtId="172" fontId="72" fillId="26" borderId="0" xfId="94" applyNumberFormat="1" applyFont="1" applyFill="1"/>
    <xf numFmtId="181" fontId="0" fillId="0" borderId="0" xfId="0" applyNumberFormat="1"/>
    <xf numFmtId="181" fontId="49" fillId="0" borderId="0" xfId="0" applyNumberFormat="1" applyFont="1" applyAlignment="1">
      <alignment vertical="center"/>
    </xf>
    <xf numFmtId="165" fontId="49" fillId="26" borderId="25" xfId="47" applyNumberFormat="1" applyFont="1" applyFill="1" applyBorder="1" applyAlignment="1">
      <alignment horizontal="right" vertical="center"/>
    </xf>
    <xf numFmtId="172" fontId="58" fillId="30" borderId="11" xfId="94" applyNumberFormat="1" applyFont="1" applyFill="1" applyBorder="1" applyAlignment="1">
      <alignment horizontal="right" vertical="center"/>
    </xf>
    <xf numFmtId="172" fontId="49" fillId="26" borderId="13" xfId="94" applyNumberFormat="1" applyFont="1" applyFill="1" applyBorder="1" applyAlignment="1">
      <alignment horizontal="right" vertical="center"/>
    </xf>
    <xf numFmtId="172" fontId="58" fillId="30" borderId="59" xfId="94" applyNumberFormat="1" applyFont="1" applyFill="1" applyBorder="1" applyAlignment="1">
      <alignment horizontal="right" vertical="center"/>
    </xf>
    <xf numFmtId="172" fontId="49" fillId="26" borderId="41" xfId="94" applyNumberFormat="1" applyFont="1" applyFill="1" applyBorder="1" applyAlignment="1">
      <alignment horizontal="right" vertical="center"/>
    </xf>
    <xf numFmtId="172" fontId="49" fillId="26" borderId="34" xfId="94" applyNumberFormat="1" applyFont="1" applyFill="1" applyBorder="1" applyAlignment="1">
      <alignment horizontal="right" vertical="center"/>
    </xf>
    <xf numFmtId="1" fontId="0" fillId="0" borderId="0" xfId="0" applyNumberFormat="1"/>
    <xf numFmtId="165" fontId="83" fillId="26" borderId="29" xfId="47" applyNumberFormat="1" applyFont="1" applyFill="1" applyBorder="1" applyAlignment="1">
      <alignment vertical="center" wrapText="1"/>
    </xf>
    <xf numFmtId="165" fontId="83" fillId="26" borderId="76" xfId="47" applyNumberFormat="1" applyFont="1" applyFill="1" applyBorder="1" applyAlignment="1">
      <alignment vertical="center" wrapText="1"/>
    </xf>
    <xf numFmtId="165" fontId="83" fillId="26" borderId="0" xfId="47" applyNumberFormat="1" applyFont="1" applyFill="1" applyBorder="1" applyAlignment="1">
      <alignment horizontal="center" vertical="center" wrapText="1"/>
    </xf>
    <xf numFmtId="10" fontId="83" fillId="26" borderId="0" xfId="94" applyNumberFormat="1" applyFont="1" applyFill="1" applyBorder="1" applyAlignment="1">
      <alignment horizontal="center" vertical="center" wrapText="1"/>
    </xf>
    <xf numFmtId="0" fontId="83" fillId="26" borderId="14" xfId="94" applyNumberFormat="1" applyFont="1" applyFill="1" applyBorder="1" applyAlignment="1">
      <alignment horizontal="center" vertical="center" wrapText="1"/>
    </xf>
    <xf numFmtId="0" fontId="83" fillId="26" borderId="0" xfId="94" applyNumberFormat="1" applyFont="1" applyFill="1" applyAlignment="1">
      <alignment horizontal="center" vertical="center" wrapText="1"/>
    </xf>
    <xf numFmtId="165" fontId="63" fillId="26" borderId="29" xfId="47" applyNumberFormat="1" applyFont="1" applyFill="1" applyBorder="1" applyAlignment="1">
      <alignment horizontal="center" vertical="center" wrapText="1"/>
    </xf>
    <xf numFmtId="165" fontId="83" fillId="26" borderId="30" xfId="47" applyNumberFormat="1" applyFont="1" applyFill="1" applyBorder="1" applyAlignment="1">
      <alignment horizontal="center" vertical="center" wrapText="1"/>
    </xf>
    <xf numFmtId="165" fontId="83" fillId="26" borderId="31" xfId="47" applyNumberFormat="1" applyFont="1" applyFill="1" applyBorder="1" applyAlignment="1">
      <alignment horizontal="center" vertical="center" wrapText="1"/>
    </xf>
    <xf numFmtId="10" fontId="83" fillId="26" borderId="15" xfId="94" applyNumberFormat="1" applyFont="1" applyFill="1" applyBorder="1" applyAlignment="1">
      <alignment horizontal="center" vertical="center" wrapText="1"/>
    </xf>
    <xf numFmtId="165" fontId="83" fillId="26" borderId="77" xfId="47" applyNumberFormat="1" applyFont="1" applyFill="1" applyBorder="1" applyAlignment="1">
      <alignment horizontal="center" vertical="center" wrapText="1"/>
    </xf>
    <xf numFmtId="10" fontId="83" fillId="26" borderId="31" xfId="94" applyNumberFormat="1" applyFont="1" applyFill="1" applyBorder="1" applyAlignment="1">
      <alignment horizontal="center" vertical="center" wrapText="1"/>
    </xf>
    <xf numFmtId="10" fontId="83" fillId="26" borderId="78" xfId="94" applyNumberFormat="1" applyFont="1" applyFill="1" applyBorder="1" applyAlignment="1">
      <alignment horizontal="center" vertical="center" wrapText="1"/>
    </xf>
    <xf numFmtId="180" fontId="0" fillId="0" borderId="29" xfId="0" applyNumberFormat="1" applyBorder="1"/>
    <xf numFmtId="0" fontId="0" fillId="0" borderId="0" xfId="0" applyAlignment="1">
      <alignment horizontal="left"/>
    </xf>
    <xf numFmtId="3" fontId="63" fillId="26" borderId="0" xfId="107" applyNumberFormat="1" applyFont="1" applyFill="1" applyBorder="1" applyAlignment="1">
      <alignment horizontal="right"/>
    </xf>
    <xf numFmtId="3" fontId="63" fillId="26" borderId="0" xfId="107" applyNumberFormat="1" applyFont="1" applyFill="1" applyBorder="1" applyAlignment="1">
      <alignment horizontal="center"/>
    </xf>
    <xf numFmtId="165" fontId="49" fillId="26" borderId="29" xfId="0" applyNumberFormat="1" applyFont="1" applyFill="1" applyBorder="1" applyAlignment="1">
      <alignment horizontal="center" vertical="center" wrapText="1"/>
    </xf>
    <xf numFmtId="165" fontId="49" fillId="26" borderId="0" xfId="0" applyNumberFormat="1" applyFont="1" applyFill="1" applyBorder="1" applyAlignment="1">
      <alignment horizontal="center" vertical="center" wrapText="1"/>
    </xf>
    <xf numFmtId="10" fontId="49" fillId="26" borderId="14" xfId="94" applyNumberFormat="1" applyFont="1" applyFill="1" applyBorder="1" applyAlignment="1">
      <alignment horizontal="center" vertical="center" wrapText="1"/>
    </xf>
    <xf numFmtId="165" fontId="49" fillId="26" borderId="0" xfId="94" applyNumberFormat="1" applyFont="1" applyFill="1" applyBorder="1" applyAlignment="1">
      <alignment horizontal="center" vertical="center" wrapText="1"/>
    </xf>
    <xf numFmtId="10" fontId="49" fillId="26" borderId="0" xfId="94" applyNumberFormat="1" applyFont="1" applyFill="1" applyBorder="1" applyAlignment="1">
      <alignment horizontal="center" vertical="center" wrapText="1"/>
    </xf>
    <xf numFmtId="0" fontId="49" fillId="26" borderId="0" xfId="0" applyFont="1" applyFill="1" applyBorder="1" applyAlignment="1">
      <alignment horizontal="center"/>
    </xf>
    <xf numFmtId="9" fontId="0" fillId="26" borderId="0" xfId="94" applyFont="1" applyFill="1"/>
    <xf numFmtId="180" fontId="49" fillId="26" borderId="29" xfId="0" applyNumberFormat="1" applyFont="1" applyFill="1" applyBorder="1"/>
    <xf numFmtId="0" fontId="49" fillId="26" borderId="29" xfId="0" applyFont="1" applyFill="1" applyBorder="1" applyAlignment="1">
      <alignment horizontal="center" vertical="center" wrapText="1"/>
    </xf>
    <xf numFmtId="165" fontId="49" fillId="26" borderId="29" xfId="0" applyNumberFormat="1" applyFont="1" applyFill="1" applyBorder="1" applyAlignment="1">
      <alignment horizontal="right" vertical="center" wrapText="1"/>
    </xf>
    <xf numFmtId="165" fontId="49" fillId="26" borderId="30" xfId="0" applyNumberFormat="1" applyFont="1" applyFill="1" applyBorder="1" applyAlignment="1">
      <alignment horizontal="center" vertical="center" wrapText="1"/>
    </xf>
    <xf numFmtId="165" fontId="49" fillId="26" borderId="31" xfId="0" applyNumberFormat="1" applyFont="1" applyFill="1" applyBorder="1" applyAlignment="1">
      <alignment horizontal="center" vertical="center" wrapText="1"/>
    </xf>
    <xf numFmtId="10" fontId="49" fillId="26" borderId="15" xfId="94" applyNumberFormat="1" applyFont="1" applyFill="1" applyBorder="1" applyAlignment="1">
      <alignment horizontal="center" vertical="center" wrapText="1"/>
    </xf>
    <xf numFmtId="0" fontId="49" fillId="0" borderId="0" xfId="0" applyFont="1" applyBorder="1" applyAlignment="1">
      <alignment wrapText="1"/>
    </xf>
    <xf numFmtId="0" fontId="49" fillId="0" borderId="0" xfId="0" applyFont="1" applyBorder="1" applyAlignment="1">
      <alignment horizontal="left" wrapText="1"/>
    </xf>
    <xf numFmtId="0" fontId="63" fillId="26" borderId="19" xfId="0" applyFont="1" applyFill="1" applyBorder="1"/>
    <xf numFmtId="0" fontId="63" fillId="26" borderId="19" xfId="0" applyFont="1" applyFill="1" applyBorder="1" applyAlignment="1">
      <alignment horizontal="right"/>
    </xf>
    <xf numFmtId="0" fontId="63" fillId="26" borderId="31" xfId="0" applyFont="1" applyFill="1" applyBorder="1"/>
    <xf numFmtId="0" fontId="63" fillId="26" borderId="31" xfId="0" applyFont="1" applyFill="1" applyBorder="1" applyAlignment="1">
      <alignment horizontal="right"/>
    </xf>
    <xf numFmtId="3" fontId="49" fillId="26" borderId="11" xfId="0" applyNumberFormat="1" applyFont="1" applyFill="1" applyBorder="1"/>
    <xf numFmtId="182" fontId="49" fillId="26" borderId="0" xfId="0" applyNumberFormat="1" applyFont="1" applyFill="1" applyAlignment="1">
      <alignment horizontal="center"/>
    </xf>
    <xf numFmtId="172" fontId="49" fillId="0" borderId="46" xfId="94" applyNumberFormat="1" applyFont="1" applyFill="1" applyBorder="1" applyAlignment="1">
      <alignment horizontal="right" vertical="center"/>
    </xf>
    <xf numFmtId="172" fontId="58" fillId="30" borderId="56" xfId="94" applyNumberFormat="1" applyFont="1" applyFill="1" applyBorder="1" applyAlignment="1">
      <alignment horizontal="right" vertical="center"/>
    </xf>
    <xf numFmtId="172" fontId="58" fillId="30" borderId="57" xfId="94" applyNumberFormat="1" applyFont="1" applyFill="1" applyBorder="1" applyAlignment="1">
      <alignment horizontal="right" vertical="center"/>
    </xf>
    <xf numFmtId="10" fontId="49" fillId="26" borderId="0" xfId="94" applyNumberFormat="1" applyFont="1" applyFill="1" applyAlignment="1">
      <alignment horizontal="left"/>
    </xf>
    <xf numFmtId="172" fontId="49" fillId="26" borderId="0" xfId="94" applyNumberFormat="1" applyFont="1" applyFill="1" applyBorder="1" applyAlignment="1">
      <alignment horizontal="right" vertical="center"/>
    </xf>
    <xf numFmtId="0" fontId="0" fillId="0" borderId="1" xfId="0" applyBorder="1" applyAlignment="1"/>
    <xf numFmtId="0" fontId="49" fillId="26" borderId="89" xfId="107" applyFont="1" applyFill="1" applyBorder="1" applyAlignment="1">
      <alignment horizontal="left" vertical="center" indent="1"/>
    </xf>
    <xf numFmtId="172" fontId="63" fillId="26" borderId="46" xfId="94" applyNumberFormat="1" applyFont="1" applyFill="1" applyBorder="1" applyAlignment="1">
      <alignment horizontal="right"/>
    </xf>
    <xf numFmtId="172" fontId="49" fillId="0" borderId="0" xfId="94" applyNumberFormat="1" applyFont="1" applyFill="1" applyBorder="1" applyAlignment="1">
      <alignment horizontal="right" vertical="center"/>
    </xf>
    <xf numFmtId="172" fontId="62" fillId="30" borderId="44" xfId="94" applyNumberFormat="1" applyFont="1" applyFill="1" applyBorder="1" applyAlignment="1">
      <alignment horizontal="right"/>
    </xf>
    <xf numFmtId="172" fontId="63" fillId="26" borderId="41" xfId="94" applyNumberFormat="1" applyFont="1" applyFill="1" applyBorder="1" applyAlignment="1">
      <alignment horizontal="right"/>
    </xf>
    <xf numFmtId="172" fontId="49" fillId="0" borderId="13" xfId="94" applyNumberFormat="1" applyFont="1" applyFill="1" applyBorder="1" applyAlignment="1">
      <alignment horizontal="right" vertical="center"/>
    </xf>
    <xf numFmtId="172" fontId="63" fillId="26" borderId="0" xfId="94" applyNumberFormat="1" applyFont="1" applyFill="1" applyBorder="1" applyAlignment="1">
      <alignment horizontal="right"/>
    </xf>
    <xf numFmtId="0" fontId="49" fillId="26" borderId="90" xfId="107" applyFont="1" applyFill="1" applyBorder="1" applyAlignment="1">
      <alignment horizontal="left" vertical="center" indent="1"/>
    </xf>
    <xf numFmtId="172" fontId="63" fillId="26" borderId="13" xfId="94" applyNumberFormat="1" applyFont="1" applyFill="1" applyBorder="1" applyAlignment="1">
      <alignment horizontal="right"/>
    </xf>
    <xf numFmtId="172" fontId="58" fillId="26" borderId="27" xfId="94" applyNumberFormat="1" applyFont="1" applyFill="1" applyBorder="1" applyAlignment="1">
      <alignment horizontal="center" vertical="center"/>
    </xf>
    <xf numFmtId="172" fontId="49" fillId="0" borderId="32" xfId="94" applyNumberFormat="1" applyFont="1" applyFill="1" applyBorder="1" applyAlignment="1">
      <alignment horizontal="right" vertical="center"/>
    </xf>
    <xf numFmtId="172" fontId="49" fillId="26" borderId="46" xfId="94" applyNumberFormat="1" applyFont="1" applyFill="1" applyBorder="1" applyAlignment="1">
      <alignment horizontal="right" vertical="center"/>
    </xf>
    <xf numFmtId="0" fontId="49" fillId="26" borderId="89" xfId="107" applyNumberFormat="1" applyFont="1" applyFill="1" applyBorder="1" applyAlignment="1">
      <alignment horizontal="left" vertical="center" indent="1"/>
    </xf>
    <xf numFmtId="172" fontId="49" fillId="0" borderId="41" xfId="94" applyNumberFormat="1" applyFont="1" applyFill="1" applyBorder="1" applyAlignment="1">
      <alignment horizontal="right" vertical="center"/>
    </xf>
    <xf numFmtId="172" fontId="62" fillId="30" borderId="51" xfId="94" applyNumberFormat="1" applyFont="1" applyFill="1" applyBorder="1" applyAlignment="1">
      <alignment horizontal="right"/>
    </xf>
    <xf numFmtId="0" fontId="49" fillId="26" borderId="88" xfId="107" applyFont="1" applyFill="1" applyBorder="1" applyAlignment="1">
      <alignment horizontal="left" vertical="center" indent="1"/>
    </xf>
    <xf numFmtId="172" fontId="62" fillId="30" borderId="45" xfId="94" applyNumberFormat="1" applyFont="1" applyFill="1" applyBorder="1" applyAlignment="1">
      <alignment horizontal="right"/>
    </xf>
    <xf numFmtId="0" fontId="0" fillId="0" borderId="0" xfId="0"/>
    <xf numFmtId="0" fontId="58" fillId="26" borderId="0" xfId="0" applyFont="1" applyFill="1" applyBorder="1" applyAlignment="1">
      <alignment horizontal="left" vertical="center" wrapText="1"/>
    </xf>
    <xf numFmtId="0" fontId="54" fillId="26" borderId="0" xfId="0" applyFont="1" applyFill="1" applyAlignment="1">
      <alignment horizontal="left" wrapText="1"/>
    </xf>
    <xf numFmtId="0" fontId="66" fillId="0" borderId="11" xfId="0" applyFont="1" applyBorder="1" applyAlignment="1">
      <alignment horizontal="left" wrapText="1"/>
    </xf>
    <xf numFmtId="3" fontId="69" fillId="34" borderId="24" xfId="107" applyNumberFormat="1" applyFont="1" applyFill="1" applyBorder="1" applyAlignment="1">
      <alignment horizontal="center" vertical="center"/>
    </xf>
    <xf numFmtId="3" fontId="69" fillId="34" borderId="12" xfId="107" applyNumberFormat="1" applyFont="1" applyFill="1" applyBorder="1" applyAlignment="1">
      <alignment horizontal="center" vertical="center"/>
    </xf>
    <xf numFmtId="3" fontId="69" fillId="34" borderId="38" xfId="107" applyNumberFormat="1" applyFont="1" applyFill="1" applyBorder="1" applyAlignment="1">
      <alignment horizontal="center" vertical="center"/>
    </xf>
    <xf numFmtId="3" fontId="55" fillId="34" borderId="24" xfId="107" applyNumberFormat="1" applyFont="1" applyFill="1" applyBorder="1" applyAlignment="1">
      <alignment horizontal="center" vertical="center"/>
    </xf>
    <xf numFmtId="3" fontId="55" fillId="34" borderId="12" xfId="107" applyNumberFormat="1" applyFont="1" applyFill="1" applyBorder="1" applyAlignment="1">
      <alignment horizontal="center" vertical="center"/>
    </xf>
    <xf numFmtId="3" fontId="55" fillId="34" borderId="38" xfId="107" applyNumberFormat="1" applyFont="1" applyFill="1" applyBorder="1" applyAlignment="1">
      <alignment horizontal="center" vertical="center"/>
    </xf>
    <xf numFmtId="0" fontId="38" fillId="0" borderId="12" xfId="0" applyFont="1" applyBorder="1" applyAlignment="1">
      <alignment wrapText="1"/>
    </xf>
    <xf numFmtId="0" fontId="30" fillId="26" borderId="0" xfId="58" applyFont="1" applyFill="1" applyAlignment="1">
      <alignment horizontal="center" vertical="center"/>
    </xf>
    <xf numFmtId="0" fontId="41" fillId="29" borderId="0" xfId="107" applyFont="1" applyFill="1" applyAlignment="1">
      <alignment horizontal="center"/>
    </xf>
    <xf numFmtId="0" fontId="98" fillId="28" borderId="18" xfId="0" applyFont="1" applyFill="1" applyBorder="1" applyAlignment="1">
      <alignment vertical="center" wrapText="1"/>
    </xf>
    <xf numFmtId="0" fontId="98" fillId="28" borderId="19" xfId="0" applyFont="1" applyFill="1" applyBorder="1" applyAlignment="1">
      <alignment vertical="center"/>
    </xf>
    <xf numFmtId="0" fontId="98" fillId="28" borderId="16" xfId="0" applyFont="1" applyFill="1" applyBorder="1" applyAlignment="1">
      <alignment vertical="center"/>
    </xf>
    <xf numFmtId="0" fontId="98" fillId="28" borderId="29" xfId="0" applyFont="1" applyFill="1" applyBorder="1" applyAlignment="1">
      <alignment vertical="center"/>
    </xf>
    <xf numFmtId="0" fontId="98" fillId="28" borderId="0" xfId="0" applyFont="1" applyFill="1" applyBorder="1" applyAlignment="1">
      <alignment vertical="center"/>
    </xf>
    <xf numFmtId="0" fontId="98" fillId="28" borderId="14" xfId="0" applyFont="1" applyFill="1" applyBorder="1" applyAlignment="1">
      <alignment vertical="center"/>
    </xf>
    <xf numFmtId="0" fontId="98" fillId="28" borderId="30" xfId="0" applyFont="1" applyFill="1" applyBorder="1" applyAlignment="1">
      <alignment vertical="center"/>
    </xf>
    <xf numFmtId="0" fontId="98" fillId="28" borderId="31" xfId="0" applyFont="1" applyFill="1" applyBorder="1" applyAlignment="1">
      <alignment vertical="center"/>
    </xf>
    <xf numFmtId="0" fontId="98" fillId="28" borderId="15" xfId="0" applyFont="1" applyFill="1" applyBorder="1" applyAlignment="1">
      <alignment vertical="center"/>
    </xf>
    <xf numFmtId="0" fontId="82" fillId="39" borderId="18" xfId="0" applyFont="1" applyFill="1" applyBorder="1" applyAlignment="1">
      <alignment horizontal="center"/>
    </xf>
    <xf numFmtId="0" fontId="82" fillId="39" borderId="19" xfId="0" applyFont="1" applyFill="1" applyBorder="1" applyAlignment="1">
      <alignment horizontal="center"/>
    </xf>
    <xf numFmtId="0" fontId="82" fillId="39" borderId="66" xfId="0" applyFont="1" applyFill="1" applyBorder="1" applyAlignment="1">
      <alignment horizontal="center"/>
    </xf>
    <xf numFmtId="0" fontId="82" fillId="39" borderId="67" xfId="0" applyFont="1" applyFill="1" applyBorder="1" applyAlignment="1">
      <alignment horizontal="center"/>
    </xf>
    <xf numFmtId="0" fontId="82" fillId="39" borderId="68" xfId="0" applyFont="1" applyFill="1" applyBorder="1" applyAlignment="1">
      <alignment horizontal="center"/>
    </xf>
    <xf numFmtId="0" fontId="82" fillId="39" borderId="69" xfId="0" applyFont="1" applyFill="1" applyBorder="1" applyAlignment="1">
      <alignment horizontal="center"/>
    </xf>
    <xf numFmtId="0" fontId="80" fillId="40" borderId="70" xfId="0" applyFont="1" applyFill="1" applyBorder="1" applyAlignment="1">
      <alignment horizontal="left"/>
    </xf>
    <xf numFmtId="0" fontId="80" fillId="40" borderId="71" xfId="0" applyFont="1" applyFill="1" applyBorder="1" applyAlignment="1">
      <alignment horizontal="left"/>
    </xf>
    <xf numFmtId="0" fontId="82" fillId="41" borderId="74" xfId="0" applyFont="1" applyFill="1" applyBorder="1" applyAlignment="1">
      <alignment horizontal="left"/>
    </xf>
    <xf numFmtId="0" fontId="82" fillId="42" borderId="70" xfId="0" applyFont="1" applyFill="1" applyBorder="1" applyAlignment="1">
      <alignment horizontal="left"/>
    </xf>
    <xf numFmtId="0" fontId="82" fillId="41" borderId="70" xfId="0" applyFont="1" applyFill="1" applyBorder="1" applyAlignment="1">
      <alignment horizontal="left"/>
    </xf>
    <xf numFmtId="0" fontId="63" fillId="0" borderId="11" xfId="0" applyFont="1" applyBorder="1" applyAlignment="1">
      <alignment wrapText="1"/>
    </xf>
    <xf numFmtId="3" fontId="62" fillId="0" borderId="18" xfId="107" applyNumberFormat="1" applyFont="1" applyFill="1" applyBorder="1" applyAlignment="1">
      <alignment horizontal="center" vertical="center"/>
    </xf>
    <xf numFmtId="3" fontId="62" fillId="0" borderId="19" xfId="107" applyNumberFormat="1" applyFont="1" applyFill="1" applyBorder="1" applyAlignment="1">
      <alignment horizontal="center" vertical="center"/>
    </xf>
    <xf numFmtId="3" fontId="62" fillId="0" borderId="16" xfId="107" applyNumberFormat="1" applyFont="1" applyFill="1" applyBorder="1" applyAlignment="1">
      <alignment horizontal="center" vertical="center"/>
    </xf>
    <xf numFmtId="0" fontId="63" fillId="0" borderId="0" xfId="0" applyFont="1" applyBorder="1" applyAlignment="1">
      <alignment horizontal="left" wrapText="1"/>
    </xf>
    <xf numFmtId="0" fontId="63" fillId="0" borderId="0" xfId="0" applyFont="1" applyBorder="1" applyAlignment="1">
      <alignment horizontal="left"/>
    </xf>
    <xf numFmtId="0" fontId="58" fillId="35" borderId="0" xfId="0" applyFont="1" applyFill="1" applyBorder="1" applyAlignment="1">
      <alignment horizontal="left"/>
    </xf>
    <xf numFmtId="0" fontId="49" fillId="0" borderId="0" xfId="0" applyFont="1" applyBorder="1" applyAlignment="1">
      <alignment horizontal="left" wrapText="1"/>
    </xf>
    <xf numFmtId="0" fontId="62" fillId="0" borderId="65" xfId="0" applyFont="1" applyFill="1" applyBorder="1" applyAlignment="1">
      <alignment horizontal="center"/>
    </xf>
    <xf numFmtId="0" fontId="62" fillId="0" borderId="11" xfId="0" applyFont="1" applyFill="1" applyBorder="1" applyAlignment="1">
      <alignment horizontal="center"/>
    </xf>
    <xf numFmtId="0" fontId="62" fillId="0" borderId="59" xfId="0" applyFont="1" applyFill="1" applyBorder="1" applyAlignment="1">
      <alignment horizontal="center"/>
    </xf>
    <xf numFmtId="0" fontId="55" fillId="38" borderId="0" xfId="0" applyFont="1" applyFill="1" applyBorder="1" applyAlignment="1">
      <alignment horizontal="left"/>
    </xf>
    <xf numFmtId="0" fontId="49" fillId="0" borderId="0" xfId="0" applyFont="1" applyBorder="1" applyAlignment="1">
      <alignment horizontal="center"/>
    </xf>
    <xf numFmtId="0" fontId="58" fillId="35" borderId="19" xfId="0" applyFont="1" applyFill="1" applyBorder="1" applyAlignment="1">
      <alignment horizontal="left" vertical="center" wrapText="1"/>
    </xf>
    <xf numFmtId="0" fontId="58" fillId="35" borderId="16" xfId="0" applyFont="1" applyFill="1" applyBorder="1" applyAlignment="1">
      <alignment horizontal="left" vertical="center" wrapText="1"/>
    </xf>
    <xf numFmtId="0" fontId="58" fillId="0" borderId="18" xfId="0" applyFont="1" applyBorder="1" applyAlignment="1">
      <alignment horizontal="center"/>
    </xf>
    <xf numFmtId="0" fontId="58" fillId="0" borderId="19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5" fillId="29" borderId="0" xfId="0" applyFont="1" applyFill="1" applyAlignment="1">
      <alignment horizontal="left" vertical="center" wrapText="1"/>
    </xf>
    <xf numFmtId="0" fontId="55" fillId="29" borderId="14" xfId="0" applyFont="1" applyFill="1" applyBorder="1" applyAlignment="1">
      <alignment horizontal="left" vertical="center" wrapText="1"/>
    </xf>
    <xf numFmtId="0" fontId="58" fillId="35" borderId="0" xfId="0" applyFont="1" applyFill="1" applyAlignment="1">
      <alignment horizontal="center" vertical="center" wrapText="1"/>
    </xf>
    <xf numFmtId="0" fontId="58" fillId="35" borderId="14" xfId="0" applyFont="1" applyFill="1" applyBorder="1" applyAlignment="1">
      <alignment horizontal="center" vertical="center" wrapText="1"/>
    </xf>
    <xf numFmtId="0" fontId="62" fillId="35" borderId="0" xfId="0" applyFont="1" applyFill="1" applyAlignment="1">
      <alignment horizontal="left" vertical="center" wrapText="1"/>
    </xf>
    <xf numFmtId="0" fontId="62" fillId="35" borderId="14" xfId="0" applyFont="1" applyFill="1" applyBorder="1" applyAlignment="1">
      <alignment horizontal="left" vertical="center" wrapText="1"/>
    </xf>
    <xf numFmtId="10" fontId="58" fillId="30" borderId="0" xfId="94" applyNumberFormat="1" applyFont="1" applyFill="1" applyBorder="1" applyAlignment="1">
      <alignment horizontal="center"/>
    </xf>
    <xf numFmtId="0" fontId="41" fillId="31" borderId="0" xfId="107" applyFont="1" applyFill="1" applyAlignment="1">
      <alignment horizontal="center"/>
    </xf>
    <xf numFmtId="0" fontId="38" fillId="26" borderId="0" xfId="107" applyAlignment="1">
      <alignment horizontal="left"/>
    </xf>
    <xf numFmtId="0" fontId="38" fillId="26" borderId="0" xfId="107" applyAlignment="1">
      <alignment horizontal="left" wrapText="1"/>
    </xf>
    <xf numFmtId="0" fontId="39" fillId="26" borderId="0" xfId="0" applyFont="1" applyFill="1" applyAlignment="1">
      <alignment horizontal="center"/>
    </xf>
    <xf numFmtId="0" fontId="41" fillId="34" borderId="0" xfId="107" applyFont="1" applyFill="1" applyAlignment="1">
      <alignment horizontal="center" vertical="top" wrapText="1"/>
    </xf>
    <xf numFmtId="0" fontId="39" fillId="0" borderId="0" xfId="0" applyFont="1" applyAlignment="1">
      <alignment horizontal="left" wrapText="1"/>
    </xf>
    <xf numFmtId="0" fontId="49" fillId="0" borderId="0" xfId="0" applyFont="1" applyAlignment="1">
      <alignment horizontal="center" wrapText="1"/>
    </xf>
    <xf numFmtId="0" fontId="49" fillId="26" borderId="11" xfId="0" applyFont="1" applyFill="1" applyBorder="1" applyAlignment="1">
      <alignment horizontal="left" vertical="center" wrapText="1"/>
    </xf>
    <xf numFmtId="0" fontId="55" fillId="29" borderId="35" xfId="107" applyFont="1" applyFill="1" applyBorder="1" applyAlignment="1">
      <alignment horizontal="left" vertical="center"/>
    </xf>
    <xf numFmtId="0" fontId="55" fillId="29" borderId="47" xfId="107" applyFont="1" applyFill="1" applyBorder="1" applyAlignment="1">
      <alignment horizontal="left" vertical="center"/>
    </xf>
    <xf numFmtId="0" fontId="49" fillId="26" borderId="0" xfId="0" applyFont="1" applyFill="1" applyBorder="1" applyAlignment="1">
      <alignment horizontal="left" vertical="center" wrapText="1"/>
    </xf>
    <xf numFmtId="0" fontId="58" fillId="26" borderId="0" xfId="0" applyFont="1" applyFill="1" applyBorder="1" applyAlignment="1">
      <alignment horizontal="left" vertical="top" wrapText="1"/>
    </xf>
    <xf numFmtId="0" fontId="63" fillId="26" borderId="0" xfId="0" applyFont="1" applyFill="1" applyBorder="1" applyAlignment="1">
      <alignment horizontal="center" wrapText="1"/>
    </xf>
    <xf numFmtId="0" fontId="49" fillId="26" borderId="0" xfId="0" applyFont="1" applyFill="1" applyBorder="1" applyAlignment="1">
      <alignment horizontal="center" wrapText="1"/>
    </xf>
    <xf numFmtId="0" fontId="64" fillId="26" borderId="0" xfId="0" applyFont="1" applyFill="1" applyBorder="1" applyAlignment="1">
      <alignment horizontal="left" vertical="center" wrapText="1"/>
    </xf>
    <xf numFmtId="0" fontId="58" fillId="26" borderId="0" xfId="0" applyFont="1" applyFill="1" applyBorder="1" applyAlignment="1">
      <alignment horizontal="left" vertical="center" wrapText="1"/>
    </xf>
    <xf numFmtId="0" fontId="66" fillId="0" borderId="19" xfId="0" applyFont="1" applyBorder="1" applyAlignment="1">
      <alignment horizontal="left" wrapText="1"/>
    </xf>
    <xf numFmtId="0" fontId="66" fillId="0" borderId="0" xfId="0" applyFont="1" applyBorder="1" applyAlignment="1">
      <alignment horizontal="left" vertical="top" wrapText="1"/>
    </xf>
    <xf numFmtId="0" fontId="77" fillId="0" borderId="0" xfId="0" applyFont="1" applyFill="1" applyAlignment="1">
      <alignment horizontal="left" vertical="center"/>
    </xf>
    <xf numFmtId="0" fontId="55" fillId="29" borderId="24" xfId="107" applyNumberFormat="1" applyFont="1" applyFill="1" applyBorder="1" applyAlignment="1">
      <alignment horizontal="center" wrapText="1"/>
    </xf>
    <xf numFmtId="0" fontId="55" fillId="29" borderId="38" xfId="107" applyNumberFormat="1" applyFont="1" applyFill="1" applyBorder="1" applyAlignment="1">
      <alignment horizontal="center" wrapText="1"/>
    </xf>
    <xf numFmtId="0" fontId="55" fillId="29" borderId="40" xfId="107" applyNumberFormat="1" applyFont="1" applyFill="1" applyBorder="1" applyAlignment="1">
      <alignment horizontal="center" wrapText="1"/>
    </xf>
    <xf numFmtId="0" fontId="55" fillId="29" borderId="41" xfId="107" applyNumberFormat="1" applyFont="1" applyFill="1" applyBorder="1" applyAlignment="1">
      <alignment horizontal="center" wrapText="1"/>
    </xf>
    <xf numFmtId="0" fontId="79" fillId="29" borderId="12" xfId="0" applyFont="1" applyFill="1" applyBorder="1" applyAlignment="1">
      <alignment horizontal="center" vertical="center" wrapText="1"/>
    </xf>
    <xf numFmtId="0" fontId="79" fillId="29" borderId="38" xfId="0" applyFont="1" applyFill="1" applyBorder="1" applyAlignment="1">
      <alignment horizontal="center" vertical="center" wrapText="1"/>
    </xf>
    <xf numFmtId="49" fontId="79" fillId="29" borderId="36" xfId="0" applyNumberFormat="1" applyFont="1" applyFill="1" applyBorder="1" applyAlignment="1">
      <alignment horizontal="center" vertical="center"/>
    </xf>
    <xf numFmtId="49" fontId="79" fillId="29" borderId="47" xfId="0" applyNumberFormat="1" applyFont="1" applyFill="1" applyBorder="1" applyAlignment="1">
      <alignment horizontal="center" vertical="center"/>
    </xf>
    <xf numFmtId="0" fontId="79" fillId="29" borderId="35" xfId="0" applyFont="1" applyFill="1" applyBorder="1" applyAlignment="1">
      <alignment horizontal="center" vertical="center"/>
    </xf>
    <xf numFmtId="0" fontId="79" fillId="29" borderId="47" xfId="0" applyFont="1" applyFill="1" applyBorder="1" applyAlignment="1">
      <alignment horizontal="center" vertical="center"/>
    </xf>
    <xf numFmtId="0" fontId="66" fillId="0" borderId="19" xfId="0" applyFont="1" applyBorder="1" applyAlignment="1">
      <alignment horizontal="left" vertical="top" wrapText="1"/>
    </xf>
    <xf numFmtId="3" fontId="99" fillId="26" borderId="0" xfId="0" applyNumberFormat="1" applyFont="1" applyFill="1" applyBorder="1" applyAlignment="1">
      <alignment horizontal="left" vertical="center"/>
    </xf>
  </cellXfs>
  <cellStyles count="159">
    <cellStyle name="20% - Énfasis1" xfId="136" builtinId="30" customBuiltin="1"/>
    <cellStyle name="20% - Énfasis1 2" xfId="1"/>
    <cellStyle name="20% - Énfasis2" xfId="140" builtinId="34" customBuiltin="1"/>
    <cellStyle name="20% - Énfasis2 2" xfId="2"/>
    <cellStyle name="20% - Énfasis3" xfId="144" builtinId="38" customBuiltin="1"/>
    <cellStyle name="20% - Énfasis3 2" xfId="3"/>
    <cellStyle name="20% - Énfasis4" xfId="148" builtinId="42" customBuiltin="1"/>
    <cellStyle name="20% - Énfasis4 2" xfId="4"/>
    <cellStyle name="20% - Énfasis5" xfId="152" builtinId="46" customBuiltin="1"/>
    <cellStyle name="20% - Énfasis5 2" xfId="5"/>
    <cellStyle name="20% - Énfasis6" xfId="156" builtinId="50" customBuiltin="1"/>
    <cellStyle name="20% - Énfasis6 2" xfId="6"/>
    <cellStyle name="40% - Énfasis1" xfId="137" builtinId="31" customBuiltin="1"/>
    <cellStyle name="40% - Énfasis1 2" xfId="7"/>
    <cellStyle name="40% - Énfasis2" xfId="141" builtinId="35" customBuiltin="1"/>
    <cellStyle name="40% - Énfasis2 2" xfId="8"/>
    <cellStyle name="40% - Énfasis3" xfId="145" builtinId="39" customBuiltin="1"/>
    <cellStyle name="40% - Énfasis3 2" xfId="9"/>
    <cellStyle name="40% - Énfasis4" xfId="149" builtinId="43" customBuiltin="1"/>
    <cellStyle name="40% - Énfasis4 2" xfId="10"/>
    <cellStyle name="40% - Énfasis5" xfId="153" builtinId="47" customBuiltin="1"/>
    <cellStyle name="40% - Énfasis5 2" xfId="11"/>
    <cellStyle name="40% - Énfasis6" xfId="157" builtinId="51" customBuiltin="1"/>
    <cellStyle name="40% - Énfasis6 2" xfId="12"/>
    <cellStyle name="60% - Énfasis1" xfId="138" builtinId="32" customBuiltin="1"/>
    <cellStyle name="60% - Énfasis1 2" xfId="13"/>
    <cellStyle name="60% - Énfasis2" xfId="142" builtinId="36" customBuiltin="1"/>
    <cellStyle name="60% - Énfasis2 2" xfId="14"/>
    <cellStyle name="60% - Énfasis3" xfId="146" builtinId="40" customBuiltin="1"/>
    <cellStyle name="60% - Énfasis3 2" xfId="15"/>
    <cellStyle name="60% - Énfasis4" xfId="150" builtinId="44" customBuiltin="1"/>
    <cellStyle name="60% - Énfasis4 2" xfId="16"/>
    <cellStyle name="60% - Énfasis5" xfId="154" builtinId="48" customBuiltin="1"/>
    <cellStyle name="60% - Énfasis5 2" xfId="17"/>
    <cellStyle name="60% - Énfasis6" xfId="158" builtinId="52" customBuiltin="1"/>
    <cellStyle name="60% - Énfasis6 2" xfId="18"/>
    <cellStyle name="Border" xfId="19"/>
    <cellStyle name="Buena" xfId="123" builtinId="26" customBuiltin="1"/>
    <cellStyle name="Buena 2" xfId="20"/>
    <cellStyle name="Cálculo" xfId="128" builtinId="22" customBuiltin="1"/>
    <cellStyle name="Cálculo 2" xfId="21"/>
    <cellStyle name="Celda de comprobación" xfId="130" builtinId="23" customBuiltin="1"/>
    <cellStyle name="Celda de comprobación 2" xfId="22"/>
    <cellStyle name="Celda vinculada" xfId="129" builtinId="24" customBuiltin="1"/>
    <cellStyle name="Celda vinculada 2" xfId="23"/>
    <cellStyle name="CELESTE" xfId="24"/>
    <cellStyle name="Comma_Data Proyecto Antamina" xfId="25"/>
    <cellStyle name="CUADRO - Style1" xfId="26"/>
    <cellStyle name="CUERPO - Style2" xfId="27"/>
    <cellStyle name="Diseño" xfId="28"/>
    <cellStyle name="Diseño 12" xfId="29"/>
    <cellStyle name="Diseño 2" xfId="30"/>
    <cellStyle name="Diseño 3" xfId="31"/>
    <cellStyle name="Diseño 4" xfId="32"/>
    <cellStyle name="Diseño_053-BC" xfId="33"/>
    <cellStyle name="Encabezado 4" xfId="122" builtinId="19" customBuiltin="1"/>
    <cellStyle name="Encabezado 4 2" xfId="34"/>
    <cellStyle name="Énfasis1" xfId="135" builtinId="29" customBuiltin="1"/>
    <cellStyle name="Énfasis1 2" xfId="35"/>
    <cellStyle name="Énfasis2" xfId="139" builtinId="33" customBuiltin="1"/>
    <cellStyle name="Énfasis2 2" xfId="36"/>
    <cellStyle name="Énfasis3" xfId="143" builtinId="37" customBuiltin="1"/>
    <cellStyle name="Énfasis3 2" xfId="37"/>
    <cellStyle name="Énfasis4" xfId="147" builtinId="41" customBuiltin="1"/>
    <cellStyle name="Énfasis4 2" xfId="38"/>
    <cellStyle name="Énfasis5" xfId="151" builtinId="45" customBuiltin="1"/>
    <cellStyle name="Énfasis5 2" xfId="39"/>
    <cellStyle name="Énfasis6" xfId="155" builtinId="49" customBuiltin="1"/>
    <cellStyle name="Énfasis6 2" xfId="40"/>
    <cellStyle name="Entrada" xfId="126" builtinId="20" customBuiltin="1"/>
    <cellStyle name="Entrada 2" xfId="41"/>
    <cellStyle name="Euro" xfId="42"/>
    <cellStyle name="Euro 2" xfId="43"/>
    <cellStyle name="Euro 3" xfId="44"/>
    <cellStyle name="Euro 4" xfId="45"/>
    <cellStyle name="Incorrecto" xfId="124" builtinId="27" customBuiltin="1"/>
    <cellStyle name="Incorrecto 2" xfId="46"/>
    <cellStyle name="Millares" xfId="47" builtinId="3"/>
    <cellStyle name="Millares 2" xfId="48"/>
    <cellStyle name="Millares 2 2" xfId="49"/>
    <cellStyle name="Millares 3" xfId="50"/>
    <cellStyle name="Millares 3 2" xfId="51"/>
    <cellStyle name="Millares 4" xfId="52"/>
    <cellStyle name="Millares 5" xfId="53"/>
    <cellStyle name="Millares 6" xfId="54"/>
    <cellStyle name="Neutral" xfId="125" builtinId="28" customBuiltin="1"/>
    <cellStyle name="Neutral 2" xfId="55"/>
    <cellStyle name="No-definido" xfId="56"/>
    <cellStyle name="Normal" xfId="0" builtinId="0"/>
    <cellStyle name="Normal 10" xfId="114"/>
    <cellStyle name="Normal 10 2" xfId="117"/>
    <cellStyle name="Normal 2" xfId="57"/>
    <cellStyle name="Normal 2 2" xfId="58"/>
    <cellStyle name="Normal 2 2 2" xfId="59"/>
    <cellStyle name="Normal 2 2 3" xfId="60"/>
    <cellStyle name="Normal 2 3" xfId="61"/>
    <cellStyle name="Normal 2 4" xfId="62"/>
    <cellStyle name="Normal 2 5" xfId="63"/>
    <cellStyle name="Normal 3" xfId="64"/>
    <cellStyle name="Normal 3 2" xfId="65"/>
    <cellStyle name="Normal 3 2 2" xfId="66"/>
    <cellStyle name="Normal 3 3" xfId="67"/>
    <cellStyle name="Normal 3 4" xfId="68"/>
    <cellStyle name="Normal 3 5" xfId="69"/>
    <cellStyle name="Normal 4" xfId="70"/>
    <cellStyle name="Normal 4 2" xfId="71"/>
    <cellStyle name="Normal 5" xfId="72"/>
    <cellStyle name="Normal 5 2" xfId="73"/>
    <cellStyle name="Normal 5 3" xfId="74"/>
    <cellStyle name="Normal 6" xfId="75"/>
    <cellStyle name="Normal 6 2" xfId="76"/>
    <cellStyle name="Normal 7" xfId="77"/>
    <cellStyle name="Normal 7 2" xfId="78"/>
    <cellStyle name="Normal 8" xfId="79"/>
    <cellStyle name="Normal 9" xfId="80"/>
    <cellStyle name="Normal_Cuadro5" xfId="115"/>
    <cellStyle name="Normal_Cuadros 9-13" xfId="116"/>
    <cellStyle name="Notas" xfId="132" builtinId="10" customBuiltin="1"/>
    <cellStyle name="NOTAS - Style3" xfId="81"/>
    <cellStyle name="Notas 2" xfId="82"/>
    <cellStyle name="Notas 2 2" xfId="83"/>
    <cellStyle name="Notas 2 3" xfId="84"/>
    <cellStyle name="Notas 2 4" xfId="85"/>
    <cellStyle name="Notas 2 5" xfId="86"/>
    <cellStyle name="Notas 2_Terminos archivo_MODELO_2013(6ene)" xfId="87"/>
    <cellStyle name="Notas 3" xfId="88"/>
    <cellStyle name="Notas 3 2" xfId="89"/>
    <cellStyle name="Notas 4" xfId="90"/>
    <cellStyle name="Notas 5" xfId="91"/>
    <cellStyle name="Notas 6" xfId="92"/>
    <cellStyle name="Notas 7" xfId="93"/>
    <cellStyle name="Porcentaje" xfId="94" builtinId="5"/>
    <cellStyle name="Porcentaje 2" xfId="95"/>
    <cellStyle name="Porcentaje 2 2" xfId="96"/>
    <cellStyle name="Porcentaje 3" xfId="97"/>
    <cellStyle name="Porcentaje 4" xfId="98"/>
    <cellStyle name="Porcentual 2" xfId="99"/>
    <cellStyle name="Porcentual 2 2" xfId="100"/>
    <cellStyle name="Porcentual 3" xfId="101"/>
    <cellStyle name="Porcentual 3 2" xfId="102"/>
    <cellStyle name="RECUAD - Style4" xfId="103"/>
    <cellStyle name="Salida" xfId="127" builtinId="21" customBuiltin="1"/>
    <cellStyle name="Salida 2" xfId="104"/>
    <cellStyle name="Texto de advertencia" xfId="131" builtinId="11" customBuiltin="1"/>
    <cellStyle name="Texto de advertencia 2" xfId="105"/>
    <cellStyle name="Texto explicativo" xfId="133" builtinId="53" customBuiltin="1"/>
    <cellStyle name="Texto explicativo 2" xfId="106"/>
    <cellStyle name="TEXTO NORMAL" xfId="107"/>
    <cellStyle name="Título" xfId="118" builtinId="15" customBuiltin="1"/>
    <cellStyle name="TITULO - Style5" xfId="108"/>
    <cellStyle name="Título 1" xfId="119" builtinId="16" customBuiltin="1"/>
    <cellStyle name="Título 1 2" xfId="109"/>
    <cellStyle name="Título 2" xfId="120" builtinId="17" customBuiltin="1"/>
    <cellStyle name="Título 2 2" xfId="110"/>
    <cellStyle name="Título 3" xfId="121" builtinId="18" customBuiltin="1"/>
    <cellStyle name="Título 3 2" xfId="111"/>
    <cellStyle name="Título 4" xfId="112"/>
    <cellStyle name="Total" xfId="134" builtinId="25" customBuiltin="1"/>
    <cellStyle name="Total 2" xfId="113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serie</c:v>
          </c:tx>
          <c:spPr>
            <a:solidFill>
              <a:srgbClr val="002060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COBRE</c:v>
              </c:pt>
              <c:pt idx="1">
                <c:v>ORO</c:v>
              </c:pt>
              <c:pt idx="2">
                <c:v>ZINC</c:v>
              </c:pt>
              <c:pt idx="3">
                <c:v>PLATA</c:v>
              </c:pt>
              <c:pt idx="4">
                <c:v>PLOMO</c:v>
              </c:pt>
              <c:pt idx="5">
                <c:v>ESTAÑO</c:v>
              </c:pt>
              <c:pt idx="6">
                <c:v>HIERRO</c:v>
              </c:pt>
              <c:pt idx="7">
                <c:v>MOLIBDENO</c:v>
              </c:pt>
            </c:strLit>
          </c:cat>
          <c:val>
            <c:numRef>
              <c:f>'6. EXPORTACIONES'!$B$69:$I$69</c:f>
              <c:numCache>
                <c:formatCode>0.00%</c:formatCode>
                <c:ptCount val="8"/>
                <c:pt idx="0">
                  <c:v>-3.9220891759280119E-2</c:v>
                </c:pt>
                <c:pt idx="1">
                  <c:v>2.0308449152533159E-2</c:v>
                </c:pt>
                <c:pt idx="2">
                  <c:v>3.1804900574963213E-2</c:v>
                </c:pt>
                <c:pt idx="3">
                  <c:v>0.16902916189910577</c:v>
                </c:pt>
                <c:pt idx="4">
                  <c:v>-7.6416865616327878E-2</c:v>
                </c:pt>
                <c:pt idx="5">
                  <c:v>-0.14127591898570302</c:v>
                </c:pt>
                <c:pt idx="6">
                  <c:v>0.3746924510647629</c:v>
                </c:pt>
                <c:pt idx="7">
                  <c:v>0.18908692409224148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99685504"/>
        <c:axId val="99687040"/>
      </c:barChart>
      <c:catAx>
        <c:axId val="9968550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chemeClr val="bg1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9687040"/>
        <c:crossesAt val="0"/>
        <c:auto val="1"/>
        <c:lblAlgn val="ctr"/>
        <c:lblOffset val="100"/>
        <c:noMultiLvlLbl val="0"/>
      </c:catAx>
      <c:valAx>
        <c:axId val="99687040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chemeClr val="bg1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96855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2060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'6. EXPORTACIONES'!$A$6:$A$15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'6. EXPORTACIONES'!$K$6:$K$15</c:f>
              <c:numCache>
                <c:formatCode>#,##0</c:formatCode>
                <c:ptCount val="10"/>
                <c:pt idx="0">
                  <c:v>16481</c:v>
                </c:pt>
                <c:pt idx="1">
                  <c:v>21903</c:v>
                </c:pt>
                <c:pt idx="2">
                  <c:v>27526</c:v>
                </c:pt>
                <c:pt idx="3">
                  <c:v>27467</c:v>
                </c:pt>
                <c:pt idx="4">
                  <c:v>23790</c:v>
                </c:pt>
                <c:pt idx="5">
                  <c:v>20547</c:v>
                </c:pt>
                <c:pt idx="6">
                  <c:v>18950.140019839251</c:v>
                </c:pt>
                <c:pt idx="7">
                  <c:v>21776.636298768288</c:v>
                </c:pt>
                <c:pt idx="8">
                  <c:v>27158.581548278267</c:v>
                </c:pt>
                <c:pt idx="9">
                  <c:v>17038.411175887002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16096"/>
        <c:axId val="99726080"/>
      </c:barChart>
      <c:catAx>
        <c:axId val="9971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726080"/>
        <c:crosses val="autoZero"/>
        <c:auto val="1"/>
        <c:lblAlgn val="ctr"/>
        <c:lblOffset val="100"/>
        <c:noMultiLvlLbl val="0"/>
      </c:catAx>
      <c:valAx>
        <c:axId val="99726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s-PE"/>
          </a:p>
        </c:txPr>
        <c:crossAx val="997160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556-40B4-A2B5-DB480E5CBDD3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'[2]7. INVERSIONES'!$A$5:$A$15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 (Ene-Ago)</c:v>
                </c:pt>
              </c:strCache>
            </c:strRef>
          </c:cat>
          <c:val>
            <c:numRef>
              <c:f>'[2]7. INVERSIONES'!$I$5:$I$15</c:f>
              <c:numCache>
                <c:formatCode>General</c:formatCode>
                <c:ptCount val="11"/>
                <c:pt idx="0">
                  <c:v>1267.81266125</c:v>
                </c:pt>
                <c:pt idx="1">
                  <c:v>2290.2734399599999</c:v>
                </c:pt>
                <c:pt idx="2">
                  <c:v>3331.5544708899988</c:v>
                </c:pt>
                <c:pt idx="3">
                  <c:v>6377.6153638800024</c:v>
                </c:pt>
                <c:pt idx="4">
                  <c:v>7498.2074195999949</c:v>
                </c:pt>
                <c:pt idx="5">
                  <c:v>8863.6219657799938</c:v>
                </c:pt>
                <c:pt idx="6">
                  <c:v>8079.20970149</c:v>
                </c:pt>
                <c:pt idx="7">
                  <c:v>6824.6243262299959</c:v>
                </c:pt>
                <c:pt idx="8">
                  <c:v>3333.5635732200003</c:v>
                </c:pt>
                <c:pt idx="9">
                  <c:v>3928.0167818599944</c:v>
                </c:pt>
                <c:pt idx="10">
                  <c:v>2750.5761170599999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556-40B4-A2B5-DB480E5CB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781888"/>
        <c:axId val="165783424"/>
      </c:barChart>
      <c:catAx>
        <c:axId val="165781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5783424"/>
        <c:crosses val="autoZero"/>
        <c:auto val="1"/>
        <c:lblAlgn val="ctr"/>
        <c:lblOffset val="100"/>
        <c:noMultiLvlLbl val="0"/>
      </c:catAx>
      <c:valAx>
        <c:axId val="165783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657818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74</xdr:row>
      <xdr:rowOff>85725</xdr:rowOff>
    </xdr:from>
    <xdr:to>
      <xdr:col>7</xdr:col>
      <xdr:colOff>704850</xdr:colOff>
      <xdr:row>88</xdr:row>
      <xdr:rowOff>161925</xdr:rowOff>
    </xdr:to>
    <xdr:graphicFrame macro="">
      <xdr:nvGraphicFramePr>
        <xdr:cNvPr id="5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654844</xdr:colOff>
      <xdr:row>30</xdr:row>
      <xdr:rowOff>63102</xdr:rowOff>
    </xdr:from>
    <xdr:to>
      <xdr:col>8</xdr:col>
      <xdr:colOff>130968</xdr:colOff>
      <xdr:row>44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415636</xdr:colOff>
      <xdr:row>30</xdr:row>
      <xdr:rowOff>81643</xdr:rowOff>
    </xdr:from>
    <xdr:to>
      <xdr:col>7</xdr:col>
      <xdr:colOff>781049</xdr:colOff>
      <xdr:row>37</xdr:row>
      <xdr:rowOff>81643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MP_DGM152\AppData\Local\Microsoft\Windows\Temporary%20Internet%20Files\Content.Outlook\OT38Z3OG\XLS2018JUL_Invers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MP_DGM152\AppData\Local\Microsoft\Windows\Temporary%20Internet%20Files\Content.Outlook\OT38Z3OG\XLS2018AGO_Inversiones%20(para%20Valeri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.5 RECAUDACION TRIB"/>
      <sheetName val="SALDO IED por SECTOR"/>
      <sheetName val="03.1 EXPORTACIONES MINERAS"/>
      <sheetName val="7. INVERSIONES"/>
      <sheetName val="8. INVERSIONES TIPO"/>
      <sheetName val="9. INVERSIONES RUBRO"/>
    </sheetNames>
    <sheetDataSet>
      <sheetData sheetId="0" refreshError="1"/>
      <sheetData sheetId="1" refreshError="1"/>
      <sheetData sheetId="2" refreshError="1"/>
      <sheetData sheetId="3">
        <row r="5">
          <cell r="A5">
            <v>2008</v>
          </cell>
          <cell r="I5">
            <v>1267.81266125</v>
          </cell>
        </row>
        <row r="6">
          <cell r="A6">
            <v>2009</v>
          </cell>
          <cell r="I6">
            <v>2290.2734399599999</v>
          </cell>
        </row>
        <row r="7">
          <cell r="A7">
            <v>2010</v>
          </cell>
          <cell r="I7">
            <v>3331.5544708899988</v>
          </cell>
        </row>
        <row r="8">
          <cell r="A8">
            <v>2011</v>
          </cell>
          <cell r="I8">
            <v>6377.6153638800024</v>
          </cell>
        </row>
        <row r="9">
          <cell r="A9">
            <v>2012</v>
          </cell>
          <cell r="I9">
            <v>7498.2074195999949</v>
          </cell>
        </row>
        <row r="10">
          <cell r="A10">
            <v>2013</v>
          </cell>
          <cell r="I10">
            <v>8863.6219657799938</v>
          </cell>
        </row>
        <row r="11">
          <cell r="A11">
            <v>2014</v>
          </cell>
          <cell r="I11">
            <v>8079.20970149</v>
          </cell>
        </row>
        <row r="12">
          <cell r="A12">
            <v>2015</v>
          </cell>
          <cell r="I12">
            <v>6824.6243262299959</v>
          </cell>
        </row>
        <row r="13">
          <cell r="A13">
            <v>2016</v>
          </cell>
          <cell r="I13">
            <v>3333.5635732200003</v>
          </cell>
        </row>
        <row r="14">
          <cell r="A14">
            <v>2017</v>
          </cell>
          <cell r="I14">
            <v>3928.0167818599944</v>
          </cell>
        </row>
        <row r="15">
          <cell r="A15" t="str">
            <v>2018 (Ene-Jul)</v>
          </cell>
          <cell r="I15">
            <v>2355.3153740600001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.5 RECAUDACION TRIB"/>
      <sheetName val="SALDO IED por SECTOR"/>
      <sheetName val="03.1 EXPORTACIONES MINERAS"/>
      <sheetName val="7. INVERSIONES"/>
      <sheetName val="8. INVERSIONES TIPO"/>
      <sheetName val="9. INVERSIONES RUBRO"/>
    </sheetNames>
    <sheetDataSet>
      <sheetData sheetId="0" refreshError="1"/>
      <sheetData sheetId="1" refreshError="1"/>
      <sheetData sheetId="2" refreshError="1"/>
      <sheetData sheetId="3">
        <row r="5">
          <cell r="A5">
            <v>2008</v>
          </cell>
          <cell r="I5">
            <v>1267.81266125</v>
          </cell>
        </row>
        <row r="6">
          <cell r="A6">
            <v>2009</v>
          </cell>
          <cell r="I6">
            <v>2290.2734399599999</v>
          </cell>
        </row>
        <row r="7">
          <cell r="A7">
            <v>2010</v>
          </cell>
          <cell r="I7">
            <v>3331.5544708899988</v>
          </cell>
        </row>
        <row r="8">
          <cell r="A8">
            <v>2011</v>
          </cell>
          <cell r="I8">
            <v>6377.6153638800024</v>
          </cell>
        </row>
        <row r="9">
          <cell r="A9">
            <v>2012</v>
          </cell>
          <cell r="I9">
            <v>7498.2074195999949</v>
          </cell>
        </row>
        <row r="10">
          <cell r="A10">
            <v>2013</v>
          </cell>
          <cell r="I10">
            <v>8863.6219657799938</v>
          </cell>
        </row>
        <row r="11">
          <cell r="A11">
            <v>2014</v>
          </cell>
          <cell r="I11">
            <v>8079.20970149</v>
          </cell>
        </row>
        <row r="12">
          <cell r="A12">
            <v>2015</v>
          </cell>
          <cell r="I12">
            <v>6824.6243262299959</v>
          </cell>
        </row>
        <row r="13">
          <cell r="A13">
            <v>2016</v>
          </cell>
          <cell r="I13">
            <v>3333.5635732200003</v>
          </cell>
        </row>
        <row r="14">
          <cell r="A14">
            <v>2017</v>
          </cell>
          <cell r="I14">
            <v>3928.0167818599944</v>
          </cell>
        </row>
        <row r="15">
          <cell r="A15" t="str">
            <v>2018 (Ene-Ago)</v>
          </cell>
          <cell r="I15">
            <v>2750.5761170599999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43"/>
  <sheetViews>
    <sheetView tabSelected="1" view="pageBreakPreview" zoomScaleNormal="100" zoomScaleSheetLayoutView="100" workbookViewId="0">
      <selection activeCell="A43" sqref="A43:I43"/>
    </sheetView>
  </sheetViews>
  <sheetFormatPr baseColWidth="10" defaultColWidth="11.5703125" defaultRowHeight="12.75"/>
  <cols>
    <col min="1" max="1" width="14.140625" style="306" customWidth="1"/>
    <col min="2" max="9" width="11.140625" style="306" customWidth="1"/>
    <col min="10" max="10" width="13.7109375" style="288" bestFit="1" customWidth="1"/>
    <col min="11" max="11" width="12.140625" style="288" bestFit="1" customWidth="1"/>
    <col min="12" max="16384" width="11.5703125" style="288"/>
  </cols>
  <sheetData>
    <row r="1" spans="1:15">
      <c r="A1" s="199" t="s">
        <v>448</v>
      </c>
    </row>
    <row r="2" spans="1:15" ht="15.75">
      <c r="A2" s="800" t="s">
        <v>217</v>
      </c>
      <c r="B2" s="800"/>
      <c r="C2" s="800"/>
      <c r="D2" s="800"/>
      <c r="E2" s="800"/>
      <c r="F2" s="800"/>
      <c r="G2" s="800"/>
      <c r="H2" s="800"/>
      <c r="I2" s="800"/>
    </row>
    <row r="3" spans="1:15" ht="13.5" thickBot="1"/>
    <row r="4" spans="1:15">
      <c r="A4" s="327" t="s">
        <v>251</v>
      </c>
      <c r="B4" s="327" t="s">
        <v>199</v>
      </c>
      <c r="C4" s="327" t="s">
        <v>200</v>
      </c>
      <c r="D4" s="327" t="s">
        <v>201</v>
      </c>
      <c r="E4" s="327" t="s">
        <v>202</v>
      </c>
      <c r="F4" s="327" t="s">
        <v>203</v>
      </c>
      <c r="G4" s="327" t="s">
        <v>204</v>
      </c>
      <c r="H4" s="327" t="s">
        <v>205</v>
      </c>
      <c r="I4" s="327" t="s">
        <v>206</v>
      </c>
    </row>
    <row r="5" spans="1:15" ht="13.5" thickBot="1">
      <c r="A5" s="328"/>
      <c r="B5" s="328" t="s">
        <v>207</v>
      </c>
      <c r="C5" s="638" t="s">
        <v>208</v>
      </c>
      <c r="D5" s="328" t="s">
        <v>207</v>
      </c>
      <c r="E5" s="328" t="s">
        <v>209</v>
      </c>
      <c r="F5" s="328" t="s">
        <v>207</v>
      </c>
      <c r="G5" s="328" t="s">
        <v>207</v>
      </c>
      <c r="H5" s="328" t="s">
        <v>207</v>
      </c>
      <c r="I5" s="328" t="s">
        <v>207</v>
      </c>
    </row>
    <row r="6" spans="1:15">
      <c r="A6" s="520">
        <v>2008</v>
      </c>
      <c r="B6" s="521">
        <v>1267866.580079</v>
      </c>
      <c r="C6" s="521">
        <v>179870495.37399676</v>
      </c>
      <c r="D6" s="521">
        <v>1602597.0080210001</v>
      </c>
      <c r="E6" s="521">
        <v>3685931.4598570857</v>
      </c>
      <c r="F6" s="521">
        <v>345109.27027199999</v>
      </c>
      <c r="G6" s="521">
        <v>5160707</v>
      </c>
      <c r="H6" s="521">
        <v>39037.065934999999</v>
      </c>
      <c r="I6" s="521">
        <v>16000</v>
      </c>
    </row>
    <row r="7" spans="1:15">
      <c r="A7" s="520">
        <v>2009</v>
      </c>
      <c r="B7" s="521">
        <v>1276249.2028350001</v>
      </c>
      <c r="C7" s="521">
        <v>183994714.39928088</v>
      </c>
      <c r="D7" s="521">
        <v>1512931.0674319996</v>
      </c>
      <c r="E7" s="521">
        <v>3922708.8843694869</v>
      </c>
      <c r="F7" s="521">
        <v>302459.11290999997</v>
      </c>
      <c r="G7" s="521">
        <v>4418768.325600001</v>
      </c>
      <c r="H7" s="521">
        <v>37502.627191</v>
      </c>
      <c r="I7" s="521">
        <v>12000</v>
      </c>
    </row>
    <row r="8" spans="1:15">
      <c r="A8" s="520">
        <v>2010</v>
      </c>
      <c r="B8" s="521">
        <v>1247184.0293920003</v>
      </c>
      <c r="C8" s="521">
        <v>164084409.31560928</v>
      </c>
      <c r="D8" s="521">
        <v>1470449.7064990001</v>
      </c>
      <c r="E8" s="521">
        <v>3640465.9170745406</v>
      </c>
      <c r="F8" s="521">
        <v>261989.60579399994</v>
      </c>
      <c r="G8" s="521">
        <v>6042644.2223000005</v>
      </c>
      <c r="H8" s="521">
        <v>33847.813441999999</v>
      </c>
      <c r="I8" s="521">
        <v>17000</v>
      </c>
    </row>
    <row r="9" spans="1:15">
      <c r="A9" s="520">
        <v>2011</v>
      </c>
      <c r="B9" s="521">
        <v>1235345.0680179999</v>
      </c>
      <c r="C9" s="521">
        <v>166186737.65759215</v>
      </c>
      <c r="D9" s="521">
        <v>1256382.6002110001</v>
      </c>
      <c r="E9" s="521">
        <v>3418862.5427760012</v>
      </c>
      <c r="F9" s="521">
        <v>230199.08238500002</v>
      </c>
      <c r="G9" s="521">
        <v>7010937.8915999997</v>
      </c>
      <c r="H9" s="521">
        <v>28881.790966</v>
      </c>
      <c r="I9" s="521">
        <v>19000</v>
      </c>
    </row>
    <row r="10" spans="1:15">
      <c r="A10" s="520">
        <v>2012</v>
      </c>
      <c r="B10" s="521">
        <v>1298761.3646879999</v>
      </c>
      <c r="C10" s="521">
        <v>161544686.25159043</v>
      </c>
      <c r="D10" s="521">
        <v>1281282.4314850001</v>
      </c>
      <c r="E10" s="521">
        <v>3480857.3450930165</v>
      </c>
      <c r="F10" s="521">
        <v>249236.15747600002</v>
      </c>
      <c r="G10" s="521">
        <v>6684539.3917999994</v>
      </c>
      <c r="H10" s="521">
        <v>26104.854507000004</v>
      </c>
      <c r="I10" s="521">
        <v>17000</v>
      </c>
    </row>
    <row r="11" spans="1:15">
      <c r="A11" s="520">
        <v>2013</v>
      </c>
      <c r="B11" s="521">
        <v>1375640.694202</v>
      </c>
      <c r="C11" s="521">
        <v>151486072</v>
      </c>
      <c r="D11" s="521">
        <v>1351273.4971160002</v>
      </c>
      <c r="E11" s="521">
        <v>3674282.9679788533</v>
      </c>
      <c r="F11" s="521">
        <v>266472.33039199992</v>
      </c>
      <c r="G11" s="521">
        <v>6680658.79</v>
      </c>
      <c r="H11" s="521">
        <v>23667.787452</v>
      </c>
      <c r="I11" s="521">
        <v>18000</v>
      </c>
    </row>
    <row r="12" spans="1:15">
      <c r="A12" s="520">
        <v>2014</v>
      </c>
      <c r="B12" s="521">
        <v>1377642.4148150005</v>
      </c>
      <c r="C12" s="521">
        <v>140097028.09351492</v>
      </c>
      <c r="D12" s="521">
        <v>1315475.3454159996</v>
      </c>
      <c r="E12" s="521">
        <v>3768147.1783280014</v>
      </c>
      <c r="F12" s="521">
        <v>277294.48258999997</v>
      </c>
      <c r="G12" s="521">
        <v>7192591.9308000002</v>
      </c>
      <c r="H12" s="521">
        <v>23105.261868000001</v>
      </c>
      <c r="I12" s="521">
        <v>17017.692465</v>
      </c>
    </row>
    <row r="13" spans="1:15">
      <c r="A13" s="520">
        <v>2015</v>
      </c>
      <c r="B13" s="521">
        <v>1700814.0358259997</v>
      </c>
      <c r="C13" s="521">
        <v>146822906.53713998</v>
      </c>
      <c r="D13" s="521">
        <v>1421218</v>
      </c>
      <c r="E13" s="521">
        <v>4101567.7170699998</v>
      </c>
      <c r="F13" s="521">
        <v>315525</v>
      </c>
      <c r="G13" s="521">
        <v>7320806.8476999998</v>
      </c>
      <c r="H13" s="521">
        <v>19510.729779000001</v>
      </c>
      <c r="I13" s="521">
        <v>20153.237616000002</v>
      </c>
    </row>
    <row r="14" spans="1:15">
      <c r="A14" s="520">
        <v>2016</v>
      </c>
      <c r="B14" s="521">
        <v>2353858.5579239996</v>
      </c>
      <c r="C14" s="521">
        <v>153005896.97612542</v>
      </c>
      <c r="D14" s="521">
        <v>1337081.4908789999</v>
      </c>
      <c r="E14" s="521">
        <v>4375336.6871659998</v>
      </c>
      <c r="F14" s="521">
        <v>314421.59763300006</v>
      </c>
      <c r="G14" s="521">
        <v>7663123.9877000004</v>
      </c>
      <c r="H14" s="521">
        <v>18789.004763000001</v>
      </c>
      <c r="I14" s="521">
        <v>25756.505005000006</v>
      </c>
    </row>
    <row r="15" spans="1:15">
      <c r="A15" s="520">
        <v>2017</v>
      </c>
      <c r="B15" s="521">
        <v>2445583.8150160005</v>
      </c>
      <c r="C15" s="521">
        <v>151964039.95641118</v>
      </c>
      <c r="D15" s="521">
        <v>1473072.7682370001</v>
      </c>
      <c r="E15" s="521">
        <v>4417986.781347</v>
      </c>
      <c r="F15" s="521">
        <v>306783.61933000002</v>
      </c>
      <c r="G15" s="521">
        <v>8806451.7127720006</v>
      </c>
      <c r="H15" s="521">
        <v>17790.363567</v>
      </c>
      <c r="I15" s="521">
        <v>28141.125215</v>
      </c>
      <c r="L15" s="288" t="s">
        <v>470</v>
      </c>
      <c r="M15" s="288" t="s">
        <v>470</v>
      </c>
      <c r="N15" s="288" t="s">
        <v>470</v>
      </c>
      <c r="O15" s="288" t="s">
        <v>470</v>
      </c>
    </row>
    <row r="16" spans="1:15">
      <c r="A16" s="484" t="s">
        <v>640</v>
      </c>
      <c r="B16" s="485">
        <f>SUM(B17:B24)</f>
        <v>1576438.4889209999</v>
      </c>
      <c r="C16" s="639">
        <f t="shared" ref="C16:I16" si="0">SUM(C17:C24)</f>
        <v>94421480.323726028</v>
      </c>
      <c r="D16" s="485">
        <f t="shared" si="0"/>
        <v>1003980.080719</v>
      </c>
      <c r="E16" s="485">
        <f t="shared" si="0"/>
        <v>2805395.777189</v>
      </c>
      <c r="F16" s="485">
        <f t="shared" si="0"/>
        <v>188804.527798</v>
      </c>
      <c r="G16" s="485">
        <f t="shared" si="0"/>
        <v>6699634.1188849993</v>
      </c>
      <c r="H16" s="485">
        <f t="shared" si="0"/>
        <v>12135.690607999999</v>
      </c>
      <c r="I16" s="485">
        <f t="shared" si="0"/>
        <v>17611.786038999999</v>
      </c>
      <c r="J16" s="507"/>
      <c r="K16" s="507"/>
    </row>
    <row r="17" spans="1:13">
      <c r="A17" s="486" t="s">
        <v>210</v>
      </c>
      <c r="B17" s="487">
        <v>188032.98539700004</v>
      </c>
      <c r="C17" s="487">
        <v>11605142.11392159</v>
      </c>
      <c r="D17" s="487">
        <v>110231.40954699999</v>
      </c>
      <c r="E17" s="487">
        <v>320018.35205200012</v>
      </c>
      <c r="F17" s="487">
        <v>21614.607645</v>
      </c>
      <c r="G17" s="487">
        <v>985955.42474099994</v>
      </c>
      <c r="H17" s="487">
        <v>1313.8852999999999</v>
      </c>
      <c r="I17" s="487">
        <v>2220.5734269999998</v>
      </c>
      <c r="J17" s="507"/>
      <c r="K17" s="288" t="s">
        <v>470</v>
      </c>
      <c r="M17" s="640"/>
    </row>
    <row r="18" spans="1:13">
      <c r="A18" s="488" t="s">
        <v>437</v>
      </c>
      <c r="B18" s="489">
        <v>178510.28494999997</v>
      </c>
      <c r="C18" s="489">
        <v>10727896.057026621</v>
      </c>
      <c r="D18" s="489">
        <v>118169.09183000003</v>
      </c>
      <c r="E18" s="489">
        <v>342573.88591400004</v>
      </c>
      <c r="F18" s="489">
        <v>22778.360958000001</v>
      </c>
      <c r="G18" s="489">
        <v>942041.923664</v>
      </c>
      <c r="H18" s="489">
        <v>1326.7380000000001</v>
      </c>
      <c r="I18" s="489">
        <v>1981.8759639999998</v>
      </c>
      <c r="J18" s="507"/>
      <c r="M18" s="640"/>
    </row>
    <row r="19" spans="1:13" ht="15">
      <c r="A19" s="488" t="s">
        <v>445</v>
      </c>
      <c r="B19" s="489">
        <v>200482.13647299999</v>
      </c>
      <c r="C19" s="489">
        <v>11178542.408799266</v>
      </c>
      <c r="D19" s="489">
        <v>117752.58977499999</v>
      </c>
      <c r="E19" s="489">
        <v>349310.50824299996</v>
      </c>
      <c r="F19" s="489">
        <v>23163.186244</v>
      </c>
      <c r="G19" s="489">
        <v>900046.502339</v>
      </c>
      <c r="H19" s="489">
        <v>1421.2617</v>
      </c>
      <c r="I19" s="489">
        <v>2482.2885809999998</v>
      </c>
      <c r="J19" s="507"/>
      <c r="K19" s="517"/>
      <c r="M19" s="640"/>
    </row>
    <row r="20" spans="1:13">
      <c r="A20" s="488" t="s">
        <v>450</v>
      </c>
      <c r="B20" s="489">
        <v>185603.81734000001</v>
      </c>
      <c r="C20" s="489">
        <v>11424871.136773666</v>
      </c>
      <c r="D20" s="489">
        <v>135268.95494300002</v>
      </c>
      <c r="E20" s="489">
        <v>339898.22986799967</v>
      </c>
      <c r="F20" s="489">
        <v>22295.081821</v>
      </c>
      <c r="G20" s="489">
        <v>769945.32348100003</v>
      </c>
      <c r="H20" s="489">
        <v>1539.6751079999999</v>
      </c>
      <c r="I20" s="489">
        <v>2100.2708229999998</v>
      </c>
      <c r="J20" s="507"/>
      <c r="M20" s="640"/>
    </row>
    <row r="21" spans="1:13">
      <c r="A21" s="488" t="s">
        <v>465</v>
      </c>
      <c r="B21" s="489">
        <v>214140.67287400004</v>
      </c>
      <c r="C21" s="489">
        <v>12064521.459743122</v>
      </c>
      <c r="D21" s="489">
        <v>137497.35101400001</v>
      </c>
      <c r="E21" s="489">
        <v>361615.22846199991</v>
      </c>
      <c r="F21" s="489">
        <v>22823.710413000004</v>
      </c>
      <c r="G21" s="489">
        <v>816647.05705399998</v>
      </c>
      <c r="H21" s="489">
        <v>1631.5185000000001</v>
      </c>
      <c r="I21" s="489">
        <v>2039.9595099999999</v>
      </c>
      <c r="J21" s="507"/>
      <c r="M21" s="640"/>
    </row>
    <row r="22" spans="1:13">
      <c r="A22" s="488" t="s">
        <v>472</v>
      </c>
      <c r="B22" s="489">
        <v>206924.46834999992</v>
      </c>
      <c r="C22" s="489">
        <v>12323681.40681015</v>
      </c>
      <c r="D22" s="489">
        <v>123957.12056699999</v>
      </c>
      <c r="E22" s="489">
        <v>353620.5188260001</v>
      </c>
      <c r="F22" s="489">
        <v>23429.114457000007</v>
      </c>
      <c r="G22" s="489">
        <v>615830.189962</v>
      </c>
      <c r="H22" s="489">
        <v>1647.1024</v>
      </c>
      <c r="I22" s="489">
        <v>2244.137217</v>
      </c>
      <c r="J22" s="507"/>
      <c r="M22" s="640"/>
    </row>
    <row r="23" spans="1:13">
      <c r="A23" s="488" t="s">
        <v>573</v>
      </c>
      <c r="B23" s="489">
        <v>195583.60189399996</v>
      </c>
      <c r="C23" s="489">
        <v>12478751.080292348</v>
      </c>
      <c r="D23" s="489">
        <v>124415.65115599998</v>
      </c>
      <c r="E23" s="489">
        <v>374070.03299399989</v>
      </c>
      <c r="F23" s="489">
        <v>26166.665048000003</v>
      </c>
      <c r="G23" s="489">
        <v>687599.8522640001</v>
      </c>
      <c r="H23" s="489">
        <v>1623.1500999999998</v>
      </c>
      <c r="I23" s="489">
        <v>1957.407825</v>
      </c>
      <c r="J23" s="507"/>
      <c r="M23" s="640"/>
    </row>
    <row r="24" spans="1:13" ht="13.5" thickBot="1">
      <c r="A24" s="490" t="s">
        <v>641</v>
      </c>
      <c r="B24" s="491">
        <v>207160.52164299999</v>
      </c>
      <c r="C24" s="491">
        <v>12618074.66035926</v>
      </c>
      <c r="D24" s="491">
        <v>136687.91188699997</v>
      </c>
      <c r="E24" s="491">
        <v>364289.02083000017</v>
      </c>
      <c r="F24" s="491">
        <v>26533.801211999998</v>
      </c>
      <c r="G24" s="491">
        <v>981567.84538000007</v>
      </c>
      <c r="H24" s="491">
        <v>1632.3595</v>
      </c>
      <c r="I24" s="491">
        <v>2585.272692</v>
      </c>
      <c r="J24" s="507"/>
      <c r="M24" s="640"/>
    </row>
    <row r="25" spans="1:13">
      <c r="A25" s="488"/>
      <c r="B25" s="489"/>
      <c r="C25" s="489"/>
      <c r="D25" s="489"/>
      <c r="E25" s="489"/>
      <c r="F25" s="489"/>
      <c r="G25" s="489"/>
      <c r="H25" s="489"/>
      <c r="I25" s="489"/>
      <c r="J25" s="507"/>
      <c r="M25" s="640"/>
    </row>
    <row r="26" spans="1:13">
      <c r="A26" s="332"/>
      <c r="B26" s="331"/>
      <c r="C26" s="331"/>
      <c r="D26" s="522"/>
      <c r="E26" s="522"/>
      <c r="F26" s="331"/>
      <c r="G26" s="331"/>
      <c r="H26" s="331"/>
      <c r="I26" s="331"/>
      <c r="M26" s="640"/>
    </row>
    <row r="27" spans="1:13">
      <c r="A27" s="197" t="s">
        <v>675</v>
      </c>
      <c r="D27" s="329"/>
    </row>
    <row r="28" spans="1:13">
      <c r="A28" s="404" t="s">
        <v>676</v>
      </c>
      <c r="B28" s="387">
        <v>209193.22191099997</v>
      </c>
      <c r="C28" s="387">
        <v>13651270.500639133</v>
      </c>
      <c r="D28" s="387">
        <v>124282.15642399999</v>
      </c>
      <c r="E28" s="387">
        <v>374746.20615099987</v>
      </c>
      <c r="F28" s="387">
        <v>25308.376387</v>
      </c>
      <c r="G28" s="387">
        <v>727842.26456000004</v>
      </c>
      <c r="H28" s="387">
        <v>1726.1769100000001</v>
      </c>
      <c r="I28" s="387">
        <v>2551.6085979999998</v>
      </c>
    </row>
    <row r="29" spans="1:13">
      <c r="A29" s="404" t="s">
        <v>677</v>
      </c>
      <c r="B29" s="387">
        <f>+B24</f>
        <v>207160.52164299999</v>
      </c>
      <c r="C29" s="387">
        <f t="shared" ref="C29:I29" si="1">+C24</f>
        <v>12618074.66035926</v>
      </c>
      <c r="D29" s="387">
        <f t="shared" si="1"/>
        <v>136687.91188699997</v>
      </c>
      <c r="E29" s="387">
        <f t="shared" si="1"/>
        <v>364289.02083000017</v>
      </c>
      <c r="F29" s="387">
        <f t="shared" si="1"/>
        <v>26533.801211999998</v>
      </c>
      <c r="G29" s="387">
        <f t="shared" si="1"/>
        <v>981567.84538000007</v>
      </c>
      <c r="H29" s="387">
        <f t="shared" si="1"/>
        <v>1632.3595</v>
      </c>
      <c r="I29" s="387">
        <f t="shared" si="1"/>
        <v>2585.272692</v>
      </c>
    </row>
    <row r="30" spans="1:13" ht="13.5" thickBot="1">
      <c r="A30" s="388" t="s">
        <v>212</v>
      </c>
      <c r="B30" s="389">
        <f>B29/B28-1</f>
        <v>-9.7168553045412498E-3</v>
      </c>
      <c r="C30" s="389">
        <f t="shared" ref="C30:H30" si="2">C29/C28-1</f>
        <v>-7.5684958424309334E-2</v>
      </c>
      <c r="D30" s="389">
        <f t="shared" si="2"/>
        <v>9.9819280739518179E-2</v>
      </c>
      <c r="E30" s="389">
        <f t="shared" si="2"/>
        <v>-2.7904712974695434E-2</v>
      </c>
      <c r="F30" s="389">
        <f t="shared" si="2"/>
        <v>4.8419732908249857E-2</v>
      </c>
      <c r="G30" s="389">
        <f t="shared" si="2"/>
        <v>0.34859968041754752</v>
      </c>
      <c r="H30" s="389">
        <f t="shared" si="2"/>
        <v>-5.4349823275066322E-2</v>
      </c>
      <c r="I30" s="389">
        <f>I29/I28-1</f>
        <v>1.3193282867280942E-2</v>
      </c>
    </row>
    <row r="31" spans="1:13">
      <c r="B31" s="329"/>
      <c r="C31" s="329"/>
      <c r="D31" s="329"/>
      <c r="E31" s="329"/>
      <c r="F31" s="329"/>
      <c r="G31" s="329"/>
      <c r="H31" s="329"/>
      <c r="I31" s="329"/>
      <c r="J31" s="288" t="s">
        <v>470</v>
      </c>
    </row>
    <row r="32" spans="1:13" s="333" customFormat="1" ht="12" customHeight="1">
      <c r="A32" s="495" t="s">
        <v>678</v>
      </c>
      <c r="B32" s="495"/>
      <c r="C32" s="495"/>
      <c r="D32" s="495"/>
      <c r="E32" s="495"/>
      <c r="F32" s="495"/>
      <c r="G32" s="495"/>
      <c r="H32" s="495"/>
      <c r="I32" s="495"/>
    </row>
    <row r="33" spans="1:9" ht="12" customHeight="1">
      <c r="A33" s="492" t="s">
        <v>643</v>
      </c>
      <c r="B33" s="218">
        <v>1591019.0990549999</v>
      </c>
      <c r="C33" s="218">
        <v>99520858.022399828</v>
      </c>
      <c r="D33" s="218">
        <v>947285.9492049996</v>
      </c>
      <c r="E33" s="218">
        <v>2932460.1982659996</v>
      </c>
      <c r="F33" s="218">
        <v>201738.71704899997</v>
      </c>
      <c r="G33" s="218">
        <v>6058698.1084169997</v>
      </c>
      <c r="H33" s="218">
        <v>12319.119756</v>
      </c>
      <c r="I33" s="218">
        <v>18255.806878999996</v>
      </c>
    </row>
    <row r="34" spans="1:9" ht="12" customHeight="1">
      <c r="A34" s="492" t="s">
        <v>644</v>
      </c>
      <c r="B34" s="218">
        <f>+B16</f>
        <v>1576438.4889209999</v>
      </c>
      <c r="C34" s="218">
        <f t="shared" ref="C34:H34" si="3">+C16</f>
        <v>94421480.323726028</v>
      </c>
      <c r="D34" s="218">
        <f t="shared" si="3"/>
        <v>1003980.080719</v>
      </c>
      <c r="E34" s="218">
        <f t="shared" si="3"/>
        <v>2805395.777189</v>
      </c>
      <c r="F34" s="218">
        <f t="shared" si="3"/>
        <v>188804.527798</v>
      </c>
      <c r="G34" s="218">
        <f t="shared" si="3"/>
        <v>6699634.1188849993</v>
      </c>
      <c r="H34" s="218">
        <f t="shared" si="3"/>
        <v>12135.690607999999</v>
      </c>
      <c r="I34" s="218">
        <f>+I16</f>
        <v>17611.786038999999</v>
      </c>
    </row>
    <row r="35" spans="1:9" ht="12" customHeight="1" thickBot="1">
      <c r="A35" s="493" t="s">
        <v>212</v>
      </c>
      <c r="B35" s="494">
        <f>B34/B33-1</f>
        <v>-9.1643212470926549E-3</v>
      </c>
      <c r="C35" s="494">
        <f t="shared" ref="C35:I35" si="4">C34/C33-1</f>
        <v>-5.1239285914577271E-2</v>
      </c>
      <c r="D35" s="494">
        <f t="shared" si="4"/>
        <v>5.9849015560275554E-2</v>
      </c>
      <c r="E35" s="494">
        <f t="shared" si="4"/>
        <v>-4.3330313963727218E-2</v>
      </c>
      <c r="F35" s="494">
        <f t="shared" si="4"/>
        <v>-6.4113569473421506E-2</v>
      </c>
      <c r="G35" s="494">
        <f t="shared" si="4"/>
        <v>0.10578774499055887</v>
      </c>
      <c r="H35" s="494">
        <f t="shared" si="4"/>
        <v>-1.4889793397021123E-2</v>
      </c>
      <c r="I35" s="494">
        <f t="shared" si="4"/>
        <v>-3.5277588345921096E-2</v>
      </c>
    </row>
    <row r="36" spans="1:9" ht="12" customHeight="1">
      <c r="A36" s="400"/>
      <c r="B36" s="401"/>
      <c r="C36" s="401"/>
      <c r="D36" s="401"/>
      <c r="E36" s="401"/>
      <c r="F36" s="401"/>
      <c r="G36" s="401"/>
      <c r="H36" s="401"/>
      <c r="I36" s="401"/>
    </row>
    <row r="37" spans="1:9">
      <c r="A37" s="333" t="s">
        <v>211</v>
      </c>
      <c r="B37" s="333"/>
      <c r="C37" s="333"/>
      <c r="D37" s="333"/>
      <c r="E37" s="333"/>
      <c r="F37" s="333"/>
      <c r="G37" s="333"/>
      <c r="H37" s="333"/>
      <c r="I37" s="333"/>
    </row>
    <row r="38" spans="1:9">
      <c r="A38" s="488" t="s">
        <v>679</v>
      </c>
      <c r="B38" s="489">
        <f>+B23</f>
        <v>195583.60189399996</v>
      </c>
      <c r="C38" s="489">
        <f t="shared" ref="C38:I39" si="5">+C23</f>
        <v>12478751.080292348</v>
      </c>
      <c r="D38" s="489">
        <f t="shared" si="5"/>
        <v>124415.65115599998</v>
      </c>
      <c r="E38" s="489">
        <f t="shared" si="5"/>
        <v>374070.03299399989</v>
      </c>
      <c r="F38" s="489">
        <f t="shared" si="5"/>
        <v>26166.665048000003</v>
      </c>
      <c r="G38" s="489">
        <f t="shared" si="5"/>
        <v>687599.8522640001</v>
      </c>
      <c r="H38" s="489">
        <f t="shared" si="5"/>
        <v>1623.1500999999998</v>
      </c>
      <c r="I38" s="489">
        <f t="shared" si="5"/>
        <v>1957.407825</v>
      </c>
    </row>
    <row r="39" spans="1:9">
      <c r="A39" s="404" t="str">
        <f>A29</f>
        <v>Ago. 2018</v>
      </c>
      <c r="B39" s="489">
        <f>+B24</f>
        <v>207160.52164299999</v>
      </c>
      <c r="C39" s="489">
        <f t="shared" si="5"/>
        <v>12618074.66035926</v>
      </c>
      <c r="D39" s="489">
        <f t="shared" si="5"/>
        <v>136687.91188699997</v>
      </c>
      <c r="E39" s="489">
        <f t="shared" si="5"/>
        <v>364289.02083000017</v>
      </c>
      <c r="F39" s="489">
        <f t="shared" si="5"/>
        <v>26533.801211999998</v>
      </c>
      <c r="G39" s="489">
        <f t="shared" si="5"/>
        <v>981567.84538000007</v>
      </c>
      <c r="H39" s="489">
        <f t="shared" si="5"/>
        <v>1632.3595</v>
      </c>
      <c r="I39" s="489">
        <f t="shared" si="5"/>
        <v>2585.272692</v>
      </c>
    </row>
    <row r="40" spans="1:9" ht="13.5" thickBot="1">
      <c r="A40" s="388" t="s">
        <v>212</v>
      </c>
      <c r="B40" s="389">
        <f>B39/B38-1</f>
        <v>5.9191668610716786E-2</v>
      </c>
      <c r="C40" s="389">
        <f t="shared" ref="C40:I40" si="6">C39/C38-1</f>
        <v>1.1164865712158134E-2</v>
      </c>
      <c r="D40" s="389">
        <f t="shared" si="6"/>
        <v>9.8639203484232718E-2</v>
      </c>
      <c r="E40" s="389">
        <f t="shared" si="6"/>
        <v>-2.6147542709353044E-2</v>
      </c>
      <c r="F40" s="389">
        <f t="shared" si="6"/>
        <v>1.4030682294687624E-2</v>
      </c>
      <c r="G40" s="389">
        <f t="shared" si="6"/>
        <v>0.42752771419027669</v>
      </c>
      <c r="H40" s="790">
        <f t="shared" si="6"/>
        <v>5.6737821104777542E-3</v>
      </c>
      <c r="I40" s="389">
        <f t="shared" si="6"/>
        <v>0.32076343978036359</v>
      </c>
    </row>
    <row r="41" spans="1:9">
      <c r="A41" s="402"/>
      <c r="B41" s="403"/>
      <c r="C41" s="403"/>
      <c r="D41" s="403"/>
      <c r="E41" s="403"/>
      <c r="F41" s="403"/>
      <c r="G41" s="403"/>
      <c r="H41" s="403"/>
      <c r="I41" s="403"/>
    </row>
    <row r="42" spans="1:9" ht="3.75" customHeight="1">
      <c r="A42" s="400"/>
      <c r="B42" s="401"/>
      <c r="C42" s="401"/>
      <c r="D42" s="401"/>
      <c r="E42" s="401"/>
      <c r="F42" s="401"/>
      <c r="G42" s="401"/>
      <c r="H42" s="401"/>
      <c r="I42" s="401"/>
    </row>
    <row r="43" spans="1:9" ht="26.25" customHeight="1">
      <c r="A43" s="801" t="s">
        <v>684</v>
      </c>
      <c r="B43" s="801"/>
      <c r="C43" s="801"/>
      <c r="D43" s="801"/>
      <c r="E43" s="801"/>
      <c r="F43" s="801"/>
      <c r="G43" s="801"/>
      <c r="H43" s="801"/>
      <c r="I43" s="801"/>
    </row>
  </sheetData>
  <mergeCells count="2">
    <mergeCell ref="A2:I2"/>
    <mergeCell ref="A43:I43"/>
  </mergeCells>
  <conditionalFormatting sqref="B30:I30">
    <cfRule type="cellIs" priority="1" operator="lessThan">
      <formula>0</formula>
    </cfRule>
  </conditionalFormatting>
  <printOptions horizontalCentered="1" verticalCentered="1"/>
  <pageMargins left="0" right="0" top="0" bottom="0" header="0" footer="0.31496062992125984"/>
  <pageSetup paperSize="9" scale="97" orientation="portrait" r:id="rId1"/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B050"/>
  </sheetPr>
  <dimension ref="A1:L63"/>
  <sheetViews>
    <sheetView showGridLines="0" view="pageBreakPreview" topLeftCell="A61" zoomScaleNormal="110" zoomScaleSheetLayoutView="100" workbookViewId="0">
      <selection activeCell="G90" sqref="G90"/>
    </sheetView>
  </sheetViews>
  <sheetFormatPr baseColWidth="10" defaultColWidth="11.5703125" defaultRowHeight="12.75"/>
  <cols>
    <col min="1" max="1" width="13" style="207" customWidth="1"/>
    <col min="2" max="2" width="16" style="207" customWidth="1"/>
    <col min="3" max="7" width="16" style="231" customWidth="1"/>
    <col min="8" max="8" width="17" style="231" customWidth="1"/>
    <col min="9" max="9" width="25.7109375" style="231" customWidth="1"/>
    <col min="10" max="10" width="10.28515625" style="196" customWidth="1"/>
    <col min="11" max="16384" width="11.5703125" style="196"/>
  </cols>
  <sheetData>
    <row r="1" spans="1:10">
      <c r="A1" s="225" t="s">
        <v>250</v>
      </c>
    </row>
    <row r="2" spans="1:10" ht="15.75">
      <c r="A2" s="221" t="s">
        <v>223</v>
      </c>
    </row>
    <row r="3" spans="1:10">
      <c r="A3" s="197"/>
    </row>
    <row r="4" spans="1:10">
      <c r="A4" s="232" t="s">
        <v>251</v>
      </c>
      <c r="B4" s="233" t="s">
        <v>224</v>
      </c>
      <c r="C4" s="233" t="s">
        <v>225</v>
      </c>
      <c r="D4" s="233" t="s">
        <v>226</v>
      </c>
      <c r="E4" s="233" t="s">
        <v>227</v>
      </c>
      <c r="F4" s="233" t="s">
        <v>121</v>
      </c>
      <c r="G4" s="233" t="s">
        <v>428</v>
      </c>
      <c r="H4" s="233" t="s">
        <v>228</v>
      </c>
      <c r="I4" s="233" t="s">
        <v>229</v>
      </c>
    </row>
    <row r="5" spans="1:10" ht="13.5" thickBot="1">
      <c r="A5" s="234"/>
      <c r="B5" s="235" t="s">
        <v>419</v>
      </c>
      <c r="C5" s="235" t="s">
        <v>419</v>
      </c>
      <c r="D5" s="235" t="s">
        <v>419</v>
      </c>
      <c r="E5" s="235" t="s">
        <v>420</v>
      </c>
      <c r="F5" s="235" t="s">
        <v>230</v>
      </c>
      <c r="G5" s="235" t="s">
        <v>230</v>
      </c>
      <c r="H5" s="235" t="s">
        <v>230</v>
      </c>
      <c r="I5" s="235" t="s">
        <v>230</v>
      </c>
    </row>
    <row r="6" spans="1:10">
      <c r="A6" s="207">
        <v>2009</v>
      </c>
      <c r="B6" s="239">
        <v>1.0492323817545399E-2</v>
      </c>
      <c r="C6" s="239">
        <v>-2.1150924836664902E-2</v>
      </c>
      <c r="D6" s="239">
        <v>2.9353447267621097E-2</v>
      </c>
      <c r="E6" s="237">
        <v>3.0115883398838004</v>
      </c>
      <c r="F6" s="240">
        <v>27070.519638872898</v>
      </c>
      <c r="G6" s="240">
        <v>16629.833628277931</v>
      </c>
      <c r="H6" s="240">
        <v>21010.687576</v>
      </c>
      <c r="I6" s="238">
        <v>6059.8320628728798</v>
      </c>
    </row>
    <row r="7" spans="1:10">
      <c r="A7" s="207">
        <v>2010</v>
      </c>
      <c r="B7" s="239">
        <v>8.450746875258601E-2</v>
      </c>
      <c r="C7" s="239">
        <v>-2.7200264214780799E-2</v>
      </c>
      <c r="D7" s="239">
        <v>1.52952730656656E-2</v>
      </c>
      <c r="E7" s="237">
        <v>2.8250957505877676</v>
      </c>
      <c r="F7" s="240">
        <v>35803.080814595101</v>
      </c>
      <c r="G7" s="240">
        <v>22154.513265768925</v>
      </c>
      <c r="H7" s="240">
        <v>28815.319466000004</v>
      </c>
      <c r="I7" s="238">
        <v>6987.7613485950496</v>
      </c>
    </row>
    <row r="8" spans="1:10">
      <c r="A8" s="207">
        <v>2011</v>
      </c>
      <c r="B8" s="239">
        <v>6.4522160023376504E-2</v>
      </c>
      <c r="C8" s="239">
        <v>-2.11936819637971E-2</v>
      </c>
      <c r="D8" s="239">
        <v>3.3696654863748704E-2</v>
      </c>
      <c r="E8" s="237">
        <v>2.7540112112709312</v>
      </c>
      <c r="F8" s="240">
        <v>46375.961566173602</v>
      </c>
      <c r="G8" s="240">
        <v>28017.642434212732</v>
      </c>
      <c r="H8" s="240">
        <v>37151.5216</v>
      </c>
      <c r="I8" s="238">
        <v>9224.4399661735497</v>
      </c>
    </row>
    <row r="9" spans="1:10">
      <c r="A9" s="207">
        <v>2012</v>
      </c>
      <c r="B9" s="239">
        <v>5.9503463404493695E-2</v>
      </c>
      <c r="C9" s="239">
        <v>2.5103842207752903E-2</v>
      </c>
      <c r="D9" s="239">
        <v>3.6554139094222504E-2</v>
      </c>
      <c r="E9" s="237">
        <v>2.6375267297979796</v>
      </c>
      <c r="F9" s="240">
        <v>47410.606678139004</v>
      </c>
      <c r="G9" s="240">
        <v>28188.938086776645</v>
      </c>
      <c r="H9" s="240">
        <v>41017.937140000002</v>
      </c>
      <c r="I9" s="238">
        <v>6392.66953813902</v>
      </c>
    </row>
    <row r="10" spans="1:10">
      <c r="A10" s="207">
        <v>2013</v>
      </c>
      <c r="B10" s="239">
        <v>5.8375397600710699E-2</v>
      </c>
      <c r="C10" s="239">
        <v>4.2606338594700199E-2</v>
      </c>
      <c r="D10" s="239">
        <v>2.80558676982447E-2</v>
      </c>
      <c r="E10" s="237">
        <v>2.7023295295055818</v>
      </c>
      <c r="F10" s="240">
        <v>42860.636578772901</v>
      </c>
      <c r="G10" s="238">
        <v>24511.389216193056</v>
      </c>
      <c r="H10" s="238">
        <v>42356.184714999996</v>
      </c>
      <c r="I10" s="238">
        <v>504.45186377284699</v>
      </c>
    </row>
    <row r="11" spans="1:10">
      <c r="A11" s="207">
        <v>2014</v>
      </c>
      <c r="B11" s="239">
        <v>2.40642284749602E-2</v>
      </c>
      <c r="C11" s="239">
        <v>-2.2330662964123501E-2</v>
      </c>
      <c r="D11" s="239">
        <v>3.2462027510329498E-2</v>
      </c>
      <c r="E11" s="242">
        <v>2.8387441197691197</v>
      </c>
      <c r="F11" s="240">
        <v>39532.682898636704</v>
      </c>
      <c r="G11" s="238">
        <v>21209.019628408008</v>
      </c>
      <c r="H11" s="238">
        <v>41042.150549999991</v>
      </c>
      <c r="I11" s="238">
        <v>-1509.4676513633401</v>
      </c>
      <c r="J11" s="208"/>
    </row>
    <row r="12" spans="1:10">
      <c r="A12" s="207">
        <v>2015</v>
      </c>
      <c r="B12" s="239">
        <v>3.2955528770114199E-2</v>
      </c>
      <c r="C12" s="239">
        <v>0.15717476222631699</v>
      </c>
      <c r="D12" s="239">
        <v>3.5478487642527201E-2</v>
      </c>
      <c r="E12" s="242">
        <v>3.1853143181818182</v>
      </c>
      <c r="F12" s="240">
        <v>34414.354533501202</v>
      </c>
      <c r="G12" s="238">
        <v>19648.602319839254</v>
      </c>
      <c r="H12" s="238">
        <v>37331</v>
      </c>
      <c r="I12" s="238">
        <v>-2916.4355934988498</v>
      </c>
      <c r="J12" s="208"/>
    </row>
    <row r="13" spans="1:10">
      <c r="A13" s="207">
        <v>2016</v>
      </c>
      <c r="B13" s="239">
        <v>3.9993953638601198E-2</v>
      </c>
      <c r="C13" s="239">
        <v>0.21152949253380102</v>
      </c>
      <c r="D13" s="239">
        <v>3.5930838949936005E-2</v>
      </c>
      <c r="E13" s="242">
        <v>3.375425825928458</v>
      </c>
      <c r="F13" s="240">
        <v>37019.780710529703</v>
      </c>
      <c r="G13" s="238">
        <v>22416.963898768292</v>
      </c>
      <c r="H13" s="238">
        <v>35132</v>
      </c>
      <c r="I13" s="238">
        <v>1888.1616035297</v>
      </c>
      <c r="J13" s="208"/>
    </row>
    <row r="14" spans="1:10">
      <c r="A14" s="207">
        <v>2017</v>
      </c>
      <c r="B14" s="239">
        <v>2.5053423005865601E-2</v>
      </c>
      <c r="C14" s="239">
        <v>4.2050342395793902E-2</v>
      </c>
      <c r="D14" s="236">
        <v>2.8038318234279401E-2</v>
      </c>
      <c r="E14" s="370">
        <v>3.2607222536055769</v>
      </c>
      <c r="F14" s="240">
        <v>44917.617153410691</v>
      </c>
      <c r="G14" s="240">
        <v>27744.675048278266</v>
      </c>
      <c r="H14" s="240">
        <v>38651.849475999996</v>
      </c>
      <c r="I14" s="240">
        <v>6265.7676774106949</v>
      </c>
      <c r="J14" s="208"/>
    </row>
    <row r="15" spans="1:10">
      <c r="A15" s="244">
        <v>2018</v>
      </c>
      <c r="B15" s="245"/>
      <c r="C15" s="246"/>
      <c r="D15" s="245"/>
      <c r="E15" s="247"/>
      <c r="F15" s="248"/>
      <c r="G15" s="248"/>
      <c r="H15" s="248"/>
      <c r="I15" s="248"/>
    </row>
    <row r="16" spans="1:10">
      <c r="A16" s="351" t="s">
        <v>231</v>
      </c>
      <c r="B16" s="236">
        <v>2.8106376753442398E-2</v>
      </c>
      <c r="C16" s="239">
        <v>-1.78857672632044E-2</v>
      </c>
      <c r="D16" s="510">
        <v>1.2531883694175008E-2</v>
      </c>
      <c r="E16" s="508">
        <v>3.2149095238095242</v>
      </c>
      <c r="F16" s="511">
        <v>4022.1412650000002</v>
      </c>
      <c r="G16" s="511">
        <v>2441.1359299999999</v>
      </c>
      <c r="H16" s="511">
        <v>3406.7956530000001</v>
      </c>
      <c r="I16" s="511">
        <v>615.34561210000004</v>
      </c>
      <c r="J16" s="263"/>
    </row>
    <row r="17" spans="1:12">
      <c r="A17" s="351" t="s">
        <v>232</v>
      </c>
      <c r="B17" s="236">
        <v>2.6218086787570802E-2</v>
      </c>
      <c r="C17" s="239">
        <v>1.65363434092454E-2</v>
      </c>
      <c r="D17" s="510">
        <v>1.179561248356677E-2</v>
      </c>
      <c r="E17" s="509">
        <v>3.2488100000000002</v>
      </c>
      <c r="F17" s="511">
        <v>3623.1736599999999</v>
      </c>
      <c r="G17" s="511">
        <v>2281.1663149999999</v>
      </c>
      <c r="H17" s="511">
        <v>3110.7941759999999</v>
      </c>
      <c r="I17" s="511">
        <v>512.37948440000002</v>
      </c>
      <c r="J17" s="263"/>
    </row>
    <row r="18" spans="1:12">
      <c r="A18" s="351" t="s">
        <v>233</v>
      </c>
      <c r="B18" s="236">
        <v>3.7981690915959904E-2</v>
      </c>
      <c r="C18" s="239">
        <v>5.4531056116404901E-2</v>
      </c>
      <c r="D18" s="510">
        <v>3.6313602935378244E-3</v>
      </c>
      <c r="E18" s="509">
        <v>3.2522549999999995</v>
      </c>
      <c r="F18" s="511">
        <v>4158.5084299999999</v>
      </c>
      <c r="G18" s="511">
        <v>2651.7382119999997</v>
      </c>
      <c r="H18" s="511">
        <v>3524.6923350000002</v>
      </c>
      <c r="I18" s="511">
        <v>633.81609539999999</v>
      </c>
      <c r="J18" s="263"/>
    </row>
    <row r="19" spans="1:12">
      <c r="A19" s="351" t="s">
        <v>120</v>
      </c>
      <c r="B19" s="236">
        <v>7.8402300615593501E-2</v>
      </c>
      <c r="C19" s="239">
        <v>-5.3999999999976202E-3</v>
      </c>
      <c r="D19" s="510">
        <v>4.84869886232957E-3</v>
      </c>
      <c r="E19" s="509">
        <v>3.2306849999999998</v>
      </c>
      <c r="F19" s="511">
        <v>3796.6248529999998</v>
      </c>
      <c r="G19" s="511">
        <v>2421.870398</v>
      </c>
      <c r="H19" s="511">
        <v>3466.7142690000001</v>
      </c>
      <c r="I19" s="511">
        <v>329.91058399999997</v>
      </c>
      <c r="J19" s="263"/>
      <c r="L19" s="474"/>
    </row>
    <row r="20" spans="1:12">
      <c r="A20" s="351" t="s">
        <v>423</v>
      </c>
      <c r="B20" s="239">
        <v>6.507364268240709E-2</v>
      </c>
      <c r="C20" s="239">
        <v>1.6000000000009301E-3</v>
      </c>
      <c r="D20" s="510">
        <v>9.2999999999999992E-3</v>
      </c>
      <c r="E20" s="509">
        <v>3.274</v>
      </c>
      <c r="F20" s="511">
        <v>4178.5266510000001</v>
      </c>
      <c r="G20" s="511">
        <v>2491.1098470000002</v>
      </c>
      <c r="H20" s="511">
        <v>3657.823809</v>
      </c>
      <c r="I20" s="511">
        <v>520.70284200000003</v>
      </c>
      <c r="L20" s="474"/>
    </row>
    <row r="21" spans="1:12">
      <c r="A21" s="351" t="s">
        <v>424</v>
      </c>
      <c r="B21" s="239">
        <v>1.9789239910107101E-2</v>
      </c>
      <c r="C21" s="239">
        <v>-5.7100000000003398E-2</v>
      </c>
      <c r="D21" s="510">
        <v>1.43E-2</v>
      </c>
      <c r="E21" s="509">
        <v>3.2709999999999999</v>
      </c>
      <c r="F21" s="511">
        <v>4655.2022960000004</v>
      </c>
      <c r="G21" s="511">
        <v>2818.481037</v>
      </c>
      <c r="H21" s="511">
        <v>3370.954487</v>
      </c>
      <c r="I21" s="511">
        <v>1284.247809</v>
      </c>
      <c r="L21" s="474"/>
    </row>
    <row r="22" spans="1:12">
      <c r="A22" s="351" t="s">
        <v>425</v>
      </c>
      <c r="B22" s="239">
        <v>2.3E-2</v>
      </c>
      <c r="C22" s="239">
        <v>-1.2E-2</v>
      </c>
      <c r="D22" s="510">
        <v>1.6199999999999999E-2</v>
      </c>
      <c r="E22" s="509">
        <v>3.2770000000000001</v>
      </c>
      <c r="F22" s="511">
        <v>4028.2009499999999</v>
      </c>
      <c r="G22" s="511">
        <v>2288.8427360000001</v>
      </c>
      <c r="H22" s="511">
        <v>3539.412131</v>
      </c>
      <c r="I22" s="511">
        <v>488.78881940000002</v>
      </c>
      <c r="L22" s="474"/>
    </row>
    <row r="23" spans="1:12">
      <c r="A23" s="351" t="s">
        <v>147</v>
      </c>
      <c r="B23" s="855" t="s">
        <v>673</v>
      </c>
      <c r="C23" s="855"/>
      <c r="D23" s="510">
        <v>1.0699999999999999E-2</v>
      </c>
      <c r="E23" s="509">
        <v>3.2890000000000001</v>
      </c>
      <c r="F23" s="855" t="s">
        <v>674</v>
      </c>
      <c r="G23" s="855"/>
      <c r="H23" s="855"/>
      <c r="I23" s="855"/>
      <c r="L23" s="474"/>
    </row>
    <row r="24" spans="1:12">
      <c r="A24" s="351"/>
      <c r="B24" s="239"/>
      <c r="C24" s="239"/>
      <c r="D24" s="239"/>
      <c r="E24" s="249"/>
      <c r="F24" s="196"/>
      <c r="G24" s="196"/>
      <c r="H24" s="196"/>
      <c r="I24" s="196"/>
    </row>
    <row r="25" spans="1:12">
      <c r="A25" s="197" t="s">
        <v>421</v>
      </c>
      <c r="B25" s="231"/>
    </row>
    <row r="26" spans="1:12">
      <c r="B26" s="231"/>
    </row>
    <row r="27" spans="1:12">
      <c r="A27" s="232" t="s">
        <v>251</v>
      </c>
      <c r="B27" s="233" t="s">
        <v>234</v>
      </c>
      <c r="C27" s="233" t="s">
        <v>235</v>
      </c>
      <c r="D27" s="233" t="s">
        <v>236</v>
      </c>
      <c r="E27" s="233" t="s">
        <v>237</v>
      </c>
      <c r="F27" s="233" t="s">
        <v>238</v>
      </c>
      <c r="G27" s="233" t="s">
        <v>239</v>
      </c>
      <c r="H27" s="233" t="s">
        <v>204</v>
      </c>
      <c r="I27" s="233" t="s">
        <v>240</v>
      </c>
    </row>
    <row r="28" spans="1:12">
      <c r="A28" s="250"/>
      <c r="B28" s="251" t="s">
        <v>241</v>
      </c>
      <c r="C28" s="252" t="s">
        <v>242</v>
      </c>
      <c r="D28" s="251" t="s">
        <v>241</v>
      </c>
      <c r="E28" s="252" t="s">
        <v>242</v>
      </c>
      <c r="F28" s="251" t="s">
        <v>241</v>
      </c>
      <c r="G28" s="253" t="s">
        <v>241</v>
      </c>
      <c r="H28" s="251" t="s">
        <v>243</v>
      </c>
      <c r="I28" s="253" t="s">
        <v>244</v>
      </c>
    </row>
    <row r="29" spans="1:12">
      <c r="A29" s="250"/>
      <c r="B29" s="251" t="s">
        <v>245</v>
      </c>
      <c r="C29" s="252" t="s">
        <v>246</v>
      </c>
      <c r="D29" s="251" t="s">
        <v>245</v>
      </c>
      <c r="E29" s="253" t="s">
        <v>247</v>
      </c>
      <c r="F29" s="251" t="s">
        <v>245</v>
      </c>
      <c r="G29" s="253" t="s">
        <v>245</v>
      </c>
      <c r="H29" s="251" t="s">
        <v>248</v>
      </c>
      <c r="I29" s="253" t="s">
        <v>249</v>
      </c>
    </row>
    <row r="30" spans="1:12">
      <c r="B30" s="240"/>
      <c r="C30" s="239"/>
      <c r="D30" s="240"/>
      <c r="E30" s="254"/>
      <c r="F30" s="240"/>
      <c r="G30" s="254"/>
      <c r="H30" s="240"/>
      <c r="I30" s="254"/>
    </row>
    <row r="31" spans="1:12">
      <c r="A31" s="207">
        <v>1995</v>
      </c>
      <c r="B31" s="707">
        <v>133.19999999999999</v>
      </c>
      <c r="C31" s="707">
        <v>384.2</v>
      </c>
      <c r="D31" s="707">
        <v>46.8</v>
      </c>
      <c r="E31" s="707">
        <v>5.19</v>
      </c>
      <c r="F31" s="707">
        <v>28.6</v>
      </c>
      <c r="G31" s="707">
        <v>294.5</v>
      </c>
      <c r="H31" s="707">
        <v>16.5</v>
      </c>
      <c r="I31" s="707">
        <v>7.9</v>
      </c>
    </row>
    <row r="32" spans="1:12">
      <c r="A32" s="207">
        <v>1996</v>
      </c>
      <c r="B32" s="707">
        <v>103.89</v>
      </c>
      <c r="C32" s="707">
        <v>387.8</v>
      </c>
      <c r="D32" s="707">
        <v>46.5</v>
      </c>
      <c r="E32" s="707">
        <v>5.18</v>
      </c>
      <c r="F32" s="707">
        <v>35.1</v>
      </c>
      <c r="G32" s="707">
        <v>289</v>
      </c>
      <c r="H32" s="707">
        <v>20.5</v>
      </c>
      <c r="I32" s="707">
        <v>3.78</v>
      </c>
    </row>
    <row r="33" spans="1:9">
      <c r="A33" s="207">
        <v>1997</v>
      </c>
      <c r="B33" s="707">
        <v>103.22</v>
      </c>
      <c r="C33" s="707">
        <v>331.2</v>
      </c>
      <c r="D33" s="707">
        <v>59.7</v>
      </c>
      <c r="E33" s="707">
        <v>4.8899999999999997</v>
      </c>
      <c r="F33" s="707">
        <v>28</v>
      </c>
      <c r="G33" s="707">
        <v>264.39999999999998</v>
      </c>
      <c r="H33" s="707">
        <v>20.100000000000001</v>
      </c>
      <c r="I33" s="707">
        <v>4.3</v>
      </c>
    </row>
    <row r="34" spans="1:9">
      <c r="A34" s="207">
        <v>1998</v>
      </c>
      <c r="B34" s="707">
        <v>74.97</v>
      </c>
      <c r="C34" s="707">
        <v>294.10000000000002</v>
      </c>
      <c r="D34" s="707">
        <v>46.5</v>
      </c>
      <c r="E34" s="707">
        <v>5.53</v>
      </c>
      <c r="F34" s="707">
        <v>24</v>
      </c>
      <c r="G34" s="707">
        <v>261.39999999999998</v>
      </c>
      <c r="H34" s="707">
        <v>21</v>
      </c>
      <c r="I34" s="707">
        <v>3.41</v>
      </c>
    </row>
    <row r="35" spans="1:9">
      <c r="A35" s="207">
        <v>1999</v>
      </c>
      <c r="B35" s="707">
        <v>71.38</v>
      </c>
      <c r="C35" s="707">
        <v>278.8</v>
      </c>
      <c r="D35" s="707">
        <v>48.8</v>
      </c>
      <c r="E35" s="707">
        <v>5.25</v>
      </c>
      <c r="F35" s="707">
        <v>22.8</v>
      </c>
      <c r="G35" s="707">
        <v>254.4</v>
      </c>
      <c r="H35" s="707">
        <v>17.399999999999999</v>
      </c>
      <c r="I35" s="707">
        <v>2.65</v>
      </c>
    </row>
    <row r="36" spans="1:9">
      <c r="A36" s="207">
        <v>2000</v>
      </c>
      <c r="B36" s="707">
        <v>82.29</v>
      </c>
      <c r="C36" s="707">
        <v>279</v>
      </c>
      <c r="D36" s="707">
        <v>51.2</v>
      </c>
      <c r="E36" s="707">
        <v>5</v>
      </c>
      <c r="F36" s="707">
        <v>20.6</v>
      </c>
      <c r="G36" s="707">
        <v>253.4</v>
      </c>
      <c r="H36" s="707">
        <v>18.5</v>
      </c>
      <c r="I36" s="707">
        <v>2.5499999999999998</v>
      </c>
    </row>
    <row r="37" spans="1:9">
      <c r="A37" s="207">
        <v>2001</v>
      </c>
      <c r="B37" s="707">
        <v>71.569999999999993</v>
      </c>
      <c r="C37" s="707">
        <v>271.14</v>
      </c>
      <c r="D37" s="707">
        <v>40.200000000000003</v>
      </c>
      <c r="E37" s="707">
        <v>4.37</v>
      </c>
      <c r="F37" s="707">
        <v>21.59</v>
      </c>
      <c r="G37" s="707">
        <v>211.5</v>
      </c>
      <c r="H37" s="707">
        <v>19.399999999999999</v>
      </c>
      <c r="I37" s="707">
        <v>2.36</v>
      </c>
    </row>
    <row r="38" spans="1:9">
      <c r="A38" s="207">
        <v>2002</v>
      </c>
      <c r="B38" s="707">
        <v>70.650000000000006</v>
      </c>
      <c r="C38" s="707">
        <v>310.01</v>
      </c>
      <c r="D38" s="707">
        <v>35.31</v>
      </c>
      <c r="E38" s="707">
        <v>4.5999999999999996</v>
      </c>
      <c r="F38" s="707">
        <v>20.53</v>
      </c>
      <c r="G38" s="707">
        <v>194.7</v>
      </c>
      <c r="H38" s="707">
        <v>19</v>
      </c>
      <c r="I38" s="707">
        <v>3.77</v>
      </c>
    </row>
    <row r="39" spans="1:9">
      <c r="A39" s="207">
        <v>2003</v>
      </c>
      <c r="B39" s="707">
        <v>80.700699999999998</v>
      </c>
      <c r="C39" s="707">
        <v>363.62259999999998</v>
      </c>
      <c r="D39" s="707">
        <v>37.543599999999998</v>
      </c>
      <c r="E39" s="707">
        <v>4.9108999999999998</v>
      </c>
      <c r="F39" s="707">
        <v>23.3613</v>
      </c>
      <c r="G39" s="707">
        <v>232.4</v>
      </c>
      <c r="H39" s="707">
        <v>15.9</v>
      </c>
      <c r="I39" s="707">
        <v>5.32</v>
      </c>
    </row>
    <row r="40" spans="1:9">
      <c r="A40" s="207">
        <v>2004</v>
      </c>
      <c r="B40" s="707">
        <v>129.99430000000001</v>
      </c>
      <c r="C40" s="707">
        <v>409.84570000000002</v>
      </c>
      <c r="D40" s="707">
        <v>47.525300000000001</v>
      </c>
      <c r="E40" s="707">
        <v>6.6905999999999999</v>
      </c>
      <c r="F40" s="707">
        <v>40.213000000000001</v>
      </c>
      <c r="G40" s="707">
        <v>409.4</v>
      </c>
      <c r="H40" s="707">
        <v>21.5</v>
      </c>
      <c r="I40" s="707">
        <v>16.420000000000002</v>
      </c>
    </row>
    <row r="41" spans="1:9">
      <c r="A41" s="207">
        <v>2005</v>
      </c>
      <c r="B41" s="707">
        <v>166.871433</v>
      </c>
      <c r="C41" s="707">
        <v>445.46837499999998</v>
      </c>
      <c r="D41" s="707">
        <v>62.675924999999999</v>
      </c>
      <c r="E41" s="707">
        <v>7.3397420000000002</v>
      </c>
      <c r="F41" s="707">
        <v>44.294241999999997</v>
      </c>
      <c r="G41" s="707">
        <v>360.9</v>
      </c>
      <c r="H41" s="707">
        <v>32.700000000000003</v>
      </c>
      <c r="I41" s="707">
        <v>31.73</v>
      </c>
    </row>
    <row r="42" spans="1:9">
      <c r="A42" s="207">
        <v>2006</v>
      </c>
      <c r="B42" s="707">
        <v>304.91089199999999</v>
      </c>
      <c r="C42" s="707">
        <v>604.58096699999999</v>
      </c>
      <c r="D42" s="707">
        <v>148.56475800000001</v>
      </c>
      <c r="E42" s="707">
        <v>11.571033</v>
      </c>
      <c r="F42" s="707">
        <v>58.500807999999999</v>
      </c>
      <c r="G42" s="707">
        <v>419.5</v>
      </c>
      <c r="H42" s="707">
        <v>37.4</v>
      </c>
      <c r="I42" s="707">
        <v>24.75</v>
      </c>
    </row>
    <row r="43" spans="1:9">
      <c r="A43" s="207">
        <v>2007</v>
      </c>
      <c r="B43" s="707">
        <v>322.93022500000001</v>
      </c>
      <c r="C43" s="707">
        <v>697.40741666666702</v>
      </c>
      <c r="D43" s="707">
        <v>147.07377500000001</v>
      </c>
      <c r="E43" s="707">
        <v>13.415075</v>
      </c>
      <c r="F43" s="707">
        <v>117.02979166666699</v>
      </c>
      <c r="G43" s="707">
        <v>679.5</v>
      </c>
      <c r="H43" s="707">
        <v>39.840000000000003</v>
      </c>
      <c r="I43" s="707">
        <v>30.17</v>
      </c>
    </row>
    <row r="44" spans="1:9">
      <c r="A44" s="207">
        <v>2008</v>
      </c>
      <c r="B44" s="707">
        <v>315.51338598484898</v>
      </c>
      <c r="C44" s="707">
        <v>872.72382575757604</v>
      </c>
      <c r="D44" s="707">
        <v>85.035352272727295</v>
      </c>
      <c r="E44" s="707">
        <v>15.0084583333333</v>
      </c>
      <c r="F44" s="707">
        <v>94.830896212121203</v>
      </c>
      <c r="G44" s="707">
        <v>864.5</v>
      </c>
      <c r="H44" s="707">
        <v>57.5</v>
      </c>
      <c r="I44" s="707">
        <v>28.74</v>
      </c>
    </row>
    <row r="45" spans="1:9">
      <c r="A45" s="207">
        <v>2009</v>
      </c>
      <c r="B45" s="707">
        <v>233.51921666666701</v>
      </c>
      <c r="C45" s="707">
        <v>973.62464999999997</v>
      </c>
      <c r="D45" s="707">
        <v>75.050983333333306</v>
      </c>
      <c r="E45" s="707">
        <v>14.6805</v>
      </c>
      <c r="F45" s="707">
        <v>77.9119666666667</v>
      </c>
      <c r="G45" s="707">
        <v>641.5</v>
      </c>
      <c r="H45" s="707">
        <v>43.78</v>
      </c>
      <c r="I45" s="707">
        <v>11.12</v>
      </c>
    </row>
    <row r="46" spans="1:9">
      <c r="A46" s="207">
        <v>2010</v>
      </c>
      <c r="B46" s="707">
        <v>342.27576763580299</v>
      </c>
      <c r="C46" s="707">
        <v>1225.2931251505699</v>
      </c>
      <c r="D46" s="707">
        <v>98.176454197787606</v>
      </c>
      <c r="E46" s="707">
        <v>20.1852888904574</v>
      </c>
      <c r="F46" s="707">
        <v>97.605083373751796</v>
      </c>
      <c r="G46" s="707">
        <v>954.1</v>
      </c>
      <c r="H46" s="707">
        <v>68.17</v>
      </c>
      <c r="I46" s="707">
        <v>15.8</v>
      </c>
    </row>
    <row r="47" spans="1:9">
      <c r="A47" s="207">
        <v>2011</v>
      </c>
      <c r="B47" s="707">
        <v>400.19890165981298</v>
      </c>
      <c r="C47" s="707">
        <v>1569.5258464824201</v>
      </c>
      <c r="D47" s="707">
        <v>99.501389827389801</v>
      </c>
      <c r="E47" s="707">
        <v>35.173531472854798</v>
      </c>
      <c r="F47" s="707">
        <v>108.969893566984</v>
      </c>
      <c r="G47" s="707">
        <v>1215.9000000000001</v>
      </c>
      <c r="H47" s="707">
        <v>167.79</v>
      </c>
      <c r="I47" s="707">
        <v>15.45</v>
      </c>
    </row>
    <row r="48" spans="1:9">
      <c r="A48" s="207">
        <v>2012</v>
      </c>
      <c r="B48" s="707">
        <v>360.55123685861503</v>
      </c>
      <c r="C48" s="707">
        <v>1669.87083417247</v>
      </c>
      <c r="D48" s="707">
        <v>88.348348429788402</v>
      </c>
      <c r="E48" s="707">
        <v>31.169868475123899</v>
      </c>
      <c r="F48" s="707">
        <v>93.540209216646502</v>
      </c>
      <c r="G48" s="707">
        <v>989.601</v>
      </c>
      <c r="H48" s="707">
        <v>128.53</v>
      </c>
      <c r="I48" s="707">
        <v>12.74</v>
      </c>
    </row>
    <row r="49" spans="1:9">
      <c r="A49" s="207">
        <v>2013</v>
      </c>
      <c r="B49" s="707">
        <v>332.30927028406097</v>
      </c>
      <c r="C49" s="707">
        <v>1410.9997459219501</v>
      </c>
      <c r="D49" s="707">
        <v>86.651713510845497</v>
      </c>
      <c r="E49" s="707">
        <v>23.855391953822298</v>
      </c>
      <c r="F49" s="707">
        <v>97.171065933513304</v>
      </c>
      <c r="G49" s="707">
        <v>1041.434</v>
      </c>
      <c r="H49" s="707">
        <v>135.36000000000001</v>
      </c>
      <c r="I49" s="707">
        <v>10.32</v>
      </c>
    </row>
    <row r="50" spans="1:9">
      <c r="A50" s="207">
        <v>2014</v>
      </c>
      <c r="B50" s="707">
        <v>311.16214646800398</v>
      </c>
      <c r="C50" s="707">
        <v>1266.08843579428</v>
      </c>
      <c r="D50" s="707">
        <v>98.067869138849801</v>
      </c>
      <c r="E50" s="707">
        <v>19.076757975554798</v>
      </c>
      <c r="F50" s="707">
        <v>95.073908973203899</v>
      </c>
      <c r="G50" s="707">
        <v>1023.047</v>
      </c>
      <c r="H50" s="707">
        <v>96.84</v>
      </c>
      <c r="I50" s="707">
        <v>11.393000000000001</v>
      </c>
    </row>
    <row r="51" spans="1:9">
      <c r="A51" s="207">
        <v>2015</v>
      </c>
      <c r="B51" s="707">
        <v>249.43936106122101</v>
      </c>
      <c r="C51" s="707">
        <v>1161.0633374797301</v>
      </c>
      <c r="D51" s="707">
        <v>87.648225728083304</v>
      </c>
      <c r="E51" s="707">
        <v>15.7324473100644</v>
      </c>
      <c r="F51" s="707">
        <v>81.051744953555101</v>
      </c>
      <c r="G51" s="707">
        <v>756.43100000000004</v>
      </c>
      <c r="H51" s="707">
        <v>55.21</v>
      </c>
      <c r="I51" s="707">
        <v>6.6520000000000001</v>
      </c>
    </row>
    <row r="52" spans="1:9">
      <c r="A52" s="207">
        <v>2016</v>
      </c>
      <c r="B52" s="707">
        <v>220.56724303958799</v>
      </c>
      <c r="C52" s="707">
        <v>1247.99223226049</v>
      </c>
      <c r="D52" s="707">
        <v>94.799294404822803</v>
      </c>
      <c r="E52" s="707">
        <v>17.1393855205785</v>
      </c>
      <c r="F52" s="707">
        <v>84.8229560475732</v>
      </c>
      <c r="G52" s="707">
        <v>839.096</v>
      </c>
      <c r="H52" s="707">
        <v>57.705833333333345</v>
      </c>
      <c r="I52" s="707">
        <v>6.4840833333333334</v>
      </c>
    </row>
    <row r="53" spans="1:9">
      <c r="A53" s="207">
        <v>2017</v>
      </c>
      <c r="B53" s="707">
        <v>279.60636080616223</v>
      </c>
      <c r="C53" s="707">
        <v>1257.2305492630619</v>
      </c>
      <c r="D53" s="707">
        <v>131.16626237185116</v>
      </c>
      <c r="E53" s="707">
        <v>17.058771609730847</v>
      </c>
      <c r="F53" s="707">
        <v>105.12327966592601</v>
      </c>
      <c r="G53" s="707">
        <v>936.654</v>
      </c>
      <c r="H53" s="707">
        <v>71.760000000000005</v>
      </c>
      <c r="I53" s="707">
        <v>8.2059999999999995</v>
      </c>
    </row>
    <row r="54" spans="1:9">
      <c r="A54" s="256">
        <v>2018</v>
      </c>
      <c r="B54" s="708"/>
      <c r="C54" s="708"/>
      <c r="D54" s="708"/>
      <c r="E54" s="708"/>
      <c r="F54" s="708"/>
      <c r="G54" s="708"/>
      <c r="H54" s="708"/>
      <c r="I54" s="708"/>
    </row>
    <row r="55" spans="1:9">
      <c r="A55" s="352" t="s">
        <v>137</v>
      </c>
      <c r="B55" s="707">
        <v>321.30810000000002</v>
      </c>
      <c r="C55" s="707">
        <v>1330.15</v>
      </c>
      <c r="D55" s="707">
        <v>155.87110150000001</v>
      </c>
      <c r="E55" s="707">
        <v>17.12</v>
      </c>
      <c r="F55" s="707">
        <v>117.28320979999999</v>
      </c>
      <c r="G55" s="707">
        <v>939.42</v>
      </c>
      <c r="H55" s="707">
        <v>76.34</v>
      </c>
      <c r="I55" s="707">
        <v>11.567</v>
      </c>
    </row>
    <row r="56" spans="1:9">
      <c r="A56" s="352" t="s">
        <v>138</v>
      </c>
      <c r="B56" s="707">
        <v>317.59629999999999</v>
      </c>
      <c r="C56" s="707">
        <v>1332.029</v>
      </c>
      <c r="D56" s="707">
        <v>160.6170582</v>
      </c>
      <c r="E56" s="707">
        <v>16.59</v>
      </c>
      <c r="F56" s="707">
        <v>117.06425280000001</v>
      </c>
      <c r="G56" s="707">
        <v>984</v>
      </c>
      <c r="H56" s="707">
        <v>77.459999999999994</v>
      </c>
      <c r="I56" s="709">
        <v>12.35</v>
      </c>
    </row>
    <row r="57" spans="1:9">
      <c r="A57" s="352" t="s">
        <v>139</v>
      </c>
      <c r="B57" s="707">
        <v>308.25060000000002</v>
      </c>
      <c r="C57" s="707">
        <v>1324.6571429999999</v>
      </c>
      <c r="D57" s="707">
        <v>148.87549569999999</v>
      </c>
      <c r="E57" s="707">
        <v>16.472952379999999</v>
      </c>
      <c r="F57" s="707">
        <v>108.7260911</v>
      </c>
      <c r="G57" s="707">
        <v>962.25</v>
      </c>
      <c r="H57" s="707">
        <v>70.349999999999994</v>
      </c>
      <c r="I57" s="709">
        <v>12.801</v>
      </c>
    </row>
    <row r="58" spans="1:9">
      <c r="A58" s="352" t="s">
        <v>140</v>
      </c>
      <c r="B58" s="707">
        <v>310.19139999999999</v>
      </c>
      <c r="C58" s="707">
        <v>1334.74</v>
      </c>
      <c r="D58" s="707">
        <v>144.7118418</v>
      </c>
      <c r="E58" s="707">
        <v>16.650549999999999</v>
      </c>
      <c r="F58" s="707">
        <v>106.9287313</v>
      </c>
      <c r="G58" s="707">
        <v>967.94</v>
      </c>
      <c r="H58" s="707">
        <v>65.75</v>
      </c>
      <c r="I58" s="709">
        <v>12.209</v>
      </c>
    </row>
    <row r="59" spans="1:9">
      <c r="A59" s="352" t="s">
        <v>141</v>
      </c>
      <c r="B59" s="707">
        <v>309.48020000000002</v>
      </c>
      <c r="C59" s="707">
        <v>1303.3239129999999</v>
      </c>
      <c r="D59" s="707">
        <v>138.58824619999999</v>
      </c>
      <c r="E59" s="707">
        <v>16.490652170000001</v>
      </c>
      <c r="F59" s="707">
        <v>107.2459995</v>
      </c>
      <c r="G59" s="707">
        <v>948</v>
      </c>
      <c r="H59" s="709">
        <v>66.099999999999994</v>
      </c>
      <c r="I59" s="707">
        <v>11.573</v>
      </c>
    </row>
    <row r="60" spans="1:9">
      <c r="A60" s="352" t="s">
        <v>142</v>
      </c>
      <c r="B60" s="707">
        <v>315.46377349850002</v>
      </c>
      <c r="C60" s="707">
        <v>1281.4000000000001</v>
      </c>
      <c r="D60" s="707">
        <v>140.4073582</v>
      </c>
      <c r="E60" s="707">
        <v>16.542857139999999</v>
      </c>
      <c r="F60" s="707">
        <v>110.71001769999999</v>
      </c>
      <c r="G60" s="707">
        <v>937.26</v>
      </c>
      <c r="H60" s="707" t="s">
        <v>464</v>
      </c>
      <c r="I60" s="707">
        <v>11.148999999999999</v>
      </c>
    </row>
    <row r="61" spans="1:9">
      <c r="A61" s="352" t="s">
        <v>143</v>
      </c>
      <c r="B61" s="707">
        <v>283</v>
      </c>
      <c r="C61" s="707">
        <v>1238</v>
      </c>
      <c r="D61" s="707">
        <v>121</v>
      </c>
      <c r="E61" s="707">
        <v>15.73786364</v>
      </c>
      <c r="F61" s="707">
        <v>100.37</v>
      </c>
      <c r="G61" s="707">
        <v>893.6</v>
      </c>
      <c r="H61" s="707" t="s">
        <v>464</v>
      </c>
      <c r="I61" s="707">
        <v>11.303000000000001</v>
      </c>
    </row>
    <row r="62" spans="1:9">
      <c r="A62" s="352" t="s">
        <v>144</v>
      </c>
      <c r="B62" s="774">
        <v>273.88203119999997</v>
      </c>
      <c r="C62" s="707">
        <v>1201.0913043478263</v>
      </c>
      <c r="D62" s="774">
        <v>113.87042019130433</v>
      </c>
      <c r="E62" s="774">
        <v>14.987043478260873</v>
      </c>
      <c r="F62" s="774">
        <v>93.688695652173905</v>
      </c>
      <c r="G62" s="707">
        <v>874.45</v>
      </c>
      <c r="H62" s="231" t="s">
        <v>464</v>
      </c>
      <c r="I62" s="707">
        <v>11.303000000000001</v>
      </c>
    </row>
    <row r="63" spans="1:9" ht="76.5" customHeight="1">
      <c r="A63" s="801" t="s">
        <v>605</v>
      </c>
      <c r="B63" s="801"/>
      <c r="C63" s="801"/>
      <c r="D63" s="801"/>
      <c r="E63" s="801"/>
      <c r="F63" s="801"/>
      <c r="G63" s="801"/>
      <c r="H63" s="801"/>
      <c r="I63" s="801"/>
    </row>
  </sheetData>
  <mergeCells count="3">
    <mergeCell ref="A63:I63"/>
    <mergeCell ref="B23:C23"/>
    <mergeCell ref="F23:I23"/>
  </mergeCells>
  <printOptions horizontalCentered="1" verticalCentered="1"/>
  <pageMargins left="0" right="0" top="0" bottom="0" header="0.31496062992125984" footer="0.31496062992125984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/>
    <pageSetUpPr fitToPage="1"/>
  </sheetPr>
  <dimension ref="A1:AI114"/>
  <sheetViews>
    <sheetView zoomScale="115" zoomScaleNormal="115" workbookViewId="0">
      <pane xSplit="3" ySplit="5" topLeftCell="N6" activePane="bottomRight" state="frozen"/>
      <selection activeCell="I36" sqref="I36"/>
      <selection pane="topRight" activeCell="I36" sqref="I36"/>
      <selection pane="bottomLeft" activeCell="I36" sqref="I36"/>
      <selection pane="bottomRight" activeCell="AA62" sqref="AA62:AB69"/>
    </sheetView>
  </sheetViews>
  <sheetFormatPr baseColWidth="10" defaultColWidth="11.5703125" defaultRowHeight="12"/>
  <cols>
    <col min="1" max="1" width="11" style="6" customWidth="1"/>
    <col min="2" max="2" width="7" style="6" customWidth="1"/>
    <col min="3" max="3" width="11.5703125" style="6" customWidth="1"/>
    <col min="4" max="4" width="11.5703125" style="6" hidden="1" customWidth="1"/>
    <col min="5" max="14" width="7.5703125" style="6" customWidth="1"/>
    <col min="15" max="23" width="7" style="4" customWidth="1"/>
    <col min="24" max="24" width="9.28515625" style="4" customWidth="1"/>
    <col min="25" max="25" width="7" style="4" customWidth="1"/>
    <col min="26" max="26" width="8.140625" style="4" customWidth="1"/>
    <col min="27" max="28" width="8.28515625" style="4" customWidth="1"/>
    <col min="29" max="29" width="8.28515625" style="74" customWidth="1"/>
    <col min="30" max="16384" width="11.5703125" style="4"/>
  </cols>
  <sheetData>
    <row r="1" spans="1:30" ht="15">
      <c r="A1" s="1" t="s">
        <v>123</v>
      </c>
    </row>
    <row r="2" spans="1:30" ht="15">
      <c r="A2" s="8" t="s">
        <v>61</v>
      </c>
    </row>
    <row r="3" spans="1:30" s="34" customFormat="1" ht="6.75" customHeight="1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AC3" s="75"/>
    </row>
    <row r="4" spans="1:30" ht="15" customHeight="1">
      <c r="F4" s="856" t="s">
        <v>168</v>
      </c>
      <c r="G4" s="856"/>
      <c r="H4" s="856"/>
      <c r="I4" s="856"/>
      <c r="J4" s="856"/>
      <c r="K4" s="856"/>
      <c r="L4" s="856"/>
      <c r="M4" s="128"/>
      <c r="N4" s="398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856" t="s">
        <v>449</v>
      </c>
      <c r="AB4" s="856"/>
    </row>
    <row r="5" spans="1:30" ht="12.75" thickBot="1">
      <c r="A5" s="81" t="s">
        <v>121</v>
      </c>
      <c r="B5" s="82"/>
      <c r="C5" s="83" t="s">
        <v>122</v>
      </c>
      <c r="D5" s="83">
        <v>2007</v>
      </c>
      <c r="E5" s="83">
        <v>2008</v>
      </c>
      <c r="F5" s="83">
        <v>2009</v>
      </c>
      <c r="G5" s="83">
        <v>2010</v>
      </c>
      <c r="H5" s="83">
        <v>2011</v>
      </c>
      <c r="I5" s="83">
        <v>2012</v>
      </c>
      <c r="J5" s="83">
        <v>2013</v>
      </c>
      <c r="K5" s="83">
        <v>2014</v>
      </c>
      <c r="L5" s="83">
        <v>2015</v>
      </c>
      <c r="M5" s="83">
        <v>2016</v>
      </c>
      <c r="N5" s="83">
        <v>2017</v>
      </c>
      <c r="O5" s="83" t="s">
        <v>117</v>
      </c>
      <c r="P5" s="83" t="s">
        <v>118</v>
      </c>
      <c r="Q5" s="83" t="s">
        <v>124</v>
      </c>
      <c r="R5" s="83" t="s">
        <v>126</v>
      </c>
      <c r="S5" s="83" t="s">
        <v>127</v>
      </c>
      <c r="T5" s="83" t="s">
        <v>152</v>
      </c>
      <c r="U5" s="83" t="s">
        <v>153</v>
      </c>
      <c r="V5" s="83" t="s">
        <v>155</v>
      </c>
      <c r="W5" s="83" t="s">
        <v>156</v>
      </c>
      <c r="X5" s="83" t="s">
        <v>157</v>
      </c>
      <c r="Y5" s="83" t="s">
        <v>158</v>
      </c>
      <c r="Z5" s="83" t="s">
        <v>159</v>
      </c>
      <c r="AA5" s="83">
        <v>2017</v>
      </c>
      <c r="AB5" s="83">
        <v>2018</v>
      </c>
      <c r="AC5" s="84" t="s">
        <v>119</v>
      </c>
    </row>
    <row r="6" spans="1:30" ht="12.75" thickBo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5"/>
      <c r="AA6" s="5"/>
    </row>
    <row r="7" spans="1:30">
      <c r="A7" s="7"/>
      <c r="B7" s="7"/>
      <c r="C7" s="7"/>
      <c r="D7" s="50"/>
      <c r="E7" s="15"/>
      <c r="F7" s="15"/>
      <c r="G7" s="15"/>
      <c r="H7" s="15"/>
      <c r="I7" s="15"/>
      <c r="J7" s="15"/>
      <c r="K7" s="15"/>
      <c r="L7" s="15"/>
      <c r="M7" s="15"/>
      <c r="N7" s="459"/>
      <c r="O7" s="79"/>
      <c r="P7" s="78"/>
      <c r="Q7" s="78"/>
      <c r="R7" s="78"/>
      <c r="S7" s="78"/>
      <c r="T7" s="78"/>
      <c r="U7" s="78"/>
      <c r="V7" s="78"/>
      <c r="W7" s="78"/>
      <c r="X7" s="78"/>
      <c r="Y7" s="78"/>
      <c r="Z7" s="80"/>
      <c r="AA7" s="17"/>
      <c r="AB7" s="55"/>
      <c r="AC7" s="101"/>
    </row>
    <row r="8" spans="1:30">
      <c r="A8" s="6" t="s">
        <v>0</v>
      </c>
      <c r="B8" s="6" t="s">
        <v>1</v>
      </c>
      <c r="C8" s="6" t="s">
        <v>2</v>
      </c>
      <c r="D8" s="51">
        <v>7219.0687201917526</v>
      </c>
      <c r="E8" s="14">
        <v>7276.9520400628562</v>
      </c>
      <c r="F8" s="14">
        <v>5935.4024202705696</v>
      </c>
      <c r="G8" s="14">
        <v>8879.1470329311687</v>
      </c>
      <c r="H8" s="14">
        <v>10721.031282565797</v>
      </c>
      <c r="I8" s="14">
        <v>10730.942210401816</v>
      </c>
      <c r="J8" s="14">
        <v>9820.7478280872583</v>
      </c>
      <c r="K8" s="14">
        <v>8874.9060769625194</v>
      </c>
      <c r="L8" s="14">
        <v>8167.541312653776</v>
      </c>
      <c r="M8" s="14">
        <v>10171.202800494437</v>
      </c>
      <c r="N8" s="460">
        <v>13773.19020945282</v>
      </c>
      <c r="O8" s="92">
        <v>1224.7389886264336</v>
      </c>
      <c r="P8" s="94">
        <v>1093.8361693908512</v>
      </c>
      <c r="Q8" s="94">
        <v>1348.1637513185558</v>
      </c>
      <c r="R8" s="94"/>
      <c r="S8" s="94"/>
      <c r="T8" s="94"/>
      <c r="U8" s="94"/>
      <c r="V8" s="94"/>
      <c r="W8" s="94"/>
      <c r="X8" s="94"/>
      <c r="Y8" s="94"/>
      <c r="Z8" s="93"/>
      <c r="AA8" s="100">
        <v>3046.5608210931146</v>
      </c>
      <c r="AB8" s="95">
        <v>3666.7389093358406</v>
      </c>
      <c r="AC8" s="102">
        <f>AB8/AA8-1</f>
        <v>0.20356661975985246</v>
      </c>
      <c r="AD8" s="371"/>
    </row>
    <row r="9" spans="1:30">
      <c r="A9" s="22"/>
      <c r="B9" s="6" t="s">
        <v>3</v>
      </c>
      <c r="C9" s="6" t="s">
        <v>170</v>
      </c>
      <c r="D9" s="51">
        <v>1121.9424399999998</v>
      </c>
      <c r="E9" s="14">
        <v>1243.0921780000001</v>
      </c>
      <c r="F9" s="14">
        <v>1246.1711079999998</v>
      </c>
      <c r="G9" s="14">
        <v>1256.1313640000003</v>
      </c>
      <c r="H9" s="14">
        <v>1262.237985</v>
      </c>
      <c r="I9" s="14">
        <v>1405.5533140000002</v>
      </c>
      <c r="J9" s="14">
        <v>1403.9670750000002</v>
      </c>
      <c r="K9" s="14">
        <v>1402.417778</v>
      </c>
      <c r="L9" s="14">
        <v>1757.1664789999998</v>
      </c>
      <c r="M9" s="14">
        <v>2492.5097820000001</v>
      </c>
      <c r="N9" s="460">
        <v>2608.8056520000005</v>
      </c>
      <c r="O9" s="92">
        <v>201.54240300000001</v>
      </c>
      <c r="P9" s="94">
        <v>185.80975700000002</v>
      </c>
      <c r="Q9" s="94">
        <v>238.058774</v>
      </c>
      <c r="R9" s="94"/>
      <c r="S9" s="94"/>
      <c r="T9" s="94"/>
      <c r="U9" s="94"/>
      <c r="V9" s="94"/>
      <c r="W9" s="94"/>
      <c r="X9" s="94"/>
      <c r="Y9" s="94"/>
      <c r="Z9" s="93"/>
      <c r="AA9" s="100">
        <v>600.43769499999996</v>
      </c>
      <c r="AB9" s="95">
        <v>625.410934</v>
      </c>
      <c r="AC9" s="102">
        <f>AB9/AA9-1</f>
        <v>4.1591724183805745E-2</v>
      </c>
      <c r="AD9" s="371"/>
    </row>
    <row r="10" spans="1:30">
      <c r="B10" s="6" t="s">
        <v>4</v>
      </c>
      <c r="C10" s="6" t="s">
        <v>5</v>
      </c>
      <c r="D10" s="51">
        <v>290.22858040415656</v>
      </c>
      <c r="E10" s="14">
        <v>271.70898466302566</v>
      </c>
      <c r="F10" s="14">
        <v>214.18226763318845</v>
      </c>
      <c r="G10" s="14">
        <v>320.71897813332839</v>
      </c>
      <c r="H10" s="14">
        <v>385.85798431802806</v>
      </c>
      <c r="I10" s="14">
        <v>346.33781999519397</v>
      </c>
      <c r="J10" s="14">
        <v>319.28933260710011</v>
      </c>
      <c r="K10" s="14">
        <v>287.8192267489498</v>
      </c>
      <c r="L10" s="14">
        <v>214.37274702998806</v>
      </c>
      <c r="M10" s="14">
        <v>185.09776841577542</v>
      </c>
      <c r="N10" s="460">
        <v>239.47410512458134</v>
      </c>
      <c r="O10" s="92">
        <v>275.64038743870043</v>
      </c>
      <c r="P10" s="94">
        <v>267.0235129071923</v>
      </c>
      <c r="Q10" s="94">
        <v>256.87639267968103</v>
      </c>
      <c r="R10" s="94"/>
      <c r="S10" s="94"/>
      <c r="T10" s="94"/>
      <c r="U10" s="94"/>
      <c r="V10" s="94"/>
      <c r="W10" s="94"/>
      <c r="X10" s="94"/>
      <c r="Y10" s="94"/>
      <c r="Z10" s="93"/>
      <c r="AA10" s="100">
        <v>230.14823264698131</v>
      </c>
      <c r="AB10" s="95">
        <v>265.93791403986853</v>
      </c>
      <c r="AC10" s="102">
        <f t="shared" ref="AC10:AC42" si="0">AB10/AA10-1</f>
        <v>0.15550708767676746</v>
      </c>
      <c r="AD10" s="371"/>
    </row>
    <row r="11" spans="1:30">
      <c r="D11" s="51"/>
      <c r="E11" s="14"/>
      <c r="F11" s="14"/>
      <c r="G11" s="14"/>
      <c r="H11" s="14"/>
      <c r="I11" s="14"/>
      <c r="J11" s="14"/>
      <c r="K11" s="14"/>
      <c r="L11" s="14"/>
      <c r="M11" s="14"/>
      <c r="N11" s="460"/>
      <c r="O11" s="92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3"/>
      <c r="AA11" s="96"/>
      <c r="AB11" s="95"/>
      <c r="AC11" s="102"/>
      <c r="AD11" s="371"/>
    </row>
    <row r="12" spans="1:30">
      <c r="A12" s="6" t="s">
        <v>6</v>
      </c>
      <c r="B12" s="6" t="s">
        <v>1</v>
      </c>
      <c r="C12" s="6" t="s">
        <v>2</v>
      </c>
      <c r="D12" s="51">
        <v>4187.4032129251573</v>
      </c>
      <c r="E12" s="14">
        <v>5586.0346055150185</v>
      </c>
      <c r="F12" s="14">
        <v>6790.9480920625147</v>
      </c>
      <c r="G12" s="14">
        <v>7744.6314899523886</v>
      </c>
      <c r="H12" s="14">
        <v>10235.353079840146</v>
      </c>
      <c r="I12" s="14">
        <v>10745.515758961699</v>
      </c>
      <c r="J12" s="14">
        <v>8536.2794900494937</v>
      </c>
      <c r="K12" s="14">
        <v>6729.0722178974011</v>
      </c>
      <c r="L12" s="14">
        <v>6650.5953646963681</v>
      </c>
      <c r="M12" s="14">
        <v>7385.9574342377318</v>
      </c>
      <c r="N12" s="460">
        <v>7979.3150062432396</v>
      </c>
      <c r="O12" s="92">
        <v>701.24380093466527</v>
      </c>
      <c r="P12" s="94">
        <v>592.46111023851529</v>
      </c>
      <c r="Q12" s="94">
        <v>692.98793436004246</v>
      </c>
      <c r="R12" s="94"/>
      <c r="S12" s="94"/>
      <c r="T12" s="94"/>
      <c r="U12" s="94"/>
      <c r="V12" s="94"/>
      <c r="W12" s="94"/>
      <c r="X12" s="94"/>
      <c r="Y12" s="94"/>
      <c r="Z12" s="93"/>
      <c r="AA12" s="100">
        <v>1764.1113753943673</v>
      </c>
      <c r="AB12" s="95">
        <v>1986.6928455332231</v>
      </c>
      <c r="AC12" s="102">
        <f t="shared" si="0"/>
        <v>0.12617200548865437</v>
      </c>
      <c r="AD12" s="371"/>
    </row>
    <row r="13" spans="1:30">
      <c r="A13" s="22"/>
      <c r="B13" s="6" t="s">
        <v>3</v>
      </c>
      <c r="C13" s="6" t="s">
        <v>7</v>
      </c>
      <c r="D13" s="51">
        <v>5967.3943619999991</v>
      </c>
      <c r="E13" s="14">
        <v>6417.683814</v>
      </c>
      <c r="F13" s="14">
        <v>6972.1969499999996</v>
      </c>
      <c r="G13" s="14">
        <v>6334.5532089999997</v>
      </c>
      <c r="H13" s="14">
        <v>6492.2497979999989</v>
      </c>
      <c r="I13" s="14">
        <v>6427.0524130000013</v>
      </c>
      <c r="J13" s="14">
        <v>6047.3659180000004</v>
      </c>
      <c r="K13" s="14">
        <v>5323.3804000000009</v>
      </c>
      <c r="L13" s="14">
        <v>5743.7721409999986</v>
      </c>
      <c r="M13" s="14">
        <v>5915.3714909999999</v>
      </c>
      <c r="N13" s="460">
        <v>6336.3753339999994</v>
      </c>
      <c r="O13" s="92">
        <v>527.19124499999998</v>
      </c>
      <c r="P13" s="94">
        <v>444.780959</v>
      </c>
      <c r="Q13" s="94">
        <v>523.14513199999999</v>
      </c>
      <c r="R13" s="94"/>
      <c r="S13" s="94"/>
      <c r="T13" s="94"/>
      <c r="U13" s="94"/>
      <c r="V13" s="94"/>
      <c r="W13" s="94"/>
      <c r="X13" s="94"/>
      <c r="Y13" s="94"/>
      <c r="Z13" s="93"/>
      <c r="AA13" s="100">
        <v>1447.0680830000001</v>
      </c>
      <c r="AB13" s="95">
        <v>1495.1173359999998</v>
      </c>
      <c r="AC13" s="102">
        <f t="shared" si="0"/>
        <v>3.3204555863319163E-2</v>
      </c>
      <c r="AD13" s="371"/>
    </row>
    <row r="14" spans="1:30">
      <c r="B14" s="6" t="s">
        <v>4</v>
      </c>
      <c r="C14" s="6" t="s">
        <v>8</v>
      </c>
      <c r="D14" s="51">
        <v>697.40740391666668</v>
      </c>
      <c r="E14" s="14">
        <v>872.72369391666655</v>
      </c>
      <c r="F14" s="14">
        <v>973.62445291666654</v>
      </c>
      <c r="G14" s="14">
        <v>1225.2929394166665</v>
      </c>
      <c r="H14" s="14">
        <v>1569.5253051666666</v>
      </c>
      <c r="I14" s="14">
        <v>1669.8708749999998</v>
      </c>
      <c r="J14" s="14">
        <v>1410.99973475</v>
      </c>
      <c r="K14" s="14">
        <v>1266.0884009166668</v>
      </c>
      <c r="L14" s="14">
        <v>1160.0925755833334</v>
      </c>
      <c r="M14" s="14">
        <v>1248.6041570635368</v>
      </c>
      <c r="N14" s="460">
        <v>1259.2869875348897</v>
      </c>
      <c r="O14" s="92">
        <v>1330.150695</v>
      </c>
      <c r="P14" s="94">
        <v>1332.0289419999999</v>
      </c>
      <c r="Q14" s="94">
        <v>1324.65714</v>
      </c>
      <c r="R14" s="94"/>
      <c r="S14" s="94"/>
      <c r="T14" s="94"/>
      <c r="U14" s="94"/>
      <c r="V14" s="94"/>
      <c r="W14" s="94"/>
      <c r="X14" s="94"/>
      <c r="Y14" s="94"/>
      <c r="Z14" s="93"/>
      <c r="AA14" s="100">
        <v>1219.0935562182303</v>
      </c>
      <c r="AB14" s="95">
        <v>1328.7872447846619</v>
      </c>
      <c r="AC14" s="102">
        <f t="shared" si="0"/>
        <v>8.9979713211440604E-2</v>
      </c>
      <c r="AD14" s="371"/>
    </row>
    <row r="15" spans="1:30">
      <c r="D15" s="51"/>
      <c r="E15" s="14"/>
      <c r="F15" s="14"/>
      <c r="G15" s="14"/>
      <c r="H15" s="14"/>
      <c r="I15" s="14"/>
      <c r="J15" s="14"/>
      <c r="K15" s="14"/>
      <c r="L15" s="14"/>
      <c r="M15" s="14"/>
      <c r="N15" s="460"/>
      <c r="O15" s="92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3"/>
      <c r="AA15" s="96"/>
      <c r="AB15" s="95"/>
      <c r="AC15" s="102"/>
      <c r="AD15" s="371"/>
    </row>
    <row r="16" spans="1:30">
      <c r="A16" s="6" t="s">
        <v>9</v>
      </c>
      <c r="B16" s="6" t="s">
        <v>1</v>
      </c>
      <c r="C16" s="6" t="s">
        <v>2</v>
      </c>
      <c r="D16" s="51">
        <v>2539.4072801646053</v>
      </c>
      <c r="E16" s="14">
        <v>1468.2951198311805</v>
      </c>
      <c r="F16" s="14">
        <v>1233.2203045912822</v>
      </c>
      <c r="G16" s="14">
        <v>1696.0733253334295</v>
      </c>
      <c r="H16" s="14">
        <v>1522.5406592484687</v>
      </c>
      <c r="I16" s="14">
        <v>1352.3374325660052</v>
      </c>
      <c r="J16" s="14">
        <v>1413.8433873410634</v>
      </c>
      <c r="K16" s="14">
        <v>1503.5472338862523</v>
      </c>
      <c r="L16" s="14">
        <v>1507.6585311955087</v>
      </c>
      <c r="M16" s="14">
        <v>1465.4520841719275</v>
      </c>
      <c r="N16" s="460">
        <v>2376.2998861161768</v>
      </c>
      <c r="O16" s="92">
        <v>211.62590956663553</v>
      </c>
      <c r="P16" s="94">
        <v>251.62344005072632</v>
      </c>
      <c r="Q16" s="94">
        <v>244.61664167100813</v>
      </c>
      <c r="R16" s="94"/>
      <c r="S16" s="94"/>
      <c r="T16" s="94"/>
      <c r="U16" s="94"/>
      <c r="V16" s="94"/>
      <c r="W16" s="94"/>
      <c r="X16" s="94"/>
      <c r="Y16" s="94"/>
      <c r="Z16" s="93"/>
      <c r="AA16" s="100">
        <v>514.61880992881981</v>
      </c>
      <c r="AB16" s="95">
        <v>707.86599128836997</v>
      </c>
      <c r="AC16" s="102">
        <f t="shared" si="0"/>
        <v>0.37551519227655006</v>
      </c>
      <c r="AD16" s="371"/>
    </row>
    <row r="17" spans="1:30">
      <c r="A17" s="22"/>
      <c r="B17" s="6" t="s">
        <v>3</v>
      </c>
      <c r="C17" s="6" t="s">
        <v>169</v>
      </c>
      <c r="D17" s="51">
        <v>1272.656301</v>
      </c>
      <c r="E17" s="14">
        <v>1457.1284639999999</v>
      </c>
      <c r="F17" s="14">
        <v>1372.5174649999999</v>
      </c>
      <c r="G17" s="14">
        <v>1314.0726309999998</v>
      </c>
      <c r="H17" s="14">
        <v>1007.2882920000002</v>
      </c>
      <c r="I17" s="14">
        <v>1016.2970770000001</v>
      </c>
      <c r="J17" s="14">
        <v>1079.006396</v>
      </c>
      <c r="K17" s="14">
        <v>1149.2442489999999</v>
      </c>
      <c r="L17" s="14">
        <v>1217.4060959999999</v>
      </c>
      <c r="M17" s="14">
        <v>1113.5873849999998</v>
      </c>
      <c r="N17" s="460">
        <v>1240.033964</v>
      </c>
      <c r="O17" s="92">
        <v>95.978949999999998</v>
      </c>
      <c r="P17" s="94">
        <v>108.691818</v>
      </c>
      <c r="Q17" s="94">
        <v>107.226525</v>
      </c>
      <c r="R17" s="94"/>
      <c r="S17" s="94"/>
      <c r="T17" s="94"/>
      <c r="U17" s="94"/>
      <c r="V17" s="94"/>
      <c r="W17" s="94"/>
      <c r="X17" s="94"/>
      <c r="Y17" s="94"/>
      <c r="Z17" s="93"/>
      <c r="AA17" s="100">
        <v>303.28399100000001</v>
      </c>
      <c r="AB17" s="95">
        <v>311.89729299999999</v>
      </c>
      <c r="AC17" s="102">
        <f t="shared" si="0"/>
        <v>2.8400120862297484E-2</v>
      </c>
      <c r="AD17" s="371"/>
    </row>
    <row r="18" spans="1:30">
      <c r="B18" s="6" t="s">
        <v>4</v>
      </c>
      <c r="C18" s="6" t="s">
        <v>10</v>
      </c>
      <c r="D18" s="51">
        <v>91.125768792814583</v>
      </c>
      <c r="E18" s="14">
        <v>47.179298830636277</v>
      </c>
      <c r="F18" s="14">
        <v>38.911218420424966</v>
      </c>
      <c r="G18" s="14">
        <v>58.560190465615136</v>
      </c>
      <c r="H18" s="14">
        <v>68.605162310181399</v>
      </c>
      <c r="I18" s="14">
        <v>60.456806100984409</v>
      </c>
      <c r="J18" s="14">
        <v>60.195550043938646</v>
      </c>
      <c r="K18" s="14">
        <v>59.377213168564538</v>
      </c>
      <c r="L18" s="14">
        <v>56.765011819246155</v>
      </c>
      <c r="M18" s="14">
        <v>59.691578131606093</v>
      </c>
      <c r="N18" s="460">
        <v>86.922739897966764</v>
      </c>
      <c r="O18" s="92">
        <v>100.01349032651002</v>
      </c>
      <c r="P18" s="94">
        <v>105.00741879224236</v>
      </c>
      <c r="Q18" s="94">
        <v>103.47835317519926</v>
      </c>
      <c r="R18" s="94"/>
      <c r="S18" s="94"/>
      <c r="T18" s="94"/>
      <c r="U18" s="94"/>
      <c r="V18" s="94"/>
      <c r="W18" s="94"/>
      <c r="X18" s="94"/>
      <c r="Y18" s="94"/>
      <c r="Z18" s="93"/>
      <c r="AA18" s="100">
        <v>76.966530568437719</v>
      </c>
      <c r="AB18" s="95">
        <v>102.94498215824242</v>
      </c>
      <c r="AC18" s="102">
        <f t="shared" si="0"/>
        <v>0.33752920130270092</v>
      </c>
      <c r="AD18" s="371"/>
    </row>
    <row r="19" spans="1:30">
      <c r="D19" s="51"/>
      <c r="E19" s="14"/>
      <c r="F19" s="14"/>
      <c r="G19" s="14"/>
      <c r="H19" s="14"/>
      <c r="I19" s="14"/>
      <c r="J19" s="14"/>
      <c r="K19" s="14"/>
      <c r="L19" s="14"/>
      <c r="M19" s="14"/>
      <c r="N19" s="460"/>
      <c r="O19" s="92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3"/>
      <c r="AA19" s="96"/>
      <c r="AB19" s="95"/>
      <c r="AC19" s="102"/>
      <c r="AD19" s="371"/>
    </row>
    <row r="20" spans="1:30">
      <c r="A20" s="6" t="s">
        <v>11</v>
      </c>
      <c r="B20" s="6" t="s">
        <v>1</v>
      </c>
      <c r="C20" s="6" t="s">
        <v>2</v>
      </c>
      <c r="D20" s="51">
        <v>538.233568262017</v>
      </c>
      <c r="E20" s="14">
        <v>595.44527574297194</v>
      </c>
      <c r="F20" s="14">
        <v>214.08494407795499</v>
      </c>
      <c r="G20" s="14">
        <v>118.20838016762899</v>
      </c>
      <c r="H20" s="14">
        <v>219.44862884541499</v>
      </c>
      <c r="I20" s="14">
        <v>209.569981439488</v>
      </c>
      <c r="J20" s="14">
        <v>479.2518043975009</v>
      </c>
      <c r="K20" s="14">
        <v>331.07695278478701</v>
      </c>
      <c r="L20" s="14">
        <v>137.79635297098301</v>
      </c>
      <c r="M20" s="14">
        <v>120.45621156886003</v>
      </c>
      <c r="N20" s="460">
        <v>118.029144359499</v>
      </c>
      <c r="O20" s="88">
        <v>10.810272149639999</v>
      </c>
      <c r="P20" s="90">
        <v>8.6915224151200015</v>
      </c>
      <c r="Q20" s="90">
        <v>10.500047482074999</v>
      </c>
      <c r="R20" s="90"/>
      <c r="S20" s="90"/>
      <c r="T20" s="90"/>
      <c r="U20" s="90"/>
      <c r="V20" s="90"/>
      <c r="W20" s="90"/>
      <c r="X20" s="90"/>
      <c r="Y20" s="90"/>
      <c r="Z20" s="89"/>
      <c r="AA20" s="100">
        <v>26.594495830966999</v>
      </c>
      <c r="AB20" s="95">
        <v>30.001842046835002</v>
      </c>
      <c r="AC20" s="102">
        <f t="shared" si="0"/>
        <v>0.12812223392106725</v>
      </c>
      <c r="AD20" s="371"/>
    </row>
    <row r="21" spans="1:30">
      <c r="A21" s="22"/>
      <c r="B21" s="6" t="s">
        <v>3</v>
      </c>
      <c r="C21" s="6" t="s">
        <v>12</v>
      </c>
      <c r="D21" s="51">
        <v>40.359925000000004</v>
      </c>
      <c r="E21" s="14">
        <v>39.690534</v>
      </c>
      <c r="F21" s="14">
        <v>16.249386999999999</v>
      </c>
      <c r="G21" s="14">
        <v>6.1603579999999996</v>
      </c>
      <c r="H21" s="14">
        <v>6.5176329999999991</v>
      </c>
      <c r="I21" s="14">
        <v>6.9355449999999994</v>
      </c>
      <c r="J21" s="14">
        <v>21.204193999999998</v>
      </c>
      <c r="K21" s="14">
        <v>17.144968000000002</v>
      </c>
      <c r="L21" s="14">
        <v>8.9059539999999995</v>
      </c>
      <c r="M21" s="14">
        <v>7.1565099999999982</v>
      </c>
      <c r="N21" s="460">
        <v>6.9465319999999995</v>
      </c>
      <c r="O21" s="90">
        <v>0.65115500000000004</v>
      </c>
      <c r="P21" s="90">
        <v>0.51156800000000002</v>
      </c>
      <c r="Q21" s="90">
        <v>0.63324499999999995</v>
      </c>
      <c r="R21" s="90"/>
      <c r="S21" s="90"/>
      <c r="T21" s="90"/>
      <c r="U21" s="90"/>
      <c r="V21" s="90"/>
      <c r="W21" s="90"/>
      <c r="X21" s="90"/>
      <c r="Y21" s="90"/>
      <c r="Z21" s="89"/>
      <c r="AA21" s="99">
        <v>1.5446279999999999</v>
      </c>
      <c r="AB21" s="91">
        <v>1.7959680000000002</v>
      </c>
      <c r="AC21" s="102">
        <f t="shared" si="0"/>
        <v>0.16271879054374283</v>
      </c>
      <c r="AD21" s="371"/>
    </row>
    <row r="22" spans="1:30">
      <c r="B22" s="6" t="s">
        <v>4</v>
      </c>
      <c r="C22" s="6" t="s">
        <v>13</v>
      </c>
      <c r="D22" s="51">
        <v>13.351383499999999</v>
      </c>
      <c r="E22" s="14">
        <v>14.948861916666667</v>
      </c>
      <c r="F22" s="14">
        <v>14.163348416666665</v>
      </c>
      <c r="G22" s="14">
        <v>19.073053666666667</v>
      </c>
      <c r="H22" s="14">
        <v>33.680962833333332</v>
      </c>
      <c r="I22" s="14">
        <v>30.22969075</v>
      </c>
      <c r="J22" s="14">
        <v>23.909081333333337</v>
      </c>
      <c r="K22" s="14">
        <v>18.864849666666668</v>
      </c>
      <c r="L22" s="14">
        <v>15.475446250000003</v>
      </c>
      <c r="M22" s="14">
        <v>16.831697513014031</v>
      </c>
      <c r="N22" s="460">
        <v>16.991089130446532</v>
      </c>
      <c r="O22" s="90">
        <v>16.601687999999999</v>
      </c>
      <c r="P22" s="90">
        <v>16.989965000000002</v>
      </c>
      <c r="Q22" s="90">
        <v>16.581334999999999</v>
      </c>
      <c r="R22" s="90"/>
      <c r="S22" s="90"/>
      <c r="T22" s="90"/>
      <c r="U22" s="90"/>
      <c r="V22" s="90"/>
      <c r="W22" s="90"/>
      <c r="X22" s="90"/>
      <c r="Y22" s="90"/>
      <c r="Z22" s="89"/>
      <c r="AA22" s="99">
        <v>17.217411461508533</v>
      </c>
      <c r="AB22" s="91">
        <v>16.705109471235009</v>
      </c>
      <c r="AC22" s="102">
        <f t="shared" si="0"/>
        <v>-2.9754878741141355E-2</v>
      </c>
      <c r="AD22" s="371"/>
    </row>
    <row r="23" spans="1:30">
      <c r="D23" s="51"/>
      <c r="E23" s="14"/>
      <c r="F23" s="14"/>
      <c r="G23" s="14"/>
      <c r="H23" s="14"/>
      <c r="I23" s="14"/>
      <c r="J23" s="14"/>
      <c r="K23" s="14"/>
      <c r="L23" s="14"/>
      <c r="M23" s="14"/>
      <c r="N23" s="460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3"/>
      <c r="AA23" s="96"/>
      <c r="AB23" s="95"/>
      <c r="AC23" s="102"/>
      <c r="AD23" s="371"/>
    </row>
    <row r="24" spans="1:30">
      <c r="A24" s="6" t="s">
        <v>14</v>
      </c>
      <c r="B24" s="6" t="s">
        <v>1</v>
      </c>
      <c r="C24" s="6" t="s">
        <v>2</v>
      </c>
      <c r="D24" s="51">
        <v>1032.9556582579808</v>
      </c>
      <c r="E24" s="14">
        <v>1135.6647188208904</v>
      </c>
      <c r="F24" s="14">
        <v>1115.8065786717914</v>
      </c>
      <c r="G24" s="14">
        <v>1578.8088600715344</v>
      </c>
      <c r="H24" s="14">
        <v>2426.735952128829</v>
      </c>
      <c r="I24" s="14">
        <v>2575.3341204307012</v>
      </c>
      <c r="J24" s="14">
        <v>1776.0595258877415</v>
      </c>
      <c r="K24" s="14">
        <v>1522.5135211197114</v>
      </c>
      <c r="L24" s="14">
        <v>1548.2696011111268</v>
      </c>
      <c r="M24" s="14">
        <v>1657.8745242177492</v>
      </c>
      <c r="N24" s="460">
        <v>1707.4039311799302</v>
      </c>
      <c r="O24" s="94">
        <v>128.92400978467205</v>
      </c>
      <c r="P24" s="94">
        <v>167.73412283989393</v>
      </c>
      <c r="Q24" s="94">
        <v>121.61914322064167</v>
      </c>
      <c r="R24" s="94"/>
      <c r="S24" s="94"/>
      <c r="T24" s="94"/>
      <c r="U24" s="94"/>
      <c r="V24" s="94"/>
      <c r="W24" s="94"/>
      <c r="X24" s="94"/>
      <c r="Y24" s="94"/>
      <c r="Z24" s="93"/>
      <c r="AA24" s="100">
        <v>335.31797342847671</v>
      </c>
      <c r="AB24" s="95">
        <v>418.27727584520761</v>
      </c>
      <c r="AC24" s="102">
        <f t="shared" si="0"/>
        <v>0.24740487832641067</v>
      </c>
      <c r="AD24" s="371"/>
    </row>
    <row r="25" spans="1:30">
      <c r="A25" s="22"/>
      <c r="B25" s="6" t="s">
        <v>3</v>
      </c>
      <c r="C25" s="6" t="s">
        <v>169</v>
      </c>
      <c r="D25" s="51">
        <v>416.63830099999996</v>
      </c>
      <c r="E25" s="14">
        <v>524.99695399999996</v>
      </c>
      <c r="F25" s="14">
        <v>681.50997000000007</v>
      </c>
      <c r="G25" s="14">
        <v>769.96655399999997</v>
      </c>
      <c r="H25" s="14">
        <v>987.66261499999996</v>
      </c>
      <c r="I25" s="14">
        <v>1169.6602899999998</v>
      </c>
      <c r="J25" s="14">
        <v>855.15530999999999</v>
      </c>
      <c r="K25" s="14">
        <v>771.45482600000003</v>
      </c>
      <c r="L25" s="14">
        <v>938.35960200000011</v>
      </c>
      <c r="M25" s="14">
        <v>942.30815900000005</v>
      </c>
      <c r="N25" s="460">
        <v>856.21164399999998</v>
      </c>
      <c r="O25" s="90">
        <v>58.864221999999998</v>
      </c>
      <c r="P25" s="90">
        <v>77.25025500000001</v>
      </c>
      <c r="Q25" s="90">
        <v>58.792951000000002</v>
      </c>
      <c r="R25" s="90"/>
      <c r="S25" s="90"/>
      <c r="T25" s="90"/>
      <c r="U25" s="90"/>
      <c r="V25" s="90"/>
      <c r="W25" s="90"/>
      <c r="X25" s="90"/>
      <c r="Y25" s="90"/>
      <c r="Z25" s="89"/>
      <c r="AA25" s="100">
        <v>170.57615099999998</v>
      </c>
      <c r="AB25" s="95">
        <v>194.90742800000004</v>
      </c>
      <c r="AC25" s="102">
        <f t="shared" si="0"/>
        <v>0.14264172838558231</v>
      </c>
      <c r="AD25" s="371"/>
    </row>
    <row r="26" spans="1:30">
      <c r="B26" s="6" t="s">
        <v>4</v>
      </c>
      <c r="C26" s="6" t="s">
        <v>10</v>
      </c>
      <c r="D26" s="51">
        <v>114.71432095894141</v>
      </c>
      <c r="E26" s="14">
        <v>100.20320343604413</v>
      </c>
      <c r="F26" s="14">
        <v>72.089295361518609</v>
      </c>
      <c r="G26" s="14">
        <v>92.382053407846414</v>
      </c>
      <c r="H26" s="14">
        <v>112.60864159269941</v>
      </c>
      <c r="I26" s="14">
        <v>100.21019140710636</v>
      </c>
      <c r="J26" s="14">
        <v>95.71337177118636</v>
      </c>
      <c r="K26" s="14">
        <v>89.760157366297094</v>
      </c>
      <c r="L26" s="14">
        <v>75.175268696750138</v>
      </c>
      <c r="M26" s="14">
        <v>79.803960882668235</v>
      </c>
      <c r="N26" s="460">
        <v>90.452565217767742</v>
      </c>
      <c r="O26" s="90">
        <v>99.34548552791982</v>
      </c>
      <c r="P26" s="90">
        <v>98.488889530291658</v>
      </c>
      <c r="Q26" s="90">
        <v>93.830152207907176</v>
      </c>
      <c r="R26" s="90"/>
      <c r="S26" s="90"/>
      <c r="T26" s="90"/>
      <c r="U26" s="90"/>
      <c r="V26" s="90"/>
      <c r="W26" s="90"/>
      <c r="X26" s="90"/>
      <c r="Y26" s="90"/>
      <c r="Z26" s="89"/>
      <c r="AA26" s="99">
        <v>89.167022106753819</v>
      </c>
      <c r="AB26" s="91">
        <v>97.342303889912003</v>
      </c>
      <c r="AC26" s="102">
        <f t="shared" si="0"/>
        <v>9.1685037696677352E-2</v>
      </c>
      <c r="AD26" s="371"/>
    </row>
    <row r="27" spans="1:30">
      <c r="D27" s="51"/>
      <c r="E27" s="14"/>
      <c r="F27" s="14"/>
      <c r="G27" s="14"/>
      <c r="H27" s="14"/>
      <c r="I27" s="14"/>
      <c r="J27" s="14"/>
      <c r="K27" s="14"/>
      <c r="L27" s="14"/>
      <c r="M27" s="14"/>
      <c r="N27" s="460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3"/>
      <c r="AA27" s="96"/>
      <c r="AB27" s="95"/>
      <c r="AC27" s="102"/>
      <c r="AD27" s="371"/>
    </row>
    <row r="28" spans="1:30">
      <c r="A28" s="6" t="s">
        <v>16</v>
      </c>
      <c r="B28" s="6" t="s">
        <v>1</v>
      </c>
      <c r="C28" s="6" t="s">
        <v>2</v>
      </c>
      <c r="D28" s="51">
        <v>285.41642566243098</v>
      </c>
      <c r="E28" s="14">
        <v>385.08789704585701</v>
      </c>
      <c r="F28" s="14">
        <v>297.68320635250899</v>
      </c>
      <c r="G28" s="14">
        <v>523.27650585695505</v>
      </c>
      <c r="H28" s="14">
        <v>1030.072291616872</v>
      </c>
      <c r="I28" s="14">
        <v>844.8284799506572</v>
      </c>
      <c r="J28" s="14">
        <v>856.80847467289618</v>
      </c>
      <c r="K28" s="14">
        <v>646.70480025804579</v>
      </c>
      <c r="L28" s="14">
        <v>350.00259655641497</v>
      </c>
      <c r="M28" s="14">
        <v>343.76033679517201</v>
      </c>
      <c r="N28" s="460">
        <v>426.70590445394402</v>
      </c>
      <c r="O28" s="90">
        <v>47.794401997039003</v>
      </c>
      <c r="P28" s="90">
        <v>52.466669471995992</v>
      </c>
      <c r="Q28" s="90">
        <v>49.718177291865999</v>
      </c>
      <c r="R28" s="90"/>
      <c r="S28" s="90"/>
      <c r="T28" s="90"/>
      <c r="U28" s="90"/>
      <c r="V28" s="90"/>
      <c r="W28" s="90"/>
      <c r="X28" s="90"/>
      <c r="Y28" s="90"/>
      <c r="Z28" s="89"/>
      <c r="AA28" s="99">
        <v>97.075353822910017</v>
      </c>
      <c r="AB28" s="91">
        <v>149.97924876090099</v>
      </c>
      <c r="AC28" s="102">
        <f t="shared" si="0"/>
        <v>0.54497761640406739</v>
      </c>
      <c r="AD28" s="371"/>
    </row>
    <row r="29" spans="1:30">
      <c r="A29" s="22"/>
      <c r="B29" s="6" t="s">
        <v>3</v>
      </c>
      <c r="C29" s="6" t="s">
        <v>169</v>
      </c>
      <c r="D29" s="51">
        <v>7.1777029999999993</v>
      </c>
      <c r="E29" s="14">
        <v>6.8411140000000001</v>
      </c>
      <c r="F29" s="14">
        <v>6.7791249999999996</v>
      </c>
      <c r="G29" s="14">
        <v>7.959607000000001</v>
      </c>
      <c r="H29" s="14">
        <v>9.2557340000000003</v>
      </c>
      <c r="I29" s="14">
        <v>9.7848829999999989</v>
      </c>
      <c r="J29" s="14">
        <v>10.373199999999999</v>
      </c>
      <c r="K29" s="14">
        <v>11.368120999999999</v>
      </c>
      <c r="L29" s="14">
        <v>11.646831000000001</v>
      </c>
      <c r="M29" s="14">
        <v>11.050374</v>
      </c>
      <c r="N29" s="460">
        <v>11.463353000000001</v>
      </c>
      <c r="O29" s="90">
        <v>1.5377129999999999</v>
      </c>
      <c r="P29" s="90">
        <v>1.3923709999999998</v>
      </c>
      <c r="Q29" s="90">
        <v>1.3911439999999999</v>
      </c>
      <c r="R29" s="90"/>
      <c r="S29" s="90"/>
      <c r="T29" s="90"/>
      <c r="U29" s="90"/>
      <c r="V29" s="90"/>
      <c r="W29" s="90"/>
      <c r="X29" s="90"/>
      <c r="Y29" s="90"/>
      <c r="Z29" s="89"/>
      <c r="AA29" s="99">
        <v>2.1447050000000001</v>
      </c>
      <c r="AB29" s="91">
        <v>4.3212279999999996</v>
      </c>
      <c r="AC29" s="102">
        <f t="shared" si="0"/>
        <v>1.014835606761769</v>
      </c>
      <c r="AD29" s="371"/>
    </row>
    <row r="30" spans="1:30">
      <c r="B30" s="6" t="s">
        <v>4</v>
      </c>
      <c r="C30" s="6" t="s">
        <v>17</v>
      </c>
      <c r="D30" s="51">
        <v>39.19748633826304</v>
      </c>
      <c r="E30" s="14">
        <v>55.829632338133472</v>
      </c>
      <c r="F30" s="14">
        <v>44.72935917880438</v>
      </c>
      <c r="G30" s="14">
        <v>65.32336672080416</v>
      </c>
      <c r="H30" s="14">
        <v>113.09592104471501</v>
      </c>
      <c r="I30" s="14">
        <v>88.178737441352482</v>
      </c>
      <c r="J30" s="14">
        <v>82.404491858548326</v>
      </c>
      <c r="K30" s="14">
        <v>56.288874678169215</v>
      </c>
      <c r="L30" s="14">
        <v>30.894777492697656</v>
      </c>
      <c r="M30" s="14">
        <v>31.108479839249966</v>
      </c>
      <c r="N30" s="460">
        <v>37.223481162443832</v>
      </c>
      <c r="O30" s="90">
        <v>31.081483994112691</v>
      </c>
      <c r="P30" s="90">
        <v>37.681529902587741</v>
      </c>
      <c r="Q30" s="90">
        <v>35.739058855061735</v>
      </c>
      <c r="R30" s="90"/>
      <c r="S30" s="90"/>
      <c r="T30" s="90"/>
      <c r="U30" s="90"/>
      <c r="V30" s="90"/>
      <c r="W30" s="90"/>
      <c r="X30" s="90"/>
      <c r="Y30" s="90"/>
      <c r="Z30" s="89"/>
      <c r="AA30" s="99">
        <v>45.262800162684385</v>
      </c>
      <c r="AB30" s="91">
        <v>34.70755275141719</v>
      </c>
      <c r="AC30" s="102">
        <f t="shared" si="0"/>
        <v>-0.23319916959024478</v>
      </c>
      <c r="AD30" s="371"/>
    </row>
    <row r="31" spans="1:30">
      <c r="D31" s="51"/>
      <c r="E31" s="14"/>
      <c r="F31" s="14"/>
      <c r="G31" s="14"/>
      <c r="H31" s="14"/>
      <c r="I31" s="14"/>
      <c r="J31" s="14"/>
      <c r="K31" s="14"/>
      <c r="L31" s="14"/>
      <c r="M31" s="14"/>
      <c r="N31" s="460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3"/>
      <c r="AA31" s="96"/>
      <c r="AB31" s="95"/>
      <c r="AC31" s="102"/>
      <c r="AD31" s="371"/>
    </row>
    <row r="32" spans="1:30">
      <c r="A32" s="6" t="s">
        <v>15</v>
      </c>
      <c r="B32" s="6" t="s">
        <v>1</v>
      </c>
      <c r="C32" s="6" t="s">
        <v>2</v>
      </c>
      <c r="D32" s="51">
        <v>595.09949347270776</v>
      </c>
      <c r="E32" s="14">
        <v>662.76975228062634</v>
      </c>
      <c r="F32" s="14">
        <v>591.21348325130839</v>
      </c>
      <c r="G32" s="14">
        <v>841.62143845581932</v>
      </c>
      <c r="H32" s="14">
        <v>775.59494796720764</v>
      </c>
      <c r="I32" s="14">
        <v>558.25922602627895</v>
      </c>
      <c r="J32" s="14">
        <v>527.71235375709966</v>
      </c>
      <c r="K32" s="14">
        <v>539.5582164992918</v>
      </c>
      <c r="L32" s="14">
        <v>341.685340655076</v>
      </c>
      <c r="M32" s="14">
        <v>344.26226528241506</v>
      </c>
      <c r="N32" s="460">
        <v>370.47615447265594</v>
      </c>
      <c r="O32" s="90">
        <v>33.122487990099089</v>
      </c>
      <c r="P32" s="90">
        <v>24.386220113023526</v>
      </c>
      <c r="Q32" s="90">
        <v>28.482049764100132</v>
      </c>
      <c r="R32" s="90"/>
      <c r="S32" s="90"/>
      <c r="T32" s="90"/>
      <c r="U32" s="90"/>
      <c r="V32" s="90"/>
      <c r="W32" s="90"/>
      <c r="X32" s="90"/>
      <c r="Y32" s="90"/>
      <c r="Z32" s="89"/>
      <c r="AA32" s="99">
        <v>90.471681848412146</v>
      </c>
      <c r="AB32" s="91">
        <v>85.990757867222754</v>
      </c>
      <c r="AC32" s="102">
        <f>AB32/AA32-1</f>
        <v>-4.9528470010066883E-2</v>
      </c>
      <c r="AD32" s="371"/>
    </row>
    <row r="33" spans="1:30">
      <c r="A33" s="22"/>
      <c r="B33" s="6" t="s">
        <v>3</v>
      </c>
      <c r="C33" s="6" t="s">
        <v>169</v>
      </c>
      <c r="D33" s="51">
        <v>41.111622999999994</v>
      </c>
      <c r="E33" s="14">
        <v>38.263483999999998</v>
      </c>
      <c r="F33" s="14">
        <v>37.071149999999996</v>
      </c>
      <c r="G33" s="14">
        <v>39.02278900000001</v>
      </c>
      <c r="H33" s="14">
        <v>31.899958000000002</v>
      </c>
      <c r="I33" s="14">
        <v>25.545801000000001</v>
      </c>
      <c r="J33" s="14">
        <v>23.824697999999998</v>
      </c>
      <c r="K33" s="14">
        <v>24.640213999999997</v>
      </c>
      <c r="L33" s="14">
        <v>20.111056000000001</v>
      </c>
      <c r="M33" s="14">
        <v>19.371681000000002</v>
      </c>
      <c r="N33" s="460">
        <v>18.695043000000002</v>
      </c>
      <c r="O33" s="90">
        <v>1.6121780000000001</v>
      </c>
      <c r="P33" s="90">
        <v>1.1259809999999999</v>
      </c>
      <c r="Q33" s="90">
        <v>1.306211</v>
      </c>
      <c r="R33" s="90"/>
      <c r="S33" s="90"/>
      <c r="T33" s="90"/>
      <c r="U33" s="90"/>
      <c r="V33" s="90"/>
      <c r="W33" s="90"/>
      <c r="X33" s="90"/>
      <c r="Y33" s="90"/>
      <c r="Z33" s="89"/>
      <c r="AA33" s="99">
        <v>4.5287569999999997</v>
      </c>
      <c r="AB33" s="91">
        <v>4.0443699999999998</v>
      </c>
      <c r="AC33" s="102">
        <f>AB33/AA33-1</f>
        <v>-0.10695804610404136</v>
      </c>
      <c r="AD33" s="371"/>
    </row>
    <row r="34" spans="1:30">
      <c r="B34" s="6" t="s">
        <v>4</v>
      </c>
      <c r="C34" s="6" t="s">
        <v>10</v>
      </c>
      <c r="D34" s="51">
        <v>655.87879983333335</v>
      </c>
      <c r="E34" s="14">
        <v>815.13743308333324</v>
      </c>
      <c r="F34" s="14">
        <v>730.37841925000009</v>
      </c>
      <c r="G34" s="14">
        <v>986.36481341666683</v>
      </c>
      <c r="H34" s="14">
        <v>1102.8199075</v>
      </c>
      <c r="I34" s="14">
        <v>993.85511075000011</v>
      </c>
      <c r="J34" s="14">
        <v>1008.0133165833332</v>
      </c>
      <c r="K34" s="14">
        <v>990.55228941666667</v>
      </c>
      <c r="L34" s="14">
        <v>770.33709941666666</v>
      </c>
      <c r="M34" s="14">
        <v>806.09801911883301</v>
      </c>
      <c r="N34" s="460">
        <v>898.87547696861725</v>
      </c>
      <c r="O34" s="94">
        <v>931.91371100000003</v>
      </c>
      <c r="P34" s="94">
        <v>982.37922100000003</v>
      </c>
      <c r="Q34" s="94">
        <v>989.06229199999996</v>
      </c>
      <c r="R34" s="94"/>
      <c r="S34" s="94"/>
      <c r="T34" s="94"/>
      <c r="U34" s="94"/>
      <c r="V34" s="94"/>
      <c r="W34" s="94"/>
      <c r="X34" s="94"/>
      <c r="Y34" s="94"/>
      <c r="Z34" s="93"/>
      <c r="AA34" s="100">
        <v>906.14852127211179</v>
      </c>
      <c r="AB34" s="95">
        <v>964.42095206644581</v>
      </c>
      <c r="AC34" s="102">
        <f>AB34/AA34-1</f>
        <v>6.4307814256019835E-2</v>
      </c>
      <c r="AD34" s="371"/>
    </row>
    <row r="35" spans="1:30">
      <c r="D35" s="51"/>
      <c r="E35" s="14"/>
      <c r="F35" s="14"/>
      <c r="G35" s="14"/>
      <c r="H35" s="14"/>
      <c r="I35" s="14"/>
      <c r="J35" s="14"/>
      <c r="K35" s="14"/>
      <c r="L35" s="14"/>
      <c r="M35" s="14"/>
      <c r="N35" s="460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3"/>
      <c r="AA35" s="96"/>
      <c r="AB35" s="95"/>
      <c r="AC35" s="102"/>
      <c r="AD35" s="371"/>
    </row>
    <row r="36" spans="1:30">
      <c r="A36" s="6" t="s">
        <v>18</v>
      </c>
      <c r="B36" s="6" t="s">
        <v>1</v>
      </c>
      <c r="C36" s="6" t="s">
        <v>2</v>
      </c>
      <c r="D36" s="51">
        <v>991.16764057624141</v>
      </c>
      <c r="E36" s="14">
        <v>943.09487178572181</v>
      </c>
      <c r="F36" s="14">
        <v>275.96500791530212</v>
      </c>
      <c r="G36" s="14">
        <v>491.9356947636328</v>
      </c>
      <c r="H36" s="14">
        <v>563.68947023926762</v>
      </c>
      <c r="I36" s="14">
        <v>428.26749069318208</v>
      </c>
      <c r="J36" s="14">
        <v>355.52074602744028</v>
      </c>
      <c r="K36" s="14">
        <v>360.16193124196127</v>
      </c>
      <c r="L36" s="14">
        <v>219.63469285986599</v>
      </c>
      <c r="M36" s="14">
        <v>272.67154160154439</v>
      </c>
      <c r="N36" s="460">
        <v>363.09769384747199</v>
      </c>
      <c r="O36" s="94">
        <v>32.504858488137828</v>
      </c>
      <c r="P36" s="94">
        <v>43.924492173968552</v>
      </c>
      <c r="Q36" s="94">
        <v>60.689067500316952</v>
      </c>
      <c r="R36" s="94"/>
      <c r="S36" s="94"/>
      <c r="T36" s="94"/>
      <c r="U36" s="94"/>
      <c r="V36" s="94"/>
      <c r="W36" s="94"/>
      <c r="X36" s="94"/>
      <c r="Y36" s="94"/>
      <c r="Z36" s="93"/>
      <c r="AA36" s="100">
        <v>69.998187907540711</v>
      </c>
      <c r="AB36" s="95">
        <v>137.11841816242332</v>
      </c>
      <c r="AC36" s="102">
        <f t="shared" si="0"/>
        <v>0.95888525490889087</v>
      </c>
      <c r="AD36" s="371"/>
    </row>
    <row r="37" spans="1:30">
      <c r="A37" s="22"/>
      <c r="B37" s="6" t="s">
        <v>3</v>
      </c>
      <c r="C37" s="6" t="s">
        <v>169</v>
      </c>
      <c r="D37" s="51">
        <v>16.161707224000001</v>
      </c>
      <c r="E37" s="14">
        <v>18.255964222000003</v>
      </c>
      <c r="F37" s="14">
        <v>12.22908432</v>
      </c>
      <c r="G37" s="14">
        <v>16.693816124000001</v>
      </c>
      <c r="H37" s="14">
        <v>19.451061820000003</v>
      </c>
      <c r="I37" s="14">
        <v>17.877299378000004</v>
      </c>
      <c r="J37" s="14">
        <v>18.448508504000003</v>
      </c>
      <c r="K37" s="14">
        <v>16.477174284000004</v>
      </c>
      <c r="L37" s="14">
        <v>17.754669809999999</v>
      </c>
      <c r="M37" s="14">
        <v>24.406133279999999</v>
      </c>
      <c r="N37" s="460">
        <v>25.183071454</v>
      </c>
      <c r="O37" s="90">
        <v>1.6488150560000001</v>
      </c>
      <c r="P37" s="90">
        <v>2.0663966679999999</v>
      </c>
      <c r="Q37" s="90">
        <v>2.6237985620000002</v>
      </c>
      <c r="R37" s="90"/>
      <c r="S37" s="90"/>
      <c r="T37" s="90"/>
      <c r="U37" s="90"/>
      <c r="V37" s="90"/>
      <c r="W37" s="90"/>
      <c r="X37" s="90"/>
      <c r="Y37" s="90"/>
      <c r="Z37" s="89"/>
      <c r="AA37" s="99">
        <v>5.2826392159999997</v>
      </c>
      <c r="AB37" s="91">
        <v>6.3390102860000006</v>
      </c>
      <c r="AC37" s="102">
        <f t="shared" si="0"/>
        <v>0.19997032294018413</v>
      </c>
      <c r="AD37" s="371"/>
    </row>
    <row r="38" spans="1:30">
      <c r="B38" s="6" t="s">
        <v>4</v>
      </c>
      <c r="C38" s="6" t="s">
        <v>10</v>
      </c>
      <c r="D38" s="51">
        <v>2751.2270675162345</v>
      </c>
      <c r="E38" s="14">
        <v>2341.4703741318804</v>
      </c>
      <c r="F38" s="14">
        <v>1021.1318431412325</v>
      </c>
      <c r="G38" s="14">
        <v>1325.3933700418327</v>
      </c>
      <c r="H38" s="14">
        <v>1325.905731583126</v>
      </c>
      <c r="I38" s="14">
        <v>1082.8407173865523</v>
      </c>
      <c r="J38" s="14">
        <v>886.23183702941606</v>
      </c>
      <c r="K38" s="14">
        <v>999.05198578916281</v>
      </c>
      <c r="L38" s="14">
        <v>562.95747952334375</v>
      </c>
      <c r="M38" s="14">
        <v>506.76495685595188</v>
      </c>
      <c r="N38" s="460">
        <v>654.0041940263369</v>
      </c>
      <c r="O38" s="94">
        <v>894.21525746602924</v>
      </c>
      <c r="P38" s="94">
        <v>964.1815056506299</v>
      </c>
      <c r="Q38" s="94">
        <v>1049.1696412690824</v>
      </c>
      <c r="R38" s="94"/>
      <c r="S38" s="94"/>
      <c r="T38" s="94"/>
      <c r="U38" s="94"/>
      <c r="V38" s="94"/>
      <c r="W38" s="94"/>
      <c r="X38" s="94"/>
      <c r="Y38" s="94"/>
      <c r="Z38" s="93"/>
      <c r="AA38" s="100">
        <v>601.03752405654984</v>
      </c>
      <c r="AB38" s="95">
        <v>981.16055123474268</v>
      </c>
      <c r="AC38" s="102">
        <f t="shared" si="0"/>
        <v>0.63244475089117436</v>
      </c>
      <c r="AD38" s="371"/>
    </row>
    <row r="39" spans="1:30">
      <c r="D39" s="51"/>
      <c r="E39" s="14"/>
      <c r="F39" s="14"/>
      <c r="G39" s="14"/>
      <c r="H39" s="14"/>
      <c r="I39" s="14"/>
      <c r="J39" s="14"/>
      <c r="K39" s="14"/>
      <c r="L39" s="14"/>
      <c r="M39" s="14"/>
      <c r="N39" s="460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3"/>
      <c r="AA39" s="96"/>
      <c r="AB39" s="95"/>
      <c r="AC39" s="102"/>
      <c r="AD39" s="371"/>
    </row>
    <row r="40" spans="1:30">
      <c r="A40" s="6" t="s">
        <v>21</v>
      </c>
      <c r="B40" s="6" t="s">
        <v>1</v>
      </c>
      <c r="C40" s="6" t="s">
        <v>2</v>
      </c>
      <c r="D40" s="51">
        <v>50.600247423758653</v>
      </c>
      <c r="E40" s="14">
        <v>47.623667214277958</v>
      </c>
      <c r="F40" s="14">
        <v>27.489491084697907</v>
      </c>
      <c r="G40" s="14">
        <v>29.128838236367177</v>
      </c>
      <c r="H40" s="14">
        <v>31.208521760732285</v>
      </c>
      <c r="I40" s="14">
        <v>21.6183863068179</v>
      </c>
      <c r="J40" s="14">
        <v>23.221805972559654</v>
      </c>
      <c r="K40" s="14">
        <v>37.872977758038765</v>
      </c>
      <c r="L40" s="14">
        <v>26.956227140133979</v>
      </c>
      <c r="M40" s="14">
        <v>14.999100398455615</v>
      </c>
      <c r="N40" s="460">
        <v>44.063618152527965</v>
      </c>
      <c r="O40" s="90">
        <v>2.1235225118621699</v>
      </c>
      <c r="P40" s="90">
        <v>0.17459182603144541</v>
      </c>
      <c r="Q40" s="90">
        <v>1.9995344996830511</v>
      </c>
      <c r="R40" s="90"/>
      <c r="S40" s="90"/>
      <c r="T40" s="90"/>
      <c r="U40" s="90"/>
      <c r="V40" s="90"/>
      <c r="W40" s="90"/>
      <c r="X40" s="90"/>
      <c r="Y40" s="90"/>
      <c r="Z40" s="89"/>
      <c r="AA40" s="99">
        <v>9.2973370924592835</v>
      </c>
      <c r="AB40" s="95">
        <v>4.2976488375766664</v>
      </c>
      <c r="AC40" s="102">
        <f t="shared" si="0"/>
        <v>-0.53775486520088367</v>
      </c>
      <c r="AD40" s="371"/>
    </row>
    <row r="41" spans="1:30">
      <c r="D41" s="126"/>
      <c r="E41" s="127"/>
      <c r="F41" s="127"/>
      <c r="G41" s="16"/>
      <c r="H41" s="16"/>
      <c r="I41" s="16"/>
      <c r="J41" s="16"/>
      <c r="K41" s="16"/>
      <c r="L41" s="16"/>
      <c r="M41" s="16"/>
      <c r="N41" s="461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3"/>
      <c r="AA41" s="96"/>
      <c r="AB41" s="95"/>
      <c r="AC41" s="101"/>
    </row>
    <row r="42" spans="1:30" ht="12.75" thickBot="1">
      <c r="A42" s="9" t="s">
        <v>19</v>
      </c>
      <c r="B42" s="9"/>
      <c r="C42" s="9"/>
      <c r="D42" s="52">
        <f>SUM(D8,D12,D16,D20,D24,D32,D28,D36,D40)</f>
        <v>17439.352246936651</v>
      </c>
      <c r="E42" s="52">
        <f>SUM(E8,E12,E16,E20,E24,E32,E28,E36,E40)</f>
        <v>18100.9679482994</v>
      </c>
      <c r="F42" s="52">
        <f t="shared" ref="F42:L42" si="1">SUM(F8,F12,F16,F20,F24,F32,F28,F36,F40)</f>
        <v>16481.813528277929</v>
      </c>
      <c r="G42" s="53">
        <f t="shared" si="1"/>
        <v>21902.831565768924</v>
      </c>
      <c r="H42" s="53">
        <f t="shared" si="1"/>
        <v>27525.674834212732</v>
      </c>
      <c r="I42" s="53">
        <f t="shared" si="1"/>
        <v>27466.673086776646</v>
      </c>
      <c r="J42" s="53">
        <f t="shared" si="1"/>
        <v>23789.445416193052</v>
      </c>
      <c r="K42" s="53">
        <f t="shared" si="1"/>
        <v>20545.413928408008</v>
      </c>
      <c r="L42" s="53">
        <f t="shared" si="1"/>
        <v>18950.140019839251</v>
      </c>
      <c r="M42" s="53">
        <f>SUM(M8,M12,M16,M20,M24,M32,M28,M36,M40)</f>
        <v>21776.636298768288</v>
      </c>
      <c r="N42" s="53">
        <f>SUM(N8,N12,N16,N20,N24,N32,N28,N36,N40)</f>
        <v>27158.581548278267</v>
      </c>
      <c r="O42" s="97">
        <f>O40+O36+O28+O32+O24+O20+O16+O12+O8</f>
        <v>2392.8882520491843</v>
      </c>
      <c r="P42" s="97">
        <f>P40+P36+P28+P32+P24+P20+P16+P12+P8</f>
        <v>2235.298338520126</v>
      </c>
      <c r="Q42" s="97">
        <f t="shared" ref="Q42:AB42" si="2">SUM(Q8,Q12,Q16,Q20,Q24,Q32,Q28,Q36,Q40)</f>
        <v>2558.7763471082894</v>
      </c>
      <c r="R42" s="97">
        <f t="shared" si="2"/>
        <v>0</v>
      </c>
      <c r="S42" s="97">
        <f t="shared" si="2"/>
        <v>0</v>
      </c>
      <c r="T42" s="97">
        <f t="shared" si="2"/>
        <v>0</v>
      </c>
      <c r="U42" s="97">
        <f t="shared" si="2"/>
        <v>0</v>
      </c>
      <c r="V42" s="97">
        <f t="shared" si="2"/>
        <v>0</v>
      </c>
      <c r="W42" s="97">
        <f t="shared" si="2"/>
        <v>0</v>
      </c>
      <c r="X42" s="97">
        <f t="shared" si="2"/>
        <v>0</v>
      </c>
      <c r="Y42" s="97">
        <f t="shared" si="2"/>
        <v>0</v>
      </c>
      <c r="Z42" s="97">
        <f t="shared" si="2"/>
        <v>0</v>
      </c>
      <c r="AA42" s="97">
        <f t="shared" si="2"/>
        <v>5954.0460363470675</v>
      </c>
      <c r="AB42" s="97">
        <f t="shared" si="2"/>
        <v>7186.9629376776002</v>
      </c>
      <c r="AC42" s="103">
        <f t="shared" si="0"/>
        <v>0.20707211429069727</v>
      </c>
    </row>
    <row r="45" spans="1:30">
      <c r="A45" s="2" t="s">
        <v>20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76"/>
    </row>
    <row r="46" spans="1:30" s="25" customFormat="1">
      <c r="A46" s="23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C46" s="77"/>
    </row>
    <row r="50" spans="1:30">
      <c r="A50" s="104" t="str">
        <f t="shared" ref="A50:AA50" si="3">A8</f>
        <v>Cobre</v>
      </c>
      <c r="B50" s="104" t="str">
        <f t="shared" si="3"/>
        <v>Valor</v>
      </c>
      <c r="C50" s="104" t="str">
        <f t="shared" si="3"/>
        <v>(US$MM)</v>
      </c>
      <c r="D50" s="105">
        <f>D8</f>
        <v>7219.0687201917526</v>
      </c>
      <c r="E50" s="105">
        <f>E8</f>
        <v>7276.9520400628562</v>
      </c>
      <c r="F50" s="105">
        <f t="shared" si="3"/>
        <v>5935.4024202705696</v>
      </c>
      <c r="G50" s="105">
        <f t="shared" si="3"/>
        <v>8879.1470329311687</v>
      </c>
      <c r="H50" s="105">
        <f t="shared" si="3"/>
        <v>10721.031282565797</v>
      </c>
      <c r="I50" s="105">
        <f t="shared" si="3"/>
        <v>10730.942210401816</v>
      </c>
      <c r="J50" s="105">
        <f t="shared" si="3"/>
        <v>9820.7478280872583</v>
      </c>
      <c r="K50" s="105">
        <f t="shared" si="3"/>
        <v>8874.9060769625194</v>
      </c>
      <c r="L50" s="105">
        <f t="shared" si="3"/>
        <v>8167.541312653776</v>
      </c>
      <c r="M50" s="105">
        <f>M8</f>
        <v>10171.202800494437</v>
      </c>
      <c r="N50" s="105">
        <f>N8</f>
        <v>13773.19020945282</v>
      </c>
      <c r="O50" s="106">
        <f t="shared" si="3"/>
        <v>1224.7389886264336</v>
      </c>
      <c r="P50" s="106">
        <f t="shared" si="3"/>
        <v>1093.8361693908512</v>
      </c>
      <c r="Q50" s="106">
        <f t="shared" si="3"/>
        <v>1348.1637513185558</v>
      </c>
      <c r="R50" s="106">
        <f t="shared" si="3"/>
        <v>0</v>
      </c>
      <c r="S50" s="106">
        <f t="shared" si="3"/>
        <v>0</v>
      </c>
      <c r="T50" s="106">
        <f t="shared" si="3"/>
        <v>0</v>
      </c>
      <c r="U50" s="106">
        <f t="shared" si="3"/>
        <v>0</v>
      </c>
      <c r="V50" s="106">
        <f t="shared" si="3"/>
        <v>0</v>
      </c>
      <c r="W50" s="106">
        <f t="shared" si="3"/>
        <v>0</v>
      </c>
      <c r="X50" s="106">
        <f t="shared" si="3"/>
        <v>0</v>
      </c>
      <c r="Y50" s="106">
        <f>Y8</f>
        <v>0</v>
      </c>
      <c r="Z50" s="106">
        <f>Z8</f>
        <v>0</v>
      </c>
      <c r="AA50" s="107">
        <f t="shared" si="3"/>
        <v>3046.5608210931146</v>
      </c>
      <c r="AB50" s="107">
        <f>AB8</f>
        <v>3666.7389093358406</v>
      </c>
      <c r="AC50" s="110">
        <f t="shared" ref="AC50:AC59" si="4">AB50/AA50-1</f>
        <v>0.20356661975985246</v>
      </c>
      <c r="AD50" s="134"/>
    </row>
    <row r="51" spans="1:30">
      <c r="A51" s="104" t="str">
        <f t="shared" ref="A51:AB51" si="5">A12</f>
        <v>Oro</v>
      </c>
      <c r="B51" s="104" t="str">
        <f t="shared" si="5"/>
        <v>Valor</v>
      </c>
      <c r="C51" s="104" t="str">
        <f t="shared" si="5"/>
        <v>(US$MM)</v>
      </c>
      <c r="D51" s="105">
        <f>D12</f>
        <v>4187.4032129251573</v>
      </c>
      <c r="E51" s="105">
        <f>E12</f>
        <v>5586.0346055150185</v>
      </c>
      <c r="F51" s="105">
        <f t="shared" si="5"/>
        <v>6790.9480920625147</v>
      </c>
      <c r="G51" s="105">
        <f t="shared" si="5"/>
        <v>7744.6314899523886</v>
      </c>
      <c r="H51" s="105">
        <f t="shared" si="5"/>
        <v>10235.353079840146</v>
      </c>
      <c r="I51" s="105">
        <f t="shared" si="5"/>
        <v>10745.515758961699</v>
      </c>
      <c r="J51" s="105">
        <f t="shared" si="5"/>
        <v>8536.2794900494937</v>
      </c>
      <c r="K51" s="105">
        <f t="shared" si="5"/>
        <v>6729.0722178974011</v>
      </c>
      <c r="L51" s="105">
        <f t="shared" si="5"/>
        <v>6650.5953646963681</v>
      </c>
      <c r="M51" s="105">
        <f>M12</f>
        <v>7385.9574342377318</v>
      </c>
      <c r="N51" s="105">
        <f>N12</f>
        <v>7979.3150062432396</v>
      </c>
      <c r="O51" s="106">
        <f t="shared" si="5"/>
        <v>701.24380093466527</v>
      </c>
      <c r="P51" s="106">
        <f t="shared" si="5"/>
        <v>592.46111023851529</v>
      </c>
      <c r="Q51" s="106">
        <f t="shared" si="5"/>
        <v>692.98793436004246</v>
      </c>
      <c r="R51" s="106">
        <f t="shared" si="5"/>
        <v>0</v>
      </c>
      <c r="S51" s="106">
        <f t="shared" si="5"/>
        <v>0</v>
      </c>
      <c r="T51" s="106">
        <f t="shared" si="5"/>
        <v>0</v>
      </c>
      <c r="U51" s="106">
        <f t="shared" si="5"/>
        <v>0</v>
      </c>
      <c r="V51" s="106">
        <f t="shared" si="5"/>
        <v>0</v>
      </c>
      <c r="W51" s="106">
        <f t="shared" si="5"/>
        <v>0</v>
      </c>
      <c r="X51" s="106">
        <f t="shared" si="5"/>
        <v>0</v>
      </c>
      <c r="Y51" s="106">
        <f>Y12</f>
        <v>0</v>
      </c>
      <c r="Z51" s="106">
        <f>Z12</f>
        <v>0</v>
      </c>
      <c r="AA51" s="107">
        <f t="shared" si="5"/>
        <v>1764.1113753943673</v>
      </c>
      <c r="AB51" s="107">
        <f t="shared" si="5"/>
        <v>1986.6928455332231</v>
      </c>
      <c r="AC51" s="110">
        <f t="shared" si="4"/>
        <v>0.12617200548865437</v>
      </c>
    </row>
    <row r="52" spans="1:30">
      <c r="A52" s="104" t="str">
        <f t="shared" ref="A52:AB52" si="6">A16</f>
        <v>Zinc</v>
      </c>
      <c r="B52" s="104" t="str">
        <f t="shared" si="6"/>
        <v>Valor</v>
      </c>
      <c r="C52" s="104" t="str">
        <f t="shared" si="6"/>
        <v>(US$MM)</v>
      </c>
      <c r="D52" s="105">
        <f>D16</f>
        <v>2539.4072801646053</v>
      </c>
      <c r="E52" s="105">
        <f>E16</f>
        <v>1468.2951198311805</v>
      </c>
      <c r="F52" s="105">
        <f t="shared" si="6"/>
        <v>1233.2203045912822</v>
      </c>
      <c r="G52" s="105">
        <f t="shared" si="6"/>
        <v>1696.0733253334295</v>
      </c>
      <c r="H52" s="105">
        <f t="shared" si="6"/>
        <v>1522.5406592484687</v>
      </c>
      <c r="I52" s="105">
        <f t="shared" si="6"/>
        <v>1352.3374325660052</v>
      </c>
      <c r="J52" s="105">
        <f t="shared" si="6"/>
        <v>1413.8433873410634</v>
      </c>
      <c r="K52" s="105">
        <f t="shared" si="6"/>
        <v>1503.5472338862523</v>
      </c>
      <c r="L52" s="105">
        <f t="shared" si="6"/>
        <v>1507.6585311955087</v>
      </c>
      <c r="M52" s="105">
        <f>M16</f>
        <v>1465.4520841719275</v>
      </c>
      <c r="N52" s="105">
        <f>N16</f>
        <v>2376.2998861161768</v>
      </c>
      <c r="O52" s="106">
        <f t="shared" si="6"/>
        <v>211.62590956663553</v>
      </c>
      <c r="P52" s="106">
        <f t="shared" si="6"/>
        <v>251.62344005072632</v>
      </c>
      <c r="Q52" s="106">
        <f t="shared" si="6"/>
        <v>244.61664167100813</v>
      </c>
      <c r="R52" s="106">
        <f t="shared" si="6"/>
        <v>0</v>
      </c>
      <c r="S52" s="106">
        <f t="shared" si="6"/>
        <v>0</v>
      </c>
      <c r="T52" s="106">
        <f t="shared" si="6"/>
        <v>0</v>
      </c>
      <c r="U52" s="106">
        <f t="shared" si="6"/>
        <v>0</v>
      </c>
      <c r="V52" s="106">
        <f t="shared" si="6"/>
        <v>0</v>
      </c>
      <c r="W52" s="106">
        <f t="shared" si="6"/>
        <v>0</v>
      </c>
      <c r="X52" s="106">
        <f t="shared" si="6"/>
        <v>0</v>
      </c>
      <c r="Y52" s="106">
        <f>Y16</f>
        <v>0</v>
      </c>
      <c r="Z52" s="106">
        <f>Z16</f>
        <v>0</v>
      </c>
      <c r="AA52" s="107">
        <f t="shared" si="6"/>
        <v>514.61880992881981</v>
      </c>
      <c r="AB52" s="107">
        <f t="shared" si="6"/>
        <v>707.86599128836997</v>
      </c>
      <c r="AC52" s="110">
        <f t="shared" si="4"/>
        <v>0.37551519227655006</v>
      </c>
    </row>
    <row r="53" spans="1:30">
      <c r="A53" s="104" t="str">
        <f t="shared" ref="A53:AB53" si="7">A20</f>
        <v>Plata</v>
      </c>
      <c r="B53" s="104" t="str">
        <f t="shared" si="7"/>
        <v>Valor</v>
      </c>
      <c r="C53" s="104" t="str">
        <f t="shared" si="7"/>
        <v>(US$MM)</v>
      </c>
      <c r="D53" s="105">
        <f>D20</f>
        <v>538.233568262017</v>
      </c>
      <c r="E53" s="105">
        <f>E20</f>
        <v>595.44527574297194</v>
      </c>
      <c r="F53" s="105">
        <f t="shared" si="7"/>
        <v>214.08494407795499</v>
      </c>
      <c r="G53" s="105">
        <f t="shared" si="7"/>
        <v>118.20838016762899</v>
      </c>
      <c r="H53" s="105">
        <f t="shared" si="7"/>
        <v>219.44862884541499</v>
      </c>
      <c r="I53" s="105">
        <f t="shared" si="7"/>
        <v>209.569981439488</v>
      </c>
      <c r="J53" s="105">
        <f t="shared" si="7"/>
        <v>479.2518043975009</v>
      </c>
      <c r="K53" s="105">
        <f t="shared" si="7"/>
        <v>331.07695278478701</v>
      </c>
      <c r="L53" s="105">
        <f t="shared" si="7"/>
        <v>137.79635297098301</v>
      </c>
      <c r="M53" s="105">
        <f>M20</f>
        <v>120.45621156886003</v>
      </c>
      <c r="N53" s="105">
        <f>N20</f>
        <v>118.029144359499</v>
      </c>
      <c r="O53" s="106">
        <f t="shared" si="7"/>
        <v>10.810272149639999</v>
      </c>
      <c r="P53" s="106">
        <f t="shared" si="7"/>
        <v>8.6915224151200015</v>
      </c>
      <c r="Q53" s="106">
        <f t="shared" si="7"/>
        <v>10.500047482074999</v>
      </c>
      <c r="R53" s="106">
        <f t="shared" si="7"/>
        <v>0</v>
      </c>
      <c r="S53" s="106">
        <f t="shared" si="7"/>
        <v>0</v>
      </c>
      <c r="T53" s="106">
        <f t="shared" si="7"/>
        <v>0</v>
      </c>
      <c r="U53" s="106">
        <f t="shared" si="7"/>
        <v>0</v>
      </c>
      <c r="V53" s="106">
        <f t="shared" si="7"/>
        <v>0</v>
      </c>
      <c r="W53" s="106">
        <f t="shared" si="7"/>
        <v>0</v>
      </c>
      <c r="X53" s="106">
        <f t="shared" si="7"/>
        <v>0</v>
      </c>
      <c r="Y53" s="106">
        <f>Y20</f>
        <v>0</v>
      </c>
      <c r="Z53" s="106">
        <f>Z20</f>
        <v>0</v>
      </c>
      <c r="AA53" s="107">
        <f t="shared" si="7"/>
        <v>26.594495830966999</v>
      </c>
      <c r="AB53" s="107">
        <f t="shared" si="7"/>
        <v>30.001842046835002</v>
      </c>
      <c r="AC53" s="110">
        <f t="shared" si="4"/>
        <v>0.12812223392106725</v>
      </c>
    </row>
    <row r="54" spans="1:30">
      <c r="A54" s="104" t="str">
        <f t="shared" ref="A54:AB54" si="8">A24</f>
        <v>Plomo</v>
      </c>
      <c r="B54" s="104" t="str">
        <f t="shared" si="8"/>
        <v>Valor</v>
      </c>
      <c r="C54" s="104" t="str">
        <f t="shared" si="8"/>
        <v>(US$MM)</v>
      </c>
      <c r="D54" s="105">
        <f>D24</f>
        <v>1032.9556582579808</v>
      </c>
      <c r="E54" s="105">
        <f>E24</f>
        <v>1135.6647188208904</v>
      </c>
      <c r="F54" s="105">
        <f t="shared" si="8"/>
        <v>1115.8065786717914</v>
      </c>
      <c r="G54" s="105">
        <f t="shared" si="8"/>
        <v>1578.8088600715344</v>
      </c>
      <c r="H54" s="105">
        <f t="shared" si="8"/>
        <v>2426.735952128829</v>
      </c>
      <c r="I54" s="105">
        <f t="shared" si="8"/>
        <v>2575.3341204307012</v>
      </c>
      <c r="J54" s="105">
        <f t="shared" si="8"/>
        <v>1776.0595258877415</v>
      </c>
      <c r="K54" s="105">
        <f t="shared" si="8"/>
        <v>1522.5135211197114</v>
      </c>
      <c r="L54" s="105">
        <f t="shared" si="8"/>
        <v>1548.2696011111268</v>
      </c>
      <c r="M54" s="105">
        <f>M24</f>
        <v>1657.8745242177492</v>
      </c>
      <c r="N54" s="105">
        <f>N24</f>
        <v>1707.4039311799302</v>
      </c>
      <c r="O54" s="106">
        <f t="shared" si="8"/>
        <v>128.92400978467205</v>
      </c>
      <c r="P54" s="106">
        <f t="shared" si="8"/>
        <v>167.73412283989393</v>
      </c>
      <c r="Q54" s="106">
        <f t="shared" si="8"/>
        <v>121.61914322064167</v>
      </c>
      <c r="R54" s="106">
        <f t="shared" si="8"/>
        <v>0</v>
      </c>
      <c r="S54" s="106">
        <f t="shared" si="8"/>
        <v>0</v>
      </c>
      <c r="T54" s="106">
        <f t="shared" si="8"/>
        <v>0</v>
      </c>
      <c r="U54" s="106">
        <f t="shared" si="8"/>
        <v>0</v>
      </c>
      <c r="V54" s="106">
        <f t="shared" si="8"/>
        <v>0</v>
      </c>
      <c r="W54" s="106">
        <f t="shared" si="8"/>
        <v>0</v>
      </c>
      <c r="X54" s="106">
        <f t="shared" si="8"/>
        <v>0</v>
      </c>
      <c r="Y54" s="106">
        <f>Y24</f>
        <v>0</v>
      </c>
      <c r="Z54" s="106">
        <f>Z24</f>
        <v>0</v>
      </c>
      <c r="AA54" s="107">
        <f t="shared" si="8"/>
        <v>335.31797342847671</v>
      </c>
      <c r="AB54" s="107">
        <f t="shared" si="8"/>
        <v>418.27727584520761</v>
      </c>
      <c r="AC54" s="110">
        <f t="shared" si="4"/>
        <v>0.24740487832641067</v>
      </c>
    </row>
    <row r="55" spans="1:30">
      <c r="A55" s="104" t="str">
        <f t="shared" ref="A55:AB55" si="9">A32</f>
        <v>Estaño</v>
      </c>
      <c r="B55" s="104" t="str">
        <f t="shared" si="9"/>
        <v>Valor</v>
      </c>
      <c r="C55" s="104" t="str">
        <f t="shared" si="9"/>
        <v>(US$MM)</v>
      </c>
      <c r="D55" s="105">
        <f>D32</f>
        <v>595.09949347270776</v>
      </c>
      <c r="E55" s="105">
        <f>E32</f>
        <v>662.76975228062634</v>
      </c>
      <c r="F55" s="105">
        <f t="shared" si="9"/>
        <v>591.21348325130839</v>
      </c>
      <c r="G55" s="105">
        <f t="shared" si="9"/>
        <v>841.62143845581932</v>
      </c>
      <c r="H55" s="105">
        <f t="shared" si="9"/>
        <v>775.59494796720764</v>
      </c>
      <c r="I55" s="105">
        <f t="shared" si="9"/>
        <v>558.25922602627895</v>
      </c>
      <c r="J55" s="105">
        <f t="shared" si="9"/>
        <v>527.71235375709966</v>
      </c>
      <c r="K55" s="105">
        <f t="shared" si="9"/>
        <v>539.5582164992918</v>
      </c>
      <c r="L55" s="105">
        <f t="shared" si="9"/>
        <v>341.685340655076</v>
      </c>
      <c r="M55" s="105">
        <f>M32</f>
        <v>344.26226528241506</v>
      </c>
      <c r="N55" s="105">
        <f>N32</f>
        <v>370.47615447265594</v>
      </c>
      <c r="O55" s="106">
        <f t="shared" si="9"/>
        <v>33.122487990099089</v>
      </c>
      <c r="P55" s="106">
        <f t="shared" si="9"/>
        <v>24.386220113023526</v>
      </c>
      <c r="Q55" s="106">
        <f t="shared" si="9"/>
        <v>28.482049764100132</v>
      </c>
      <c r="R55" s="106">
        <f t="shared" si="9"/>
        <v>0</v>
      </c>
      <c r="S55" s="106">
        <f t="shared" si="9"/>
        <v>0</v>
      </c>
      <c r="T55" s="106">
        <f t="shared" si="9"/>
        <v>0</v>
      </c>
      <c r="U55" s="106">
        <f t="shared" si="9"/>
        <v>0</v>
      </c>
      <c r="V55" s="106">
        <f t="shared" si="9"/>
        <v>0</v>
      </c>
      <c r="W55" s="106">
        <f t="shared" si="9"/>
        <v>0</v>
      </c>
      <c r="X55" s="106">
        <f t="shared" si="9"/>
        <v>0</v>
      </c>
      <c r="Y55" s="106">
        <f>Y32</f>
        <v>0</v>
      </c>
      <c r="Z55" s="106">
        <f>Z32</f>
        <v>0</v>
      </c>
      <c r="AA55" s="107">
        <f t="shared" si="9"/>
        <v>90.471681848412146</v>
      </c>
      <c r="AB55" s="107">
        <f t="shared" si="9"/>
        <v>85.990757867222754</v>
      </c>
      <c r="AC55" s="110">
        <f t="shared" si="4"/>
        <v>-4.9528470010066883E-2</v>
      </c>
    </row>
    <row r="56" spans="1:30">
      <c r="A56" s="104" t="str">
        <f>A28</f>
        <v>Hierro</v>
      </c>
      <c r="B56" s="104" t="str">
        <f t="shared" ref="B56:AB56" si="10">B28</f>
        <v>Valor</v>
      </c>
      <c r="C56" s="104" t="str">
        <f t="shared" si="10"/>
        <v>(US$MM)</v>
      </c>
      <c r="D56" s="105">
        <f>D28</f>
        <v>285.41642566243098</v>
      </c>
      <c r="E56" s="105">
        <f>E28</f>
        <v>385.08789704585701</v>
      </c>
      <c r="F56" s="105">
        <f>F28</f>
        <v>297.68320635250899</v>
      </c>
      <c r="G56" s="105">
        <f t="shared" si="10"/>
        <v>523.27650585695505</v>
      </c>
      <c r="H56" s="105">
        <f t="shared" si="10"/>
        <v>1030.072291616872</v>
      </c>
      <c r="I56" s="105">
        <f t="shared" si="10"/>
        <v>844.8284799506572</v>
      </c>
      <c r="J56" s="105">
        <f t="shared" si="10"/>
        <v>856.80847467289618</v>
      </c>
      <c r="K56" s="105">
        <f t="shared" si="10"/>
        <v>646.70480025804579</v>
      </c>
      <c r="L56" s="105">
        <f>L28</f>
        <v>350.00259655641497</v>
      </c>
      <c r="M56" s="105">
        <f>M28</f>
        <v>343.76033679517201</v>
      </c>
      <c r="N56" s="105">
        <f>N28</f>
        <v>426.70590445394402</v>
      </c>
      <c r="O56" s="106">
        <f t="shared" si="10"/>
        <v>47.794401997039003</v>
      </c>
      <c r="P56" s="106">
        <f t="shared" si="10"/>
        <v>52.466669471995992</v>
      </c>
      <c r="Q56" s="106">
        <f t="shared" si="10"/>
        <v>49.718177291865999</v>
      </c>
      <c r="R56" s="106">
        <f t="shared" si="10"/>
        <v>0</v>
      </c>
      <c r="S56" s="106">
        <f t="shared" si="10"/>
        <v>0</v>
      </c>
      <c r="T56" s="106">
        <f t="shared" si="10"/>
        <v>0</v>
      </c>
      <c r="U56" s="106">
        <f t="shared" si="10"/>
        <v>0</v>
      </c>
      <c r="V56" s="106">
        <f t="shared" si="10"/>
        <v>0</v>
      </c>
      <c r="W56" s="106">
        <f t="shared" si="10"/>
        <v>0</v>
      </c>
      <c r="X56" s="106">
        <f t="shared" si="10"/>
        <v>0</v>
      </c>
      <c r="Y56" s="106">
        <f>Y28</f>
        <v>0</v>
      </c>
      <c r="Z56" s="106">
        <f>Z28</f>
        <v>0</v>
      </c>
      <c r="AA56" s="107">
        <f t="shared" si="10"/>
        <v>97.075353822910017</v>
      </c>
      <c r="AB56" s="107">
        <f t="shared" si="10"/>
        <v>149.97924876090099</v>
      </c>
      <c r="AC56" s="110">
        <f t="shared" si="4"/>
        <v>0.54497761640406739</v>
      </c>
    </row>
    <row r="57" spans="1:30">
      <c r="A57" s="104" t="str">
        <f>A36</f>
        <v>Molibdeno</v>
      </c>
      <c r="B57" s="104" t="str">
        <f t="shared" ref="B57:AB57" si="11">B36</f>
        <v>Valor</v>
      </c>
      <c r="C57" s="104" t="str">
        <f t="shared" si="11"/>
        <v>(US$MM)</v>
      </c>
      <c r="D57" s="105">
        <f>D36</f>
        <v>991.16764057624141</v>
      </c>
      <c r="E57" s="105">
        <f>E36</f>
        <v>943.09487178572181</v>
      </c>
      <c r="F57" s="105">
        <f t="shared" si="11"/>
        <v>275.96500791530212</v>
      </c>
      <c r="G57" s="105">
        <f t="shared" si="11"/>
        <v>491.9356947636328</v>
      </c>
      <c r="H57" s="105">
        <f t="shared" si="11"/>
        <v>563.68947023926762</v>
      </c>
      <c r="I57" s="105">
        <f t="shared" si="11"/>
        <v>428.26749069318208</v>
      </c>
      <c r="J57" s="105">
        <f t="shared" si="11"/>
        <v>355.52074602744028</v>
      </c>
      <c r="K57" s="105">
        <f t="shared" si="11"/>
        <v>360.16193124196127</v>
      </c>
      <c r="L57" s="105">
        <f>L36</f>
        <v>219.63469285986599</v>
      </c>
      <c r="M57" s="105">
        <f>M36</f>
        <v>272.67154160154439</v>
      </c>
      <c r="N57" s="105">
        <f>N36</f>
        <v>363.09769384747199</v>
      </c>
      <c r="O57" s="106">
        <f t="shared" si="11"/>
        <v>32.504858488137828</v>
      </c>
      <c r="P57" s="106">
        <f t="shared" si="11"/>
        <v>43.924492173968552</v>
      </c>
      <c r="Q57" s="106">
        <f t="shared" si="11"/>
        <v>60.689067500316952</v>
      </c>
      <c r="R57" s="106">
        <f t="shared" si="11"/>
        <v>0</v>
      </c>
      <c r="S57" s="106">
        <f t="shared" si="11"/>
        <v>0</v>
      </c>
      <c r="T57" s="106">
        <f t="shared" si="11"/>
        <v>0</v>
      </c>
      <c r="U57" s="106">
        <f t="shared" si="11"/>
        <v>0</v>
      </c>
      <c r="V57" s="106">
        <f t="shared" si="11"/>
        <v>0</v>
      </c>
      <c r="W57" s="106">
        <f t="shared" si="11"/>
        <v>0</v>
      </c>
      <c r="X57" s="106">
        <f t="shared" si="11"/>
        <v>0</v>
      </c>
      <c r="Y57" s="106">
        <f>Y36</f>
        <v>0</v>
      </c>
      <c r="Z57" s="106">
        <f>Z36</f>
        <v>0</v>
      </c>
      <c r="AA57" s="107">
        <f t="shared" si="11"/>
        <v>69.998187907540711</v>
      </c>
      <c r="AB57" s="107">
        <f t="shared" si="11"/>
        <v>137.11841816242332</v>
      </c>
      <c r="AC57" s="110">
        <f t="shared" si="4"/>
        <v>0.95888525490889087</v>
      </c>
    </row>
    <row r="58" spans="1:30">
      <c r="A58" s="104" t="str">
        <f>A40</f>
        <v>Otros</v>
      </c>
      <c r="B58" s="104" t="str">
        <f t="shared" ref="B58:AB58" si="12">B40</f>
        <v>Valor</v>
      </c>
      <c r="C58" s="104" t="str">
        <f t="shared" si="12"/>
        <v>(US$MM)</v>
      </c>
      <c r="D58" s="105">
        <f>D40</f>
        <v>50.600247423758653</v>
      </c>
      <c r="E58" s="105">
        <f>E40</f>
        <v>47.623667214277958</v>
      </c>
      <c r="F58" s="105">
        <f t="shared" si="12"/>
        <v>27.489491084697907</v>
      </c>
      <c r="G58" s="105">
        <f t="shared" si="12"/>
        <v>29.128838236367177</v>
      </c>
      <c r="H58" s="105">
        <f t="shared" si="12"/>
        <v>31.208521760732285</v>
      </c>
      <c r="I58" s="105">
        <f t="shared" si="12"/>
        <v>21.6183863068179</v>
      </c>
      <c r="J58" s="105">
        <f t="shared" si="12"/>
        <v>23.221805972559654</v>
      </c>
      <c r="K58" s="105">
        <f t="shared" si="12"/>
        <v>37.872977758038765</v>
      </c>
      <c r="L58" s="105">
        <f>L40</f>
        <v>26.956227140133979</v>
      </c>
      <c r="M58" s="105">
        <f>M40</f>
        <v>14.999100398455615</v>
      </c>
      <c r="N58" s="105">
        <f>N40</f>
        <v>44.063618152527965</v>
      </c>
      <c r="O58" s="106">
        <f t="shared" si="12"/>
        <v>2.1235225118621699</v>
      </c>
      <c r="P58" s="106">
        <f t="shared" si="12"/>
        <v>0.17459182603144541</v>
      </c>
      <c r="Q58" s="106">
        <f t="shared" si="12"/>
        <v>1.9995344996830511</v>
      </c>
      <c r="R58" s="106">
        <f t="shared" si="12"/>
        <v>0</v>
      </c>
      <c r="S58" s="106">
        <f t="shared" si="12"/>
        <v>0</v>
      </c>
      <c r="T58" s="106">
        <f t="shared" si="12"/>
        <v>0</v>
      </c>
      <c r="U58" s="106">
        <f t="shared" si="12"/>
        <v>0</v>
      </c>
      <c r="V58" s="106">
        <f t="shared" si="12"/>
        <v>0</v>
      </c>
      <c r="W58" s="106">
        <f t="shared" si="12"/>
        <v>0</v>
      </c>
      <c r="X58" s="106">
        <f t="shared" si="12"/>
        <v>0</v>
      </c>
      <c r="Y58" s="106">
        <f>Y40</f>
        <v>0</v>
      </c>
      <c r="Z58" s="106">
        <f>Z40</f>
        <v>0</v>
      </c>
      <c r="AA58" s="107">
        <f t="shared" si="12"/>
        <v>9.2973370924592835</v>
      </c>
      <c r="AB58" s="107">
        <f t="shared" si="12"/>
        <v>4.2976488375766664</v>
      </c>
      <c r="AC58" s="110">
        <f t="shared" si="4"/>
        <v>-0.53775486520088367</v>
      </c>
    </row>
    <row r="59" spans="1:30">
      <c r="D59" s="108">
        <f>SUM(D50:D58)</f>
        <v>17439.352246936651</v>
      </c>
      <c r="E59" s="108">
        <f>SUM(E50:E58)</f>
        <v>18100.9679482994</v>
      </c>
      <c r="F59" s="108">
        <f>SUM(F50:F58)</f>
        <v>16481.813528277929</v>
      </c>
      <c r="G59" s="108">
        <f t="shared" ref="G59:U59" si="13">SUM(G50:G58)</f>
        <v>21902.831565768924</v>
      </c>
      <c r="H59" s="108">
        <f t="shared" si="13"/>
        <v>27525.674834212732</v>
      </c>
      <c r="I59" s="108">
        <f t="shared" si="13"/>
        <v>27466.673086776646</v>
      </c>
      <c r="J59" s="108">
        <f t="shared" si="13"/>
        <v>23789.445416193052</v>
      </c>
      <c r="K59" s="108">
        <f t="shared" si="13"/>
        <v>20545.413928408008</v>
      </c>
      <c r="L59" s="108">
        <f t="shared" si="13"/>
        <v>18950.140019839251</v>
      </c>
      <c r="M59" s="108">
        <f>SUM(M50:M58)</f>
        <v>21776.636298768288</v>
      </c>
      <c r="N59" s="108">
        <f>SUM(N50:N58)</f>
        <v>27158.581548278267</v>
      </c>
      <c r="O59" s="109">
        <f>SUM(O50:O58)</f>
        <v>2392.8882520491843</v>
      </c>
      <c r="P59" s="109">
        <f t="shared" si="13"/>
        <v>2235.2983385201264</v>
      </c>
      <c r="Q59" s="109">
        <f t="shared" si="13"/>
        <v>2558.7763471082894</v>
      </c>
      <c r="R59" s="109">
        <f t="shared" si="13"/>
        <v>0</v>
      </c>
      <c r="S59" s="109">
        <f t="shared" si="13"/>
        <v>0</v>
      </c>
      <c r="T59" s="109">
        <f t="shared" si="13"/>
        <v>0</v>
      </c>
      <c r="U59" s="109">
        <f t="shared" si="13"/>
        <v>0</v>
      </c>
      <c r="V59" s="109">
        <f t="shared" ref="V59:AB59" si="14">SUM(V50:V58)</f>
        <v>0</v>
      </c>
      <c r="W59" s="109">
        <f t="shared" si="14"/>
        <v>0</v>
      </c>
      <c r="X59" s="109">
        <f t="shared" si="14"/>
        <v>0</v>
      </c>
      <c r="Y59" s="109">
        <f t="shared" si="14"/>
        <v>0</v>
      </c>
      <c r="Z59" s="109">
        <f t="shared" si="14"/>
        <v>0</v>
      </c>
      <c r="AA59" s="109">
        <f t="shared" si="14"/>
        <v>5954.0460363470675</v>
      </c>
      <c r="AB59" s="109">
        <f t="shared" si="14"/>
        <v>7186.9629376776002</v>
      </c>
      <c r="AC59" s="133">
        <f t="shared" si="4"/>
        <v>0.20707211429069727</v>
      </c>
    </row>
    <row r="62" spans="1:30">
      <c r="A62" s="104" t="s">
        <v>0</v>
      </c>
      <c r="B62" s="104" t="str">
        <f t="shared" ref="B62:AB62" si="15">B9</f>
        <v>Cantidad</v>
      </c>
      <c r="C62" s="104" t="str">
        <f t="shared" si="15"/>
        <v>(Miles TM)</v>
      </c>
      <c r="D62" s="105">
        <f>D9</f>
        <v>1121.9424399999998</v>
      </c>
      <c r="E62" s="105">
        <f>E9</f>
        <v>1243.0921780000001</v>
      </c>
      <c r="F62" s="105">
        <f t="shared" si="15"/>
        <v>1246.1711079999998</v>
      </c>
      <c r="G62" s="105">
        <f t="shared" si="15"/>
        <v>1256.1313640000003</v>
      </c>
      <c r="H62" s="105">
        <f t="shared" si="15"/>
        <v>1262.237985</v>
      </c>
      <c r="I62" s="105">
        <f t="shared" si="15"/>
        <v>1405.5533140000002</v>
      </c>
      <c r="J62" s="105">
        <f t="shared" si="15"/>
        <v>1403.9670750000002</v>
      </c>
      <c r="K62" s="105">
        <f t="shared" si="15"/>
        <v>1402.417778</v>
      </c>
      <c r="L62" s="105">
        <f t="shared" si="15"/>
        <v>1757.1664789999998</v>
      </c>
      <c r="M62" s="105">
        <f>M9</f>
        <v>2492.5097820000001</v>
      </c>
      <c r="N62" s="105">
        <f>N9</f>
        <v>2608.8056520000005</v>
      </c>
      <c r="O62" s="106">
        <f t="shared" si="15"/>
        <v>201.54240300000001</v>
      </c>
      <c r="P62" s="106">
        <f t="shared" si="15"/>
        <v>185.80975700000002</v>
      </c>
      <c r="Q62" s="106">
        <f t="shared" si="15"/>
        <v>238.058774</v>
      </c>
      <c r="R62" s="106">
        <f t="shared" si="15"/>
        <v>0</v>
      </c>
      <c r="S62" s="106">
        <f t="shared" si="15"/>
        <v>0</v>
      </c>
      <c r="T62" s="106">
        <f t="shared" si="15"/>
        <v>0</v>
      </c>
      <c r="U62" s="106">
        <f t="shared" si="15"/>
        <v>0</v>
      </c>
      <c r="V62" s="106">
        <f t="shared" si="15"/>
        <v>0</v>
      </c>
      <c r="W62" s="106">
        <f t="shared" si="15"/>
        <v>0</v>
      </c>
      <c r="X62" s="106">
        <f t="shared" si="15"/>
        <v>0</v>
      </c>
      <c r="Y62" s="106">
        <f>Y9</f>
        <v>0</v>
      </c>
      <c r="Z62" s="106">
        <f>Z9</f>
        <v>0</v>
      </c>
      <c r="AA62" s="107">
        <f t="shared" si="15"/>
        <v>600.43769499999996</v>
      </c>
      <c r="AB62" s="107">
        <f t="shared" si="15"/>
        <v>625.410934</v>
      </c>
      <c r="AC62" s="110">
        <f t="shared" ref="AC62:AC69" si="16">AB62/AA62-1</f>
        <v>4.1591724183805745E-2</v>
      </c>
    </row>
    <row r="63" spans="1:30">
      <c r="A63" s="104" t="s">
        <v>6</v>
      </c>
      <c r="B63" s="104" t="str">
        <f t="shared" ref="B63:AB63" si="17">B13</f>
        <v>Cantidad</v>
      </c>
      <c r="C63" s="104" t="str">
        <f t="shared" si="17"/>
        <v>(Miles Oz. Tr.)</v>
      </c>
      <c r="D63" s="105">
        <f>D13</f>
        <v>5967.3943619999991</v>
      </c>
      <c r="E63" s="105">
        <f>E13</f>
        <v>6417.683814</v>
      </c>
      <c r="F63" s="105">
        <f t="shared" si="17"/>
        <v>6972.1969499999996</v>
      </c>
      <c r="G63" s="105">
        <f t="shared" si="17"/>
        <v>6334.5532089999997</v>
      </c>
      <c r="H63" s="105">
        <f t="shared" si="17"/>
        <v>6492.2497979999989</v>
      </c>
      <c r="I63" s="105">
        <f t="shared" si="17"/>
        <v>6427.0524130000013</v>
      </c>
      <c r="J63" s="105">
        <f t="shared" si="17"/>
        <v>6047.3659180000004</v>
      </c>
      <c r="K63" s="105">
        <f t="shared" si="17"/>
        <v>5323.3804000000009</v>
      </c>
      <c r="L63" s="105">
        <f t="shared" si="17"/>
        <v>5743.7721409999986</v>
      </c>
      <c r="M63" s="105">
        <f>M13</f>
        <v>5915.3714909999999</v>
      </c>
      <c r="N63" s="105">
        <f>N13</f>
        <v>6336.3753339999994</v>
      </c>
      <c r="O63" s="106">
        <f t="shared" si="17"/>
        <v>527.19124499999998</v>
      </c>
      <c r="P63" s="106">
        <f t="shared" si="17"/>
        <v>444.780959</v>
      </c>
      <c r="Q63" s="106">
        <f t="shared" si="17"/>
        <v>523.14513199999999</v>
      </c>
      <c r="R63" s="106">
        <f t="shared" si="17"/>
        <v>0</v>
      </c>
      <c r="S63" s="106">
        <f t="shared" si="17"/>
        <v>0</v>
      </c>
      <c r="T63" s="106">
        <f t="shared" si="17"/>
        <v>0</v>
      </c>
      <c r="U63" s="106">
        <f t="shared" si="17"/>
        <v>0</v>
      </c>
      <c r="V63" s="106">
        <f t="shared" si="17"/>
        <v>0</v>
      </c>
      <c r="W63" s="106">
        <f t="shared" si="17"/>
        <v>0</v>
      </c>
      <c r="X63" s="106">
        <f t="shared" si="17"/>
        <v>0</v>
      </c>
      <c r="Y63" s="106">
        <f>Y13</f>
        <v>0</v>
      </c>
      <c r="Z63" s="106">
        <f>Z13</f>
        <v>0</v>
      </c>
      <c r="AA63" s="107">
        <f t="shared" si="17"/>
        <v>1447.0680830000001</v>
      </c>
      <c r="AB63" s="107">
        <f t="shared" si="17"/>
        <v>1495.1173359999998</v>
      </c>
      <c r="AC63" s="110">
        <f t="shared" si="16"/>
        <v>3.3204555863319163E-2</v>
      </c>
    </row>
    <row r="64" spans="1:30">
      <c r="A64" s="104" t="s">
        <v>9</v>
      </c>
      <c r="B64" s="104" t="str">
        <f t="shared" ref="B64:AB64" si="18">B17</f>
        <v>Cantidad</v>
      </c>
      <c r="C64" s="104" t="str">
        <f t="shared" si="18"/>
        <v>(Miles TM.)</v>
      </c>
      <c r="D64" s="105">
        <f>D17</f>
        <v>1272.656301</v>
      </c>
      <c r="E64" s="105">
        <f>E17</f>
        <v>1457.1284639999999</v>
      </c>
      <c r="F64" s="105">
        <f t="shared" si="18"/>
        <v>1372.5174649999999</v>
      </c>
      <c r="G64" s="105">
        <f t="shared" si="18"/>
        <v>1314.0726309999998</v>
      </c>
      <c r="H64" s="105">
        <f t="shared" si="18"/>
        <v>1007.2882920000002</v>
      </c>
      <c r="I64" s="105">
        <f t="shared" si="18"/>
        <v>1016.2970770000001</v>
      </c>
      <c r="J64" s="105">
        <f t="shared" si="18"/>
        <v>1079.006396</v>
      </c>
      <c r="K64" s="105">
        <f t="shared" si="18"/>
        <v>1149.2442489999999</v>
      </c>
      <c r="L64" s="105">
        <f t="shared" si="18"/>
        <v>1217.4060959999999</v>
      </c>
      <c r="M64" s="105">
        <f>M17</f>
        <v>1113.5873849999998</v>
      </c>
      <c r="N64" s="105">
        <f>N17</f>
        <v>1240.033964</v>
      </c>
      <c r="O64" s="106">
        <f t="shared" si="18"/>
        <v>95.978949999999998</v>
      </c>
      <c r="P64" s="106">
        <f t="shared" si="18"/>
        <v>108.691818</v>
      </c>
      <c r="Q64" s="106">
        <f t="shared" si="18"/>
        <v>107.226525</v>
      </c>
      <c r="R64" s="106">
        <f t="shared" si="18"/>
        <v>0</v>
      </c>
      <c r="S64" s="106">
        <f t="shared" si="18"/>
        <v>0</v>
      </c>
      <c r="T64" s="106">
        <f t="shared" si="18"/>
        <v>0</v>
      </c>
      <c r="U64" s="106">
        <f t="shared" si="18"/>
        <v>0</v>
      </c>
      <c r="V64" s="106">
        <f t="shared" si="18"/>
        <v>0</v>
      </c>
      <c r="W64" s="106">
        <f t="shared" si="18"/>
        <v>0</v>
      </c>
      <c r="X64" s="106">
        <f t="shared" si="18"/>
        <v>0</v>
      </c>
      <c r="Y64" s="106">
        <f>Y17</f>
        <v>0</v>
      </c>
      <c r="Z64" s="106">
        <f>Z17</f>
        <v>0</v>
      </c>
      <c r="AA64" s="107">
        <f t="shared" si="18"/>
        <v>303.28399100000001</v>
      </c>
      <c r="AB64" s="107">
        <f t="shared" si="18"/>
        <v>311.89729299999999</v>
      </c>
      <c r="AC64" s="110">
        <f t="shared" si="16"/>
        <v>2.8400120862297484E-2</v>
      </c>
    </row>
    <row r="65" spans="1:29">
      <c r="A65" s="104" t="s">
        <v>11</v>
      </c>
      <c r="B65" s="104" t="str">
        <f t="shared" ref="B65:AB65" si="19">B21</f>
        <v>Cantidad</v>
      </c>
      <c r="C65" s="104" t="str">
        <f t="shared" si="19"/>
        <v>(Millones Oz. Tr.)</v>
      </c>
      <c r="D65" s="105">
        <f>D21</f>
        <v>40.359925000000004</v>
      </c>
      <c r="E65" s="105">
        <f>E21</f>
        <v>39.690534</v>
      </c>
      <c r="F65" s="105">
        <f t="shared" si="19"/>
        <v>16.249386999999999</v>
      </c>
      <c r="G65" s="105">
        <f t="shared" si="19"/>
        <v>6.1603579999999996</v>
      </c>
      <c r="H65" s="105">
        <f t="shared" si="19"/>
        <v>6.5176329999999991</v>
      </c>
      <c r="I65" s="105">
        <f t="shared" si="19"/>
        <v>6.9355449999999994</v>
      </c>
      <c r="J65" s="105">
        <f t="shared" si="19"/>
        <v>21.204193999999998</v>
      </c>
      <c r="K65" s="105">
        <f t="shared" si="19"/>
        <v>17.144968000000002</v>
      </c>
      <c r="L65" s="105">
        <f t="shared" si="19"/>
        <v>8.9059539999999995</v>
      </c>
      <c r="M65" s="105">
        <f>M21</f>
        <v>7.1565099999999982</v>
      </c>
      <c r="N65" s="105">
        <f>N21</f>
        <v>6.9465319999999995</v>
      </c>
      <c r="O65" s="106">
        <f t="shared" si="19"/>
        <v>0.65115500000000004</v>
      </c>
      <c r="P65" s="106">
        <f t="shared" si="19"/>
        <v>0.51156800000000002</v>
      </c>
      <c r="Q65" s="106">
        <f t="shared" si="19"/>
        <v>0.63324499999999995</v>
      </c>
      <c r="R65" s="106">
        <f t="shared" si="19"/>
        <v>0</v>
      </c>
      <c r="S65" s="106">
        <f t="shared" si="19"/>
        <v>0</v>
      </c>
      <c r="T65" s="106">
        <f t="shared" si="19"/>
        <v>0</v>
      </c>
      <c r="U65" s="106">
        <f t="shared" si="19"/>
        <v>0</v>
      </c>
      <c r="V65" s="106">
        <f t="shared" si="19"/>
        <v>0</v>
      </c>
      <c r="W65" s="106">
        <f t="shared" si="19"/>
        <v>0</v>
      </c>
      <c r="X65" s="106">
        <f t="shared" si="19"/>
        <v>0</v>
      </c>
      <c r="Y65" s="106">
        <f>Y21</f>
        <v>0</v>
      </c>
      <c r="Z65" s="106">
        <f>Z21</f>
        <v>0</v>
      </c>
      <c r="AA65" s="107">
        <f t="shared" si="19"/>
        <v>1.5446279999999999</v>
      </c>
      <c r="AB65" s="107">
        <f t="shared" si="19"/>
        <v>1.7959680000000002</v>
      </c>
      <c r="AC65" s="110">
        <f t="shared" si="16"/>
        <v>0.16271879054374283</v>
      </c>
    </row>
    <row r="66" spans="1:29">
      <c r="A66" s="104" t="s">
        <v>14</v>
      </c>
      <c r="B66" s="104" t="str">
        <f t="shared" ref="B66:AB66" si="20">B25</f>
        <v>Cantidad</v>
      </c>
      <c r="C66" s="104" t="str">
        <f t="shared" si="20"/>
        <v>(Miles TM.)</v>
      </c>
      <c r="D66" s="105">
        <f>D25</f>
        <v>416.63830099999996</v>
      </c>
      <c r="E66" s="105">
        <f>E25</f>
        <v>524.99695399999996</v>
      </c>
      <c r="F66" s="105">
        <f t="shared" si="20"/>
        <v>681.50997000000007</v>
      </c>
      <c r="G66" s="105">
        <f t="shared" si="20"/>
        <v>769.96655399999997</v>
      </c>
      <c r="H66" s="105">
        <f t="shared" si="20"/>
        <v>987.66261499999996</v>
      </c>
      <c r="I66" s="105">
        <f t="shared" si="20"/>
        <v>1169.6602899999998</v>
      </c>
      <c r="J66" s="105">
        <f t="shared" si="20"/>
        <v>855.15530999999999</v>
      </c>
      <c r="K66" s="105">
        <f t="shared" si="20"/>
        <v>771.45482600000003</v>
      </c>
      <c r="L66" s="105">
        <f t="shared" si="20"/>
        <v>938.35960200000011</v>
      </c>
      <c r="M66" s="105">
        <f>M25</f>
        <v>942.30815900000005</v>
      </c>
      <c r="N66" s="105">
        <f>N25</f>
        <v>856.21164399999998</v>
      </c>
      <c r="O66" s="106">
        <f t="shared" si="20"/>
        <v>58.864221999999998</v>
      </c>
      <c r="P66" s="106">
        <f t="shared" si="20"/>
        <v>77.25025500000001</v>
      </c>
      <c r="Q66" s="106">
        <f t="shared" si="20"/>
        <v>58.792951000000002</v>
      </c>
      <c r="R66" s="106">
        <f t="shared" si="20"/>
        <v>0</v>
      </c>
      <c r="S66" s="106">
        <f t="shared" si="20"/>
        <v>0</v>
      </c>
      <c r="T66" s="106">
        <f t="shared" si="20"/>
        <v>0</v>
      </c>
      <c r="U66" s="106">
        <f t="shared" si="20"/>
        <v>0</v>
      </c>
      <c r="V66" s="106">
        <f t="shared" si="20"/>
        <v>0</v>
      </c>
      <c r="W66" s="106">
        <f t="shared" si="20"/>
        <v>0</v>
      </c>
      <c r="X66" s="106">
        <f t="shared" si="20"/>
        <v>0</v>
      </c>
      <c r="Y66" s="106">
        <f>Y25</f>
        <v>0</v>
      </c>
      <c r="Z66" s="106">
        <f>Z25</f>
        <v>0</v>
      </c>
      <c r="AA66" s="107">
        <f t="shared" si="20"/>
        <v>170.57615099999998</v>
      </c>
      <c r="AB66" s="107">
        <f t="shared" si="20"/>
        <v>194.90742800000004</v>
      </c>
      <c r="AC66" s="110">
        <f t="shared" si="16"/>
        <v>0.14264172838558231</v>
      </c>
    </row>
    <row r="67" spans="1:29">
      <c r="A67" s="104" t="s">
        <v>15</v>
      </c>
      <c r="B67" s="104" t="str">
        <f t="shared" ref="B67:AB67" si="21">B33</f>
        <v>Cantidad</v>
      </c>
      <c r="C67" s="104" t="str">
        <f t="shared" si="21"/>
        <v>(Miles TM.)</v>
      </c>
      <c r="D67" s="105">
        <f>D33</f>
        <v>41.111622999999994</v>
      </c>
      <c r="E67" s="105">
        <f>E33</f>
        <v>38.263483999999998</v>
      </c>
      <c r="F67" s="105">
        <f t="shared" si="21"/>
        <v>37.071149999999996</v>
      </c>
      <c r="G67" s="105">
        <f t="shared" si="21"/>
        <v>39.02278900000001</v>
      </c>
      <c r="H67" s="105">
        <f t="shared" si="21"/>
        <v>31.899958000000002</v>
      </c>
      <c r="I67" s="105">
        <f t="shared" si="21"/>
        <v>25.545801000000001</v>
      </c>
      <c r="J67" s="105">
        <f t="shared" si="21"/>
        <v>23.824697999999998</v>
      </c>
      <c r="K67" s="105">
        <f t="shared" si="21"/>
        <v>24.640213999999997</v>
      </c>
      <c r="L67" s="105">
        <f t="shared" si="21"/>
        <v>20.111056000000001</v>
      </c>
      <c r="M67" s="105">
        <f>M33</f>
        <v>19.371681000000002</v>
      </c>
      <c r="N67" s="105">
        <f>N33</f>
        <v>18.695043000000002</v>
      </c>
      <c r="O67" s="106">
        <f t="shared" si="21"/>
        <v>1.6121780000000001</v>
      </c>
      <c r="P67" s="106">
        <f t="shared" si="21"/>
        <v>1.1259809999999999</v>
      </c>
      <c r="Q67" s="106">
        <f t="shared" si="21"/>
        <v>1.306211</v>
      </c>
      <c r="R67" s="106">
        <f t="shared" si="21"/>
        <v>0</v>
      </c>
      <c r="S67" s="106">
        <f t="shared" si="21"/>
        <v>0</v>
      </c>
      <c r="T67" s="106">
        <f t="shared" si="21"/>
        <v>0</v>
      </c>
      <c r="U67" s="106">
        <f t="shared" si="21"/>
        <v>0</v>
      </c>
      <c r="V67" s="106">
        <f t="shared" si="21"/>
        <v>0</v>
      </c>
      <c r="W67" s="106">
        <f t="shared" si="21"/>
        <v>0</v>
      </c>
      <c r="X67" s="106">
        <f t="shared" si="21"/>
        <v>0</v>
      </c>
      <c r="Y67" s="106">
        <f>Y33</f>
        <v>0</v>
      </c>
      <c r="Z67" s="106">
        <f>Z33</f>
        <v>0</v>
      </c>
      <c r="AA67" s="107">
        <f t="shared" si="21"/>
        <v>4.5287569999999997</v>
      </c>
      <c r="AB67" s="107">
        <f t="shared" si="21"/>
        <v>4.0443699999999998</v>
      </c>
      <c r="AC67" s="110">
        <f t="shared" si="16"/>
        <v>-0.10695804610404136</v>
      </c>
    </row>
    <row r="68" spans="1:29">
      <c r="A68" s="104" t="s">
        <v>16</v>
      </c>
      <c r="B68" s="104" t="str">
        <f>B37</f>
        <v>Cantidad</v>
      </c>
      <c r="C68" s="104" t="str">
        <f>C37</f>
        <v>(Miles TM.)</v>
      </c>
      <c r="D68" s="105">
        <f>D29</f>
        <v>7.1777029999999993</v>
      </c>
      <c r="E68" s="105">
        <f>E29</f>
        <v>6.8411140000000001</v>
      </c>
      <c r="F68" s="105">
        <f>F29</f>
        <v>6.7791249999999996</v>
      </c>
      <c r="G68" s="105">
        <f t="shared" ref="G68:L68" si="22">G29</f>
        <v>7.959607000000001</v>
      </c>
      <c r="H68" s="105">
        <f t="shared" si="22"/>
        <v>9.2557340000000003</v>
      </c>
      <c r="I68" s="105">
        <f t="shared" si="22"/>
        <v>9.7848829999999989</v>
      </c>
      <c r="J68" s="105">
        <f t="shared" si="22"/>
        <v>10.373199999999999</v>
      </c>
      <c r="K68" s="105">
        <f t="shared" si="22"/>
        <v>11.368120999999999</v>
      </c>
      <c r="L68" s="105">
        <f t="shared" si="22"/>
        <v>11.646831000000001</v>
      </c>
      <c r="M68" s="105">
        <f>M29</f>
        <v>11.050374</v>
      </c>
      <c r="N68" s="105">
        <f>N29</f>
        <v>11.463353000000001</v>
      </c>
      <c r="O68" s="373">
        <f t="shared" ref="O68:X68" si="23">O29</f>
        <v>1.5377129999999999</v>
      </c>
      <c r="P68" s="373">
        <f t="shared" si="23"/>
        <v>1.3923709999999998</v>
      </c>
      <c r="Q68" s="373">
        <f t="shared" si="23"/>
        <v>1.3911439999999999</v>
      </c>
      <c r="R68" s="373">
        <f t="shared" si="23"/>
        <v>0</v>
      </c>
      <c r="S68" s="373">
        <f t="shared" si="23"/>
        <v>0</v>
      </c>
      <c r="T68" s="373">
        <f t="shared" si="23"/>
        <v>0</v>
      </c>
      <c r="U68" s="373">
        <f t="shared" si="23"/>
        <v>0</v>
      </c>
      <c r="V68" s="373">
        <f t="shared" si="23"/>
        <v>0</v>
      </c>
      <c r="W68" s="373">
        <f t="shared" si="23"/>
        <v>0</v>
      </c>
      <c r="X68" s="373">
        <f t="shared" si="23"/>
        <v>0</v>
      </c>
      <c r="Y68" s="373">
        <f>Y29</f>
        <v>0</v>
      </c>
      <c r="Z68" s="373">
        <f>Z29</f>
        <v>0</v>
      </c>
      <c r="AA68" s="107">
        <f>AA29</f>
        <v>2.1447050000000001</v>
      </c>
      <c r="AB68" s="372">
        <f>AB29</f>
        <v>4.3212279999999996</v>
      </c>
      <c r="AC68" s="110">
        <f t="shared" si="16"/>
        <v>1.014835606761769</v>
      </c>
    </row>
    <row r="69" spans="1:29">
      <c r="A69" s="104" t="s">
        <v>18</v>
      </c>
      <c r="B69" s="104" t="str">
        <f t="shared" ref="B69:AB69" si="24">B37</f>
        <v>Cantidad</v>
      </c>
      <c r="C69" s="104" t="str">
        <f t="shared" si="24"/>
        <v>(Miles TM.)</v>
      </c>
      <c r="D69" s="105">
        <f>D37</f>
        <v>16.161707224000001</v>
      </c>
      <c r="E69" s="105">
        <f>E37</f>
        <v>18.255964222000003</v>
      </c>
      <c r="F69" s="105">
        <f t="shared" si="24"/>
        <v>12.22908432</v>
      </c>
      <c r="G69" s="105">
        <f t="shared" si="24"/>
        <v>16.693816124000001</v>
      </c>
      <c r="H69" s="105">
        <f t="shared" si="24"/>
        <v>19.451061820000003</v>
      </c>
      <c r="I69" s="105">
        <f t="shared" si="24"/>
        <v>17.877299378000004</v>
      </c>
      <c r="J69" s="105">
        <f t="shared" si="24"/>
        <v>18.448508504000003</v>
      </c>
      <c r="K69" s="105">
        <f t="shared" si="24"/>
        <v>16.477174284000004</v>
      </c>
      <c r="L69" s="105">
        <f>L37</f>
        <v>17.754669809999999</v>
      </c>
      <c r="M69" s="105">
        <f>M37</f>
        <v>24.406133279999999</v>
      </c>
      <c r="N69" s="105">
        <f>N37</f>
        <v>25.183071454</v>
      </c>
      <c r="O69" s="106">
        <f t="shared" si="24"/>
        <v>1.6488150560000001</v>
      </c>
      <c r="P69" s="106">
        <f t="shared" si="24"/>
        <v>2.0663966679999999</v>
      </c>
      <c r="Q69" s="106">
        <f t="shared" si="24"/>
        <v>2.6237985620000002</v>
      </c>
      <c r="R69" s="106">
        <f t="shared" si="24"/>
        <v>0</v>
      </c>
      <c r="S69" s="106">
        <f t="shared" si="24"/>
        <v>0</v>
      </c>
      <c r="T69" s="106">
        <f t="shared" si="24"/>
        <v>0</v>
      </c>
      <c r="U69" s="106">
        <f t="shared" si="24"/>
        <v>0</v>
      </c>
      <c r="V69" s="106">
        <f>V37</f>
        <v>0</v>
      </c>
      <c r="W69" s="106">
        <f>W37</f>
        <v>0</v>
      </c>
      <c r="X69" s="106">
        <f>X37</f>
        <v>0</v>
      </c>
      <c r="Y69" s="106">
        <f>Y37</f>
        <v>0</v>
      </c>
      <c r="Z69" s="106">
        <f>Z37</f>
        <v>0</v>
      </c>
      <c r="AA69" s="107">
        <f t="shared" si="24"/>
        <v>5.2826392159999997</v>
      </c>
      <c r="AB69" s="107">
        <f t="shared" si="24"/>
        <v>6.3390102860000006</v>
      </c>
      <c r="AC69" s="110">
        <f t="shared" si="16"/>
        <v>0.19997032294018413</v>
      </c>
    </row>
    <row r="70" spans="1:29">
      <c r="AC70" s="12"/>
    </row>
    <row r="72" spans="1:29" ht="23.25" customHeight="1">
      <c r="D72" s="858" t="s">
        <v>173</v>
      </c>
      <c r="E72" s="858"/>
      <c r="F72" s="858"/>
      <c r="G72" s="858"/>
      <c r="H72" s="858"/>
      <c r="I72" s="858"/>
      <c r="J72" s="858"/>
      <c r="K72" s="858"/>
      <c r="L72" s="858"/>
      <c r="M72" s="858"/>
      <c r="N72" s="858"/>
      <c r="O72" s="858"/>
      <c r="P72" s="858"/>
      <c r="Q72" s="858"/>
      <c r="R72" s="858"/>
      <c r="S72" s="858"/>
      <c r="T72" s="858"/>
      <c r="U72" s="858"/>
      <c r="V72" s="858"/>
      <c r="W72" s="858"/>
      <c r="X72" s="858"/>
      <c r="Y72" s="858"/>
      <c r="Z72" s="858"/>
      <c r="AA72" s="858"/>
      <c r="AB72" s="858"/>
      <c r="AC72" s="858"/>
    </row>
    <row r="73" spans="1:29">
      <c r="P73" s="96"/>
      <c r="Q73" s="96"/>
      <c r="R73" s="96"/>
      <c r="S73" s="125"/>
      <c r="T73" s="96"/>
      <c r="U73" s="125"/>
      <c r="V73" s="125"/>
      <c r="W73" s="125"/>
      <c r="X73" s="125"/>
      <c r="Y73" s="96"/>
    </row>
    <row r="74" spans="1:29">
      <c r="D74" s="857" t="s">
        <v>165</v>
      </c>
      <c r="E74" s="857"/>
      <c r="F74" s="857"/>
      <c r="G74" s="857"/>
      <c r="H74" s="857"/>
      <c r="I74" s="857"/>
      <c r="J74" s="857"/>
      <c r="K74" s="857"/>
      <c r="L74" s="857"/>
      <c r="M74" s="857"/>
      <c r="N74" s="857"/>
      <c r="O74" s="857"/>
      <c r="P74" s="857"/>
      <c r="Q74" s="857"/>
      <c r="R74" s="857"/>
      <c r="S74" s="857"/>
      <c r="T74" s="857"/>
      <c r="U74" s="857"/>
      <c r="V74" s="857"/>
      <c r="W74" s="857"/>
      <c r="X74" s="857"/>
      <c r="Y74" s="857"/>
      <c r="Z74" s="857"/>
      <c r="AA74" s="857"/>
      <c r="AB74" s="857"/>
      <c r="AC74" s="857"/>
    </row>
    <row r="75" spans="1:29">
      <c r="D75" s="857" t="s">
        <v>166</v>
      </c>
      <c r="E75" s="857"/>
      <c r="F75" s="857"/>
      <c r="G75" s="857"/>
      <c r="H75" s="857"/>
      <c r="I75" s="857"/>
      <c r="J75" s="857"/>
      <c r="K75" s="857"/>
      <c r="L75" s="857"/>
      <c r="M75" s="857"/>
      <c r="N75" s="857"/>
      <c r="O75" s="857"/>
      <c r="P75" s="857"/>
      <c r="Q75" s="857"/>
      <c r="R75" s="857"/>
      <c r="S75" s="857"/>
      <c r="T75" s="857"/>
      <c r="U75" s="857"/>
      <c r="V75" s="857"/>
      <c r="W75" s="857"/>
      <c r="X75" s="857"/>
      <c r="Y75" s="857"/>
      <c r="Z75" s="857"/>
      <c r="AA75" s="857"/>
      <c r="AB75" s="857"/>
      <c r="AC75" s="857"/>
    </row>
    <row r="76" spans="1:29">
      <c r="O76" s="96"/>
      <c r="P76" s="96"/>
      <c r="Q76" s="96"/>
      <c r="R76" s="125"/>
      <c r="S76" s="96"/>
      <c r="T76" s="96"/>
      <c r="U76" s="96"/>
      <c r="V76" s="96"/>
      <c r="W76" s="125"/>
      <c r="X76" s="96"/>
    </row>
    <row r="77" spans="1:29">
      <c r="D77" s="857" t="s">
        <v>167</v>
      </c>
      <c r="E77" s="857"/>
      <c r="F77" s="857"/>
      <c r="G77" s="857"/>
      <c r="H77" s="857"/>
      <c r="I77" s="857"/>
      <c r="J77" s="857"/>
      <c r="K77" s="857"/>
      <c r="L77" s="857"/>
      <c r="M77" s="857"/>
      <c r="N77" s="857"/>
      <c r="O77" s="857"/>
      <c r="P77" s="857"/>
      <c r="Q77" s="857"/>
      <c r="R77" s="857"/>
      <c r="S77" s="857"/>
      <c r="T77" s="857"/>
      <c r="U77" s="857"/>
      <c r="V77" s="857"/>
      <c r="W77" s="857"/>
      <c r="X77" s="857"/>
      <c r="Y77" s="857"/>
      <c r="Z77" s="857"/>
      <c r="AA77" s="857"/>
      <c r="AB77" s="857"/>
      <c r="AC77" s="857"/>
    </row>
    <row r="78" spans="1:29">
      <c r="O78" s="96"/>
      <c r="P78" s="96"/>
      <c r="Q78" s="96"/>
      <c r="R78" s="125"/>
      <c r="S78" s="96"/>
      <c r="T78" s="96"/>
      <c r="U78" s="96"/>
      <c r="V78" s="96"/>
      <c r="W78" s="125"/>
      <c r="X78" s="96"/>
    </row>
    <row r="79" spans="1:29">
      <c r="L79" s="130"/>
      <c r="O79" s="131"/>
      <c r="P79" s="131"/>
      <c r="Q79" s="131"/>
      <c r="R79" s="132"/>
      <c r="S79" s="131"/>
      <c r="T79" s="131"/>
      <c r="U79" s="96"/>
      <c r="V79" s="96"/>
      <c r="W79" s="125"/>
      <c r="X79" s="96"/>
    </row>
    <row r="80" spans="1:29">
      <c r="L80" s="130"/>
      <c r="O80" s="131"/>
      <c r="P80" s="131"/>
      <c r="Q80" s="131"/>
      <c r="R80" s="132"/>
      <c r="S80" s="131"/>
      <c r="T80" s="131"/>
      <c r="U80" s="96"/>
      <c r="V80" s="96"/>
      <c r="W80" s="125"/>
      <c r="X80" s="96"/>
    </row>
    <row r="81" spans="5:24">
      <c r="L81" s="129"/>
      <c r="O81" s="98"/>
      <c r="P81" s="98"/>
      <c r="Q81" s="98"/>
      <c r="R81" s="136"/>
      <c r="S81" s="98"/>
      <c r="T81" s="98"/>
      <c r="U81" s="98"/>
      <c r="V81" s="98"/>
      <c r="W81" s="125"/>
      <c r="X81" s="96"/>
    </row>
    <row r="82" spans="5:24">
      <c r="O82" s="96"/>
      <c r="P82" s="96"/>
      <c r="Q82" s="96"/>
      <c r="R82" s="125"/>
      <c r="S82" s="96"/>
      <c r="T82" s="96"/>
      <c r="U82" s="96"/>
      <c r="V82" s="96"/>
      <c r="W82" s="125"/>
      <c r="X82" s="96"/>
    </row>
    <row r="83" spans="5:24">
      <c r="J83" s="368"/>
      <c r="K83" s="368"/>
      <c r="L83" s="368"/>
      <c r="O83" s="137"/>
      <c r="P83" s="137"/>
      <c r="Q83" s="137"/>
      <c r="R83" s="137"/>
      <c r="S83" s="137"/>
      <c r="T83" s="137"/>
      <c r="U83" s="137"/>
      <c r="V83" s="137"/>
      <c r="W83" s="137"/>
      <c r="X83" s="137"/>
    </row>
    <row r="84" spans="5:24">
      <c r="J84" s="368"/>
      <c r="K84" s="368"/>
      <c r="L84" s="368"/>
    </row>
    <row r="85" spans="5:24">
      <c r="J85" s="368"/>
      <c r="K85" s="368"/>
      <c r="L85" s="368"/>
    </row>
    <row r="86" spans="5:24">
      <c r="J86" s="368"/>
      <c r="K86" s="368"/>
      <c r="L86" s="368"/>
    </row>
    <row r="87" spans="5:24">
      <c r="J87" s="368"/>
      <c r="K87" s="368"/>
      <c r="L87" s="368"/>
    </row>
    <row r="88" spans="5:24">
      <c r="J88" s="368"/>
      <c r="K88" s="368"/>
      <c r="L88" s="368"/>
      <c r="M88" s="4"/>
      <c r="N88" s="4"/>
      <c r="O88" s="96"/>
      <c r="P88" s="96"/>
      <c r="Q88" s="96"/>
      <c r="R88" s="135"/>
      <c r="S88" s="96"/>
      <c r="T88" s="135"/>
      <c r="U88" s="135"/>
      <c r="V88" s="135"/>
    </row>
    <row r="89" spans="5:24">
      <c r="J89" s="368"/>
      <c r="K89" s="368"/>
      <c r="L89" s="368"/>
      <c r="M89" s="4"/>
      <c r="N89" s="4"/>
      <c r="O89" s="96"/>
      <c r="P89" s="96"/>
      <c r="Q89" s="96"/>
      <c r="R89" s="135"/>
      <c r="S89" s="96"/>
      <c r="T89" s="135"/>
      <c r="U89" s="135"/>
      <c r="V89" s="135"/>
    </row>
    <row r="90" spans="5:24">
      <c r="J90" s="368"/>
      <c r="K90" s="368"/>
      <c r="L90" s="368"/>
      <c r="M90" s="4"/>
      <c r="N90" s="4"/>
      <c r="O90" s="96"/>
      <c r="P90" s="96"/>
      <c r="Q90" s="96"/>
      <c r="R90" s="135"/>
      <c r="S90" s="96"/>
      <c r="T90" s="135"/>
      <c r="U90" s="135"/>
      <c r="V90" s="135"/>
    </row>
    <row r="91" spans="5:24">
      <c r="J91" s="368"/>
      <c r="K91" s="368"/>
      <c r="L91" s="368"/>
      <c r="M91" s="4"/>
      <c r="N91" s="4"/>
      <c r="O91" s="96"/>
      <c r="P91" s="96"/>
      <c r="Q91" s="96"/>
      <c r="R91" s="135"/>
      <c r="S91" s="96"/>
      <c r="T91" s="135"/>
      <c r="U91" s="135"/>
      <c r="V91" s="135"/>
    </row>
    <row r="92" spans="5:24">
      <c r="J92" s="368"/>
      <c r="K92" s="368"/>
      <c r="L92" s="368"/>
      <c r="M92" s="4"/>
      <c r="N92" s="4"/>
      <c r="O92" s="96"/>
      <c r="P92" s="96"/>
      <c r="Q92" s="96"/>
      <c r="R92" s="135"/>
      <c r="S92" s="96"/>
      <c r="T92" s="135"/>
      <c r="U92" s="135"/>
      <c r="V92" s="135"/>
    </row>
    <row r="93" spans="5:24"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4"/>
      <c r="N93" s="4"/>
      <c r="O93" s="96"/>
      <c r="P93" s="96"/>
      <c r="Q93" s="96"/>
      <c r="R93" s="135"/>
      <c r="S93" s="96"/>
      <c r="T93" s="135"/>
      <c r="U93" s="135"/>
      <c r="V93" s="135"/>
    </row>
    <row r="94" spans="5:24"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O94" s="96"/>
      <c r="P94" s="96"/>
      <c r="Q94" s="96"/>
      <c r="R94" s="135"/>
      <c r="S94" s="96"/>
      <c r="T94" s="135"/>
      <c r="U94" s="135"/>
      <c r="V94" s="135"/>
    </row>
    <row r="95" spans="5:24">
      <c r="E95" s="6">
        <v>2023.844705</v>
      </c>
      <c r="F95" s="6">
        <v>4865.8083360000001</v>
      </c>
      <c r="G95" s="6">
        <v>894.04865899999993</v>
      </c>
      <c r="H95" s="6">
        <v>5.9477979999999988</v>
      </c>
      <c r="I95" s="6">
        <v>752.81950400000005</v>
      </c>
      <c r="J95" s="6">
        <v>16.201050000000002</v>
      </c>
      <c r="K95" s="6">
        <v>9.4060629999999996</v>
      </c>
      <c r="L95" s="6">
        <v>20.247055954</v>
      </c>
      <c r="O95" s="137"/>
      <c r="P95" s="137"/>
      <c r="Q95" s="137"/>
      <c r="R95" s="137"/>
      <c r="S95" s="137"/>
      <c r="T95" s="137"/>
      <c r="U95" s="137"/>
      <c r="V95" s="137"/>
    </row>
    <row r="96" spans="5:24">
      <c r="E96" s="6">
        <v>2134.97534</v>
      </c>
      <c r="F96" s="6">
        <v>5258.7451890000011</v>
      </c>
      <c r="G96" s="6">
        <v>994.68668500000001</v>
      </c>
      <c r="H96" s="6">
        <v>5.6772229999999997</v>
      </c>
      <c r="I96" s="6">
        <v>699.756485</v>
      </c>
      <c r="J96" s="6">
        <v>15.843512000000002</v>
      </c>
      <c r="K96" s="6">
        <v>9.8924320000000012</v>
      </c>
      <c r="L96" s="6">
        <v>19.825581373999999</v>
      </c>
    </row>
    <row r="97" spans="5:35">
      <c r="E97" s="6">
        <v>0.36586886060993762</v>
      </c>
      <c r="F97" s="6">
        <v>7.6456355456846925E-2</v>
      </c>
      <c r="G97" s="6">
        <v>0.63214533438441345</v>
      </c>
      <c r="H97" s="6">
        <v>-2.993044362689512E-2</v>
      </c>
      <c r="I97" s="6">
        <v>6.2997414048562739E-2</v>
      </c>
      <c r="J97" s="6">
        <v>0.13847925923263871</v>
      </c>
      <c r="K97" s="6">
        <v>0.43521668276104641</v>
      </c>
      <c r="L97" s="6">
        <v>0.26803403525440905</v>
      </c>
    </row>
    <row r="103" spans="5:35">
      <c r="O103" s="4" t="s">
        <v>137</v>
      </c>
      <c r="P103" s="4">
        <v>877.512989608834</v>
      </c>
      <c r="Q103" s="4">
        <v>564.53643808390007</v>
      </c>
      <c r="R103" s="4">
        <v>146.65418780015941</v>
      </c>
      <c r="S103" s="4">
        <v>7.5365141339719992</v>
      </c>
      <c r="T103" s="4">
        <v>99.913104528937069</v>
      </c>
      <c r="U103" s="4">
        <v>27.353139893823393</v>
      </c>
      <c r="V103" s="4">
        <v>66.769689257564991</v>
      </c>
      <c r="W103" s="4">
        <v>19.184964352212127</v>
      </c>
      <c r="X103" s="4">
        <v>3.6573926477878729</v>
      </c>
      <c r="Y103" s="4">
        <v>1813.1184203071912</v>
      </c>
      <c r="AB103" s="4">
        <v>187.35705999999999</v>
      </c>
      <c r="AC103" s="74">
        <v>473.95659699999999</v>
      </c>
      <c r="AD103" s="4">
        <v>94.812437000000003</v>
      </c>
      <c r="AE103" s="4">
        <v>0.44813199999999997</v>
      </c>
      <c r="AF103" s="4">
        <v>52.221519000000001</v>
      </c>
      <c r="AG103" s="4">
        <v>1.31603</v>
      </c>
      <c r="AH103" s="4">
        <v>1.3887149999999999</v>
      </c>
      <c r="AI103" s="4">
        <v>1.5830079720000001</v>
      </c>
    </row>
    <row r="104" spans="5:35">
      <c r="O104" s="4" t="s">
        <v>164</v>
      </c>
      <c r="P104" s="4">
        <v>1152.097331076262</v>
      </c>
      <c r="Q104" s="4">
        <v>602.2809352823781</v>
      </c>
      <c r="R104" s="4">
        <v>192.88567543248462</v>
      </c>
      <c r="S104" s="4">
        <v>9.0493834877759998</v>
      </c>
      <c r="T104" s="4">
        <v>156.37379032797375</v>
      </c>
      <c r="U104" s="4">
        <v>27.810328453472</v>
      </c>
      <c r="V104" s="4">
        <v>32.514615547974003</v>
      </c>
      <c r="W104" s="4">
        <v>23.393300919776348</v>
      </c>
      <c r="X104" s="4">
        <v>3.4352120802236534</v>
      </c>
      <c r="Y104" s="4">
        <v>2199.8405726083197</v>
      </c>
      <c r="AB104" s="4">
        <v>220.474942</v>
      </c>
      <c r="AC104" s="74">
        <v>487.93787200000003</v>
      </c>
      <c r="AD104" s="4">
        <v>110.88611800000001</v>
      </c>
      <c r="AE104" s="4">
        <v>0.52719899999999997</v>
      </c>
      <c r="AF104" s="4">
        <v>78.147160999999997</v>
      </c>
      <c r="AG104" s="4">
        <v>1.4013199999999999</v>
      </c>
      <c r="AH104" s="4">
        <v>0.74816900000000008</v>
      </c>
      <c r="AI104" s="4">
        <v>1.743105474</v>
      </c>
    </row>
    <row r="105" spans="5:35">
      <c r="O105" s="4" t="s">
        <v>139</v>
      </c>
      <c r="P105" s="4">
        <v>1016.9505004080187</v>
      </c>
      <c r="Q105" s="4">
        <v>597.29400202808904</v>
      </c>
      <c r="R105" s="4">
        <v>175.07894669617579</v>
      </c>
      <c r="S105" s="4">
        <v>10.008598209219</v>
      </c>
      <c r="T105" s="4">
        <v>79.031078571565885</v>
      </c>
      <c r="U105" s="4">
        <v>35.308213501116761</v>
      </c>
      <c r="V105" s="4">
        <v>54.889995852147003</v>
      </c>
      <c r="W105" s="4">
        <v>27.419922635552243</v>
      </c>
      <c r="X105" s="4">
        <v>2.2047323644477572</v>
      </c>
      <c r="Y105" s="4">
        <v>1998.1859902663321</v>
      </c>
      <c r="AB105" s="4">
        <v>192.605693</v>
      </c>
      <c r="AC105" s="74">
        <v>485.17361399999999</v>
      </c>
      <c r="AD105" s="4">
        <v>97.585436000000001</v>
      </c>
      <c r="AE105" s="4">
        <v>0.56929700000000005</v>
      </c>
      <c r="AF105" s="4">
        <v>40.207471000000005</v>
      </c>
      <c r="AG105" s="4">
        <v>1.811407</v>
      </c>
      <c r="AH105" s="4">
        <v>1.2708390000000001</v>
      </c>
      <c r="AI105" s="4">
        <v>1.9565257700000001</v>
      </c>
    </row>
    <row r="106" spans="5:35">
      <c r="O106" s="4" t="s">
        <v>140</v>
      </c>
      <c r="P106" s="4">
        <v>932.37122374280852</v>
      </c>
      <c r="Q106" s="4">
        <v>638.06696449054459</v>
      </c>
      <c r="R106" s="4">
        <v>122.63162038813056</v>
      </c>
      <c r="S106" s="4">
        <v>9.1513478096400007</v>
      </c>
      <c r="T106" s="4">
        <v>114.85748643452975</v>
      </c>
      <c r="U106" s="4">
        <v>34.129454632682446</v>
      </c>
      <c r="V106" s="4">
        <v>56.789979484089002</v>
      </c>
      <c r="W106" s="4">
        <v>21.769065244547917</v>
      </c>
      <c r="X106" s="4">
        <v>0.46773675545208349</v>
      </c>
      <c r="Y106" s="4">
        <v>1930.2348789824248</v>
      </c>
      <c r="AB106" s="4">
        <v>198.84464400000002</v>
      </c>
      <c r="AC106" s="74">
        <v>503.83890400000001</v>
      </c>
      <c r="AD106" s="4">
        <v>71.078895000000003</v>
      </c>
      <c r="AE106" s="4">
        <v>0.51117999999999997</v>
      </c>
      <c r="AF106" s="4">
        <v>58.482250999999998</v>
      </c>
      <c r="AG106" s="4">
        <v>1.7588790000000001</v>
      </c>
      <c r="AH106" s="4">
        <v>1.45044</v>
      </c>
      <c r="AI106" s="4">
        <v>1.3996478880000001</v>
      </c>
    </row>
    <row r="107" spans="5:35">
      <c r="O107" s="4" t="s">
        <v>141</v>
      </c>
      <c r="P107" s="4">
        <v>1081.7938706125856</v>
      </c>
      <c r="Q107" s="4">
        <v>602.65854651769291</v>
      </c>
      <c r="R107" s="4">
        <v>228.85546537778995</v>
      </c>
      <c r="S107" s="4">
        <v>9.6489415464779995</v>
      </c>
      <c r="T107" s="4">
        <v>138.56335649197595</v>
      </c>
      <c r="U107" s="4">
        <v>34.374069326525401</v>
      </c>
      <c r="V107" s="4">
        <v>43.271902595007006</v>
      </c>
      <c r="W107" s="4">
        <v>29.520713922088724</v>
      </c>
      <c r="X107" s="4">
        <v>1.827466077911275</v>
      </c>
      <c r="Y107" s="4">
        <v>2170.5143324680544</v>
      </c>
      <c r="AB107" s="4">
        <v>224.091903</v>
      </c>
      <c r="AC107" s="74">
        <v>483.70285100000001</v>
      </c>
      <c r="AD107" s="4">
        <v>125.731363</v>
      </c>
      <c r="AE107" s="4">
        <v>0.56509799999999999</v>
      </c>
      <c r="AF107" s="4">
        <v>74.795335999999992</v>
      </c>
      <c r="AG107" s="4">
        <v>1.723708</v>
      </c>
      <c r="AH107" s="4">
        <v>1.2173690000000001</v>
      </c>
      <c r="AI107" s="4">
        <v>1.8504337840000002</v>
      </c>
    </row>
    <row r="108" spans="5:35">
      <c r="O108" s="4" t="s">
        <v>142</v>
      </c>
      <c r="P108" s="4">
        <v>1185.9683140111545</v>
      </c>
      <c r="Q108" s="4">
        <v>726.61221799030193</v>
      </c>
      <c r="R108" s="4">
        <v>188.24303836137605</v>
      </c>
      <c r="S108" s="4">
        <v>10.68768956295</v>
      </c>
      <c r="T108" s="4">
        <v>149.14662291012431</v>
      </c>
      <c r="U108" s="4">
        <v>27.301988371810577</v>
      </c>
      <c r="V108" s="4">
        <v>27.805291660605995</v>
      </c>
      <c r="W108" s="4">
        <v>26.851422099237009</v>
      </c>
      <c r="X108" s="4">
        <v>4.2425449007629901</v>
      </c>
      <c r="Y108" s="4">
        <v>2346.8591298683232</v>
      </c>
      <c r="AB108" s="4">
        <v>244.116319</v>
      </c>
      <c r="AC108" s="74">
        <v>576.94197199999996</v>
      </c>
      <c r="AD108" s="4">
        <v>106.254958</v>
      </c>
      <c r="AE108" s="4">
        <v>0.62961</v>
      </c>
      <c r="AF108" s="4">
        <v>80.362998000000005</v>
      </c>
      <c r="AG108" s="4">
        <v>1.3803160000000001</v>
      </c>
      <c r="AH108" s="4">
        <v>1.0566420000000001</v>
      </c>
      <c r="AI108" s="4">
        <v>1.7792370160000002</v>
      </c>
    </row>
    <row r="109" spans="5:35">
      <c r="P109" s="4">
        <v>837.88827333818551</v>
      </c>
      <c r="Q109" s="4">
        <v>616.27396640801544</v>
      </c>
      <c r="R109" s="4">
        <v>154.76742697780972</v>
      </c>
      <c r="S109" s="4">
        <v>9.7940026013520001</v>
      </c>
      <c r="T109" s="4">
        <v>134.12656692043407</v>
      </c>
      <c r="U109" s="4">
        <v>31.23221820174378</v>
      </c>
      <c r="V109" s="4">
        <v>30.815104144060001</v>
      </c>
      <c r="W109" s="4">
        <v>30.096915452122811</v>
      </c>
      <c r="X109" s="4">
        <v>3.5868595478771859</v>
      </c>
      <c r="Y109" s="4">
        <v>1848.5813335916005</v>
      </c>
      <c r="AB109" s="4">
        <v>170.49120000000002</v>
      </c>
      <c r="AC109" s="74">
        <v>498.51424500000002</v>
      </c>
      <c r="AD109" s="4">
        <v>84.956900000000005</v>
      </c>
      <c r="AE109" s="4">
        <v>0.601908</v>
      </c>
      <c r="AF109" s="4">
        <v>69.146689999999992</v>
      </c>
      <c r="AG109" s="4">
        <v>1.5880810000000001</v>
      </c>
      <c r="AH109" s="4">
        <v>0.78912099999999996</v>
      </c>
      <c r="AI109" s="4">
        <v>2.380517652</v>
      </c>
    </row>
    <row r="110" spans="5:35">
      <c r="P110" s="4">
        <v>1183.1459136614628</v>
      </c>
      <c r="Q110" s="4">
        <v>814.47460232081937</v>
      </c>
      <c r="R110" s="4">
        <v>156.00303309331207</v>
      </c>
      <c r="S110" s="4">
        <v>10.427459544003</v>
      </c>
      <c r="T110" s="4">
        <v>161.3793826152648</v>
      </c>
      <c r="U110" s="4">
        <v>34.245846255525201</v>
      </c>
      <c r="V110" s="4">
        <v>37.25317312064</v>
      </c>
      <c r="W110" s="4">
        <v>29.256239137801682</v>
      </c>
      <c r="X110" s="4">
        <v>5.3001198621983185</v>
      </c>
      <c r="Y110" s="4">
        <v>2431.4857696110266</v>
      </c>
      <c r="AB110" s="4">
        <v>225.30031700000001</v>
      </c>
      <c r="AC110" s="74">
        <v>635.75518399999999</v>
      </c>
      <c r="AD110" s="4">
        <v>83.938490999999999</v>
      </c>
      <c r="AE110" s="4">
        <v>0.63643700000000003</v>
      </c>
      <c r="AF110" s="4">
        <v>79.656102000000004</v>
      </c>
      <c r="AG110" s="4">
        <v>1.7392350000000001</v>
      </c>
      <c r="AH110" s="4">
        <v>0.82909299999999997</v>
      </c>
      <c r="AI110" s="4">
        <v>2.226119722</v>
      </c>
    </row>
    <row r="111" spans="5:35">
      <c r="P111" s="4">
        <v>1501.7745505865835</v>
      </c>
      <c r="Q111" s="4">
        <v>785.6586301279583</v>
      </c>
      <c r="R111" s="4">
        <v>233.75724267104113</v>
      </c>
      <c r="S111" s="4">
        <v>8.5680925189300012</v>
      </c>
      <c r="T111" s="4">
        <v>184.89987943462967</v>
      </c>
      <c r="U111" s="4">
        <v>31.376335977625772</v>
      </c>
      <c r="V111" s="4">
        <v>41.476104126998003</v>
      </c>
      <c r="W111" s="4">
        <v>37.270560601099305</v>
      </c>
      <c r="X111" s="4">
        <v>4.0074623989006923</v>
      </c>
      <c r="Y111" s="4">
        <v>2828.7888584437665</v>
      </c>
      <c r="AB111" s="4">
        <v>266.894338</v>
      </c>
      <c r="AC111" s="74">
        <v>597.46858699999996</v>
      </c>
      <c r="AD111" s="4">
        <v>109.25457400000001</v>
      </c>
      <c r="AE111" s="4">
        <v>0.496699</v>
      </c>
      <c r="AF111" s="4">
        <v>89.353723000000002</v>
      </c>
      <c r="AG111" s="4">
        <v>1.5302290000000001</v>
      </c>
      <c r="AH111" s="4">
        <v>1.1837230000000001</v>
      </c>
      <c r="AI111" s="4">
        <v>2.39237302</v>
      </c>
    </row>
    <row r="112" spans="5:35">
      <c r="P112" s="4">
        <v>1200.7390798082058</v>
      </c>
      <c r="Q112" s="4">
        <v>662.52371394593831</v>
      </c>
      <c r="R112" s="4">
        <v>234.6542011580062</v>
      </c>
      <c r="S112" s="4">
        <v>11.895936145204999</v>
      </c>
      <c r="T112" s="4">
        <v>167.84443770407199</v>
      </c>
      <c r="U112" s="4">
        <v>33.121515885807604</v>
      </c>
      <c r="V112" s="4">
        <v>6.0610828047120009</v>
      </c>
      <c r="W112" s="4">
        <v>39.25270498440748</v>
      </c>
      <c r="X112" s="4">
        <v>2.762174015592521</v>
      </c>
      <c r="Y112" s="4">
        <v>2358.8548464519467</v>
      </c>
      <c r="AB112" s="4">
        <v>205.480109</v>
      </c>
      <c r="AC112" s="74">
        <v>517.793498</v>
      </c>
      <c r="AD112" s="4">
        <v>110.577687</v>
      </c>
      <c r="AE112" s="4">
        <v>0.69166300000000003</v>
      </c>
      <c r="AF112" s="4">
        <v>79.821827999999996</v>
      </c>
      <c r="AG112" s="4">
        <v>1.5943069999999999</v>
      </c>
      <c r="AH112" s="4">
        <v>0.15812000000000001</v>
      </c>
      <c r="AI112" s="4">
        <v>2.5146130759999998</v>
      </c>
    </row>
    <row r="113" spans="16:35">
      <c r="P113" s="4">
        <v>1414.6036693482956</v>
      </c>
      <c r="Q113" s="4">
        <v>670.66800021853544</v>
      </c>
      <c r="R113" s="4">
        <v>236.9158420656174</v>
      </c>
      <c r="S113" s="4">
        <v>10.501370283000002</v>
      </c>
      <c r="T113" s="4">
        <v>159.22353457923711</v>
      </c>
      <c r="U113" s="4">
        <v>25.807968169581027</v>
      </c>
      <c r="V113" s="4">
        <v>41.941520464330999</v>
      </c>
      <c r="W113" s="4">
        <v>36.483104243370491</v>
      </c>
      <c r="X113" s="4">
        <v>0.11670975662951122</v>
      </c>
      <c r="Y113" s="4">
        <v>2596.2617191285972</v>
      </c>
      <c r="AB113" s="4">
        <v>234.752419</v>
      </c>
      <c r="AC113" s="74">
        <v>522.83124299999997</v>
      </c>
      <c r="AD113" s="4">
        <v>110.558477</v>
      </c>
      <c r="AE113" s="4">
        <v>0.61899999999999999</v>
      </c>
      <c r="AF113" s="4">
        <v>76.341661999999999</v>
      </c>
      <c r="AG113" s="4">
        <v>1.3354889999999999</v>
      </c>
      <c r="AH113" s="4">
        <v>2.4722950720000001</v>
      </c>
      <c r="AI113" s="4">
        <v>2.4722950720000001</v>
      </c>
    </row>
    <row r="114" spans="16:35"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AB114" s="4">
        <v>0</v>
      </c>
      <c r="AC114" s="7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</row>
  </sheetData>
  <mergeCells count="6">
    <mergeCell ref="AA4:AB4"/>
    <mergeCell ref="F4:L4"/>
    <mergeCell ref="D74:AC74"/>
    <mergeCell ref="D75:AC75"/>
    <mergeCell ref="D77:AC77"/>
    <mergeCell ref="D72:AC7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00B050"/>
  </sheetPr>
  <dimension ref="A1:K91"/>
  <sheetViews>
    <sheetView view="pageBreakPreview" topLeftCell="A34" zoomScaleNormal="100" zoomScaleSheetLayoutView="100" workbookViewId="0">
      <selection activeCell="I87" sqref="I87"/>
    </sheetView>
  </sheetViews>
  <sheetFormatPr baseColWidth="10" defaultColWidth="11.42578125" defaultRowHeight="15"/>
  <cols>
    <col min="1" max="1" width="17.7109375" style="155" customWidth="1"/>
    <col min="2" max="2" width="18.85546875" style="151" bestFit="1" customWidth="1"/>
    <col min="3" max="3" width="12.85546875" style="151" bestFit="1" customWidth="1"/>
    <col min="4" max="4" width="18.85546875" style="151" bestFit="1" customWidth="1"/>
    <col min="5" max="5" width="16" style="151" bestFit="1" customWidth="1"/>
    <col min="6" max="9" width="18.85546875" style="151" bestFit="1" customWidth="1"/>
    <col min="10" max="11" width="12.85546875" style="151" customWidth="1"/>
    <col min="12" max="12" width="2.5703125" style="152" customWidth="1"/>
    <col min="13" max="16384" width="11.42578125" style="152"/>
  </cols>
  <sheetData>
    <row r="1" spans="1:11">
      <c r="A1" s="224" t="s">
        <v>254</v>
      </c>
    </row>
    <row r="2" spans="1:11" ht="15.75">
      <c r="A2" s="138" t="s">
        <v>255</v>
      </c>
    </row>
    <row r="3" spans="1:11" ht="15.75">
      <c r="A3" s="138"/>
    </row>
    <row r="4" spans="1:11">
      <c r="A4" s="8" t="s">
        <v>416</v>
      </c>
    </row>
    <row r="5" spans="1:11">
      <c r="A5" s="162" t="s">
        <v>251</v>
      </c>
      <c r="B5" s="369" t="s">
        <v>199</v>
      </c>
      <c r="C5" s="369" t="s">
        <v>200</v>
      </c>
      <c r="D5" s="369" t="s">
        <v>201</v>
      </c>
      <c r="E5" s="369" t="s">
        <v>202</v>
      </c>
      <c r="F5" s="369" t="s">
        <v>203</v>
      </c>
      <c r="G5" s="369" t="s">
        <v>205</v>
      </c>
      <c r="H5" s="369" t="s">
        <v>204</v>
      </c>
      <c r="I5" s="369" t="s">
        <v>206</v>
      </c>
      <c r="J5" s="369" t="s">
        <v>26</v>
      </c>
      <c r="K5" s="369" t="s">
        <v>55</v>
      </c>
    </row>
    <row r="6" spans="1:11">
      <c r="A6" s="155">
        <v>2009</v>
      </c>
      <c r="B6" s="156">
        <v>5935</v>
      </c>
      <c r="C6" s="156">
        <v>6791</v>
      </c>
      <c r="D6" s="156">
        <v>1233</v>
      </c>
      <c r="E6" s="151">
        <v>214</v>
      </c>
      <c r="F6" s="156">
        <v>1116</v>
      </c>
      <c r="G6" s="151">
        <v>591</v>
      </c>
      <c r="H6" s="151">
        <v>298</v>
      </c>
      <c r="I6" s="151">
        <v>276</v>
      </c>
      <c r="J6" s="151">
        <v>27</v>
      </c>
      <c r="K6" s="156">
        <f>SUM(B6:J6)</f>
        <v>16481</v>
      </c>
    </row>
    <row r="7" spans="1:11">
      <c r="A7" s="155">
        <v>2010</v>
      </c>
      <c r="B7" s="156">
        <v>8879</v>
      </c>
      <c r="C7" s="156">
        <v>7745</v>
      </c>
      <c r="D7" s="156">
        <v>1696</v>
      </c>
      <c r="E7" s="151">
        <v>118</v>
      </c>
      <c r="F7" s="156">
        <v>1579</v>
      </c>
      <c r="G7" s="151">
        <v>842</v>
      </c>
      <c r="H7" s="151">
        <v>523</v>
      </c>
      <c r="I7" s="151">
        <v>492</v>
      </c>
      <c r="J7" s="151">
        <v>29</v>
      </c>
      <c r="K7" s="156">
        <f t="shared" ref="K7:K13" si="0">SUM(B7:J7)</f>
        <v>21903</v>
      </c>
    </row>
    <row r="8" spans="1:11">
      <c r="A8" s="155">
        <v>2011</v>
      </c>
      <c r="B8" s="156">
        <v>10721</v>
      </c>
      <c r="C8" s="156">
        <v>10235</v>
      </c>
      <c r="D8" s="156">
        <v>1523</v>
      </c>
      <c r="E8" s="151">
        <v>219</v>
      </c>
      <c r="F8" s="156">
        <v>2427</v>
      </c>
      <c r="G8" s="151">
        <v>776</v>
      </c>
      <c r="H8" s="156">
        <v>1030</v>
      </c>
      <c r="I8" s="151">
        <v>564</v>
      </c>
      <c r="J8" s="151">
        <v>31</v>
      </c>
      <c r="K8" s="156">
        <f t="shared" si="0"/>
        <v>27526</v>
      </c>
    </row>
    <row r="9" spans="1:11">
      <c r="A9" s="155">
        <v>2012</v>
      </c>
      <c r="B9" s="156">
        <v>10731</v>
      </c>
      <c r="C9" s="156">
        <v>10746</v>
      </c>
      <c r="D9" s="156">
        <v>1352</v>
      </c>
      <c r="E9" s="151">
        <v>210</v>
      </c>
      <c r="F9" s="156">
        <v>2575</v>
      </c>
      <c r="G9" s="151">
        <v>558</v>
      </c>
      <c r="H9" s="151">
        <v>845</v>
      </c>
      <c r="I9" s="151">
        <v>428</v>
      </c>
      <c r="J9" s="151">
        <v>22</v>
      </c>
      <c r="K9" s="156">
        <f t="shared" si="0"/>
        <v>27467</v>
      </c>
    </row>
    <row r="10" spans="1:11">
      <c r="A10" s="155">
        <v>2013</v>
      </c>
      <c r="B10" s="156">
        <v>9821</v>
      </c>
      <c r="C10" s="156">
        <v>8536</v>
      </c>
      <c r="D10" s="156">
        <v>1414</v>
      </c>
      <c r="E10" s="151">
        <v>479</v>
      </c>
      <c r="F10" s="156">
        <v>1776</v>
      </c>
      <c r="G10" s="151">
        <v>528</v>
      </c>
      <c r="H10" s="151">
        <v>857</v>
      </c>
      <c r="I10" s="151">
        <v>356</v>
      </c>
      <c r="J10" s="151">
        <v>23</v>
      </c>
      <c r="K10" s="156">
        <f t="shared" si="0"/>
        <v>23790</v>
      </c>
    </row>
    <row r="11" spans="1:11">
      <c r="A11" s="155">
        <v>2014</v>
      </c>
      <c r="B11" s="156">
        <v>8875</v>
      </c>
      <c r="C11" s="156">
        <v>6729</v>
      </c>
      <c r="D11" s="156">
        <v>1504</v>
      </c>
      <c r="E11" s="151">
        <v>331</v>
      </c>
      <c r="F11" s="156">
        <v>1523</v>
      </c>
      <c r="G11" s="151">
        <v>540</v>
      </c>
      <c r="H11" s="151">
        <v>647</v>
      </c>
      <c r="I11" s="151">
        <v>360</v>
      </c>
      <c r="J11" s="151">
        <v>38</v>
      </c>
      <c r="K11" s="156">
        <f t="shared" si="0"/>
        <v>20547</v>
      </c>
    </row>
    <row r="12" spans="1:11">
      <c r="A12" s="155">
        <v>2015</v>
      </c>
      <c r="B12" s="156">
        <v>8167.541312653776</v>
      </c>
      <c r="C12" s="156">
        <v>6650.5953646963681</v>
      </c>
      <c r="D12" s="156">
        <v>1507.6585311955087</v>
      </c>
      <c r="E12" s="156">
        <v>137.79635297098301</v>
      </c>
      <c r="F12" s="156">
        <v>1548.2696011111268</v>
      </c>
      <c r="G12" s="156">
        <v>341.685340655076</v>
      </c>
      <c r="H12" s="156">
        <v>350.00259655641497</v>
      </c>
      <c r="I12" s="156">
        <v>219.63469285986599</v>
      </c>
      <c r="J12" s="156">
        <v>26.956227140133979</v>
      </c>
      <c r="K12" s="156">
        <f t="shared" si="0"/>
        <v>18950.140019839251</v>
      </c>
    </row>
    <row r="13" spans="1:11">
      <c r="A13" s="155">
        <v>2016</v>
      </c>
      <c r="B13" s="156">
        <v>10171.202800494437</v>
      </c>
      <c r="C13" s="156">
        <v>7385.9574342377318</v>
      </c>
      <c r="D13" s="156">
        <v>1465.4520841719275</v>
      </c>
      <c r="E13" s="156">
        <v>120.45621156886003</v>
      </c>
      <c r="F13" s="156">
        <v>1657.8745242177492</v>
      </c>
      <c r="G13" s="156">
        <v>344.26226528241506</v>
      </c>
      <c r="H13" s="156">
        <v>343.76033679517201</v>
      </c>
      <c r="I13" s="156">
        <v>272.67154160154439</v>
      </c>
      <c r="J13" s="156">
        <v>14.999100398455615</v>
      </c>
      <c r="K13" s="156">
        <f t="shared" si="0"/>
        <v>21776.636298768288</v>
      </c>
    </row>
    <row r="14" spans="1:11">
      <c r="A14" s="155">
        <v>2017</v>
      </c>
      <c r="B14" s="156">
        <v>13773.190209452818</v>
      </c>
      <c r="C14" s="156">
        <v>7979.3150062432387</v>
      </c>
      <c r="D14" s="156">
        <v>2376.2998861161777</v>
      </c>
      <c r="E14" s="156">
        <v>118.029144359499</v>
      </c>
      <c r="F14" s="156">
        <v>1707.403931179932</v>
      </c>
      <c r="G14" s="156">
        <v>370.47615447265599</v>
      </c>
      <c r="H14" s="156">
        <v>426.70590445394396</v>
      </c>
      <c r="I14" s="156">
        <v>363.09769384747193</v>
      </c>
      <c r="J14" s="156">
        <v>44.063618152527965</v>
      </c>
      <c r="K14" s="156">
        <f>SUM(B14:J14)</f>
        <v>27158.581548278267</v>
      </c>
    </row>
    <row r="15" spans="1:11">
      <c r="A15" s="153">
        <v>2018</v>
      </c>
      <c r="B15" s="161">
        <f>SUM(B16:B22)</f>
        <v>8938.9308380000002</v>
      </c>
      <c r="C15" s="161">
        <f t="shared" ref="C15:J15" si="1">SUM(C16:C22)</f>
        <v>201.32405077999999</v>
      </c>
      <c r="D15" s="161">
        <f t="shared" si="1"/>
        <v>295.30122175999998</v>
      </c>
      <c r="E15" s="161">
        <f t="shared" si="1"/>
        <v>4674.1079305000003</v>
      </c>
      <c r="F15" s="161">
        <f t="shared" si="1"/>
        <v>74.428498847</v>
      </c>
      <c r="G15" s="161">
        <f t="shared" si="1"/>
        <v>876.20754319999992</v>
      </c>
      <c r="H15" s="161">
        <f t="shared" si="1"/>
        <v>1633.4663607999998</v>
      </c>
      <c r="I15" s="161">
        <f t="shared" si="1"/>
        <v>337.58062566000001</v>
      </c>
      <c r="J15" s="161">
        <f t="shared" si="1"/>
        <v>7.0641063400000004</v>
      </c>
      <c r="K15" s="161">
        <f>SUM(K16:K22)</f>
        <v>17038.411175887002</v>
      </c>
    </row>
    <row r="16" spans="1:11">
      <c r="A16" s="353" t="s">
        <v>137</v>
      </c>
      <c r="B16" s="156">
        <v>1226.014664</v>
      </c>
      <c r="C16" s="156">
        <v>33.117237979999999</v>
      </c>
      <c r="D16" s="156">
        <v>47.794401999999998</v>
      </c>
      <c r="E16" s="156">
        <v>701.22284309999998</v>
      </c>
      <c r="F16" s="156">
        <v>10.810272149999999</v>
      </c>
      <c r="G16" s="156">
        <v>128.9388232</v>
      </c>
      <c r="H16" s="156">
        <v>211.48990610000001</v>
      </c>
      <c r="I16" s="156">
        <v>32.504858489999997</v>
      </c>
      <c r="J16" s="157">
        <v>2.1235225120000001</v>
      </c>
      <c r="K16" s="156">
        <f>SUM(B16:J16)</f>
        <v>2394.0165295320003</v>
      </c>
    </row>
    <row r="17" spans="1:11">
      <c r="A17" s="353" t="s">
        <v>138</v>
      </c>
      <c r="B17" s="156">
        <v>1093.8361649999999</v>
      </c>
      <c r="C17" s="156">
        <v>24.332224149999998</v>
      </c>
      <c r="D17" s="156">
        <v>52.466669469999999</v>
      </c>
      <c r="E17" s="156">
        <v>592.50987229999998</v>
      </c>
      <c r="F17" s="156">
        <v>8.7074025089999996</v>
      </c>
      <c r="G17" s="156">
        <v>167.73412450000001</v>
      </c>
      <c r="H17" s="156">
        <v>251.46677339999999</v>
      </c>
      <c r="I17" s="156">
        <v>43.924492170000001</v>
      </c>
      <c r="J17" s="157">
        <v>0.17459182600000001</v>
      </c>
      <c r="K17" s="156">
        <f t="shared" ref="K17:K21" si="2">SUM(B17:J17)</f>
        <v>2235.152315325</v>
      </c>
    </row>
    <row r="18" spans="1:11">
      <c r="A18" s="353" t="s">
        <v>139</v>
      </c>
      <c r="B18" s="156">
        <v>1365.088939</v>
      </c>
      <c r="C18" s="156">
        <v>28.367962869999999</v>
      </c>
      <c r="D18" s="156">
        <v>49.710886000000002</v>
      </c>
      <c r="E18" s="156">
        <v>702.11737489999996</v>
      </c>
      <c r="F18" s="156">
        <v>10.500047479999999</v>
      </c>
      <c r="G18" s="156">
        <v>126.7265474</v>
      </c>
      <c r="H18" s="156">
        <v>253.2510389</v>
      </c>
      <c r="I18" s="156">
        <v>60.256781850000003</v>
      </c>
      <c r="J18" s="157">
        <v>1.9995341470000001</v>
      </c>
      <c r="K18" s="156">
        <f t="shared" si="2"/>
        <v>2598.0191125470001</v>
      </c>
    </row>
    <row r="19" spans="1:11">
      <c r="A19" s="353" t="s">
        <v>140</v>
      </c>
      <c r="B19" s="156">
        <v>1251.0831800000001</v>
      </c>
      <c r="C19" s="156">
        <v>35.497101059999999</v>
      </c>
      <c r="D19" s="156">
        <v>28.096611429999999</v>
      </c>
      <c r="E19" s="156">
        <v>624.84400100000005</v>
      </c>
      <c r="F19" s="156">
        <v>10.542930220000001</v>
      </c>
      <c r="G19" s="156">
        <v>137.36359300000001</v>
      </c>
      <c r="H19" s="156">
        <v>236.39461489999999</v>
      </c>
      <c r="I19" s="156">
        <v>46.198228319999998</v>
      </c>
      <c r="J19" s="157">
        <v>0.21933768100000001</v>
      </c>
      <c r="K19" s="156">
        <f t="shared" si="2"/>
        <v>2370.2395976110001</v>
      </c>
    </row>
    <row r="20" spans="1:11">
      <c r="A20" s="353" t="s">
        <v>141</v>
      </c>
      <c r="B20" s="156">
        <v>1267.141455</v>
      </c>
      <c r="C20" s="156">
        <v>29.362834039999999</v>
      </c>
      <c r="D20" s="156">
        <v>46.008992139999997</v>
      </c>
      <c r="E20" s="156">
        <v>690.31663909999997</v>
      </c>
      <c r="F20" s="156">
        <v>12.398298479999999</v>
      </c>
      <c r="G20" s="156">
        <v>126.3210194</v>
      </c>
      <c r="H20" s="156">
        <v>228.16057960000001</v>
      </c>
      <c r="I20" s="156">
        <v>41.219802379999997</v>
      </c>
      <c r="J20" s="157">
        <v>0.19612762</v>
      </c>
      <c r="K20" s="156">
        <f t="shared" si="2"/>
        <v>2441.1257477599997</v>
      </c>
    </row>
    <row r="21" spans="1:11">
      <c r="A21" s="353" t="s">
        <v>142</v>
      </c>
      <c r="B21" s="156">
        <v>1548.4457950000001</v>
      </c>
      <c r="C21" s="156">
        <v>31.28194448</v>
      </c>
      <c r="D21" s="156">
        <v>31.058083150000002</v>
      </c>
      <c r="E21" s="156">
        <v>706.95628199999999</v>
      </c>
      <c r="F21" s="156">
        <v>12.51584495</v>
      </c>
      <c r="G21" s="156">
        <v>110.0922898</v>
      </c>
      <c r="H21" s="156">
        <v>260.72918019999997</v>
      </c>
      <c r="I21" s="156">
        <v>63.686399059999999</v>
      </c>
      <c r="J21" s="157">
        <v>2.0699189439999999</v>
      </c>
      <c r="K21" s="156">
        <f t="shared" si="2"/>
        <v>2766.8357375840001</v>
      </c>
    </row>
    <row r="22" spans="1:11">
      <c r="A22" s="353" t="s">
        <v>143</v>
      </c>
      <c r="B22" s="156">
        <v>1187.3206399999999</v>
      </c>
      <c r="C22" s="156">
        <v>19.364746199999999</v>
      </c>
      <c r="D22" s="156">
        <v>40.165577570000004</v>
      </c>
      <c r="E22" s="156">
        <v>656.14091810000002</v>
      </c>
      <c r="F22" s="156">
        <v>8.9537030580000003</v>
      </c>
      <c r="G22" s="156">
        <v>79.031145899999999</v>
      </c>
      <c r="H22" s="156">
        <v>191.97426770000001</v>
      </c>
      <c r="I22" s="156">
        <v>49.79006339</v>
      </c>
      <c r="J22" s="157">
        <v>0.28107360999999997</v>
      </c>
      <c r="K22" s="156">
        <f>SUM(B22:J22)</f>
        <v>2233.0221355279996</v>
      </c>
    </row>
    <row r="23" spans="1:11" ht="15.75">
      <c r="A23" s="158" t="s">
        <v>637</v>
      </c>
    </row>
    <row r="24" spans="1:11">
      <c r="A24" s="353" t="s">
        <v>574</v>
      </c>
      <c r="B24" s="156">
        <v>7084.582502797849</v>
      </c>
      <c r="C24" s="156">
        <v>217.5094123811744</v>
      </c>
      <c r="D24" s="156">
        <v>255.75814087651699</v>
      </c>
      <c r="E24" s="156">
        <v>4347.7230708009229</v>
      </c>
      <c r="F24" s="156">
        <v>65.876477351386995</v>
      </c>
      <c r="G24" s="156">
        <v>872.01200618554094</v>
      </c>
      <c r="H24" s="156">
        <v>1209.5615473976097</v>
      </c>
      <c r="I24" s="156">
        <v>178.236304625537</v>
      </c>
      <c r="J24" s="156">
        <v>19.421944374462825</v>
      </c>
      <c r="K24" s="156">
        <f>SUM(B24:J24)</f>
        <v>14250.681406791002</v>
      </c>
    </row>
    <row r="25" spans="1:11">
      <c r="A25" s="353" t="s">
        <v>575</v>
      </c>
      <c r="B25" s="156">
        <f t="shared" ref="B25:K25" si="3">B15</f>
        <v>8938.9308380000002</v>
      </c>
      <c r="C25" s="156">
        <f t="shared" si="3"/>
        <v>201.32405077999999</v>
      </c>
      <c r="D25" s="156">
        <f t="shared" si="3"/>
        <v>295.30122175999998</v>
      </c>
      <c r="E25" s="156">
        <f t="shared" si="3"/>
        <v>4674.1079305000003</v>
      </c>
      <c r="F25" s="156">
        <f t="shared" si="3"/>
        <v>74.428498847</v>
      </c>
      <c r="G25" s="156">
        <f t="shared" si="3"/>
        <v>876.20754319999992</v>
      </c>
      <c r="H25" s="156">
        <f t="shared" si="3"/>
        <v>1633.4663607999998</v>
      </c>
      <c r="I25" s="156">
        <f t="shared" si="3"/>
        <v>337.58062566000001</v>
      </c>
      <c r="J25" s="156">
        <f t="shared" si="3"/>
        <v>7.0641063400000004</v>
      </c>
      <c r="K25" s="156">
        <f t="shared" si="3"/>
        <v>17038.411175887002</v>
      </c>
    </row>
    <row r="26" spans="1:11">
      <c r="A26" s="159" t="s">
        <v>252</v>
      </c>
      <c r="B26" s="160">
        <f>B25/B24-1</f>
        <v>0.26174419374322055</v>
      </c>
      <c r="C26" s="160">
        <f t="shared" ref="C26:J26" si="4">C25/C24-1</f>
        <v>-7.4412235424600182E-2</v>
      </c>
      <c r="D26" s="160">
        <f t="shared" si="4"/>
        <v>0.15461123054759329</v>
      </c>
      <c r="E26" s="160">
        <f t="shared" si="4"/>
        <v>7.5070296425055361E-2</v>
      </c>
      <c r="F26" s="160">
        <f t="shared" si="4"/>
        <v>0.129819046789589</v>
      </c>
      <c r="G26" s="160">
        <f t="shared" si="4"/>
        <v>4.8113294136988838E-3</v>
      </c>
      <c r="H26" s="160">
        <f t="shared" si="4"/>
        <v>0.35046154890954306</v>
      </c>
      <c r="I26" s="160">
        <f t="shared" si="4"/>
        <v>0.89400597352618583</v>
      </c>
      <c r="J26" s="160">
        <f t="shared" si="4"/>
        <v>-0.63628222778310883</v>
      </c>
      <c r="K26" s="160">
        <f>K25/K24-1</f>
        <v>0.19562080503515711</v>
      </c>
    </row>
    <row r="28" spans="1:11">
      <c r="B28" s="156"/>
      <c r="C28" s="156"/>
      <c r="D28" s="156"/>
      <c r="E28" s="156"/>
      <c r="F28" s="156"/>
      <c r="G28" s="156"/>
      <c r="H28" s="156"/>
      <c r="I28" s="156"/>
      <c r="J28" s="156"/>
      <c r="K28" s="156"/>
    </row>
    <row r="30" spans="1:11">
      <c r="A30" s="859" t="s">
        <v>253</v>
      </c>
      <c r="B30" s="859"/>
      <c r="C30" s="859"/>
      <c r="D30" s="859"/>
      <c r="E30" s="859"/>
      <c r="F30" s="859"/>
      <c r="G30" s="859"/>
      <c r="H30" s="859"/>
      <c r="I30" s="859"/>
      <c r="J30" s="859"/>
      <c r="K30" s="859"/>
    </row>
    <row r="46" spans="1:9">
      <c r="A46" s="8" t="s">
        <v>259</v>
      </c>
    </row>
    <row r="47" spans="1:9">
      <c r="A47" s="153" t="s">
        <v>251</v>
      </c>
      <c r="B47" s="154" t="s">
        <v>199</v>
      </c>
      <c r="C47" s="154" t="s">
        <v>200</v>
      </c>
      <c r="D47" s="154" t="s">
        <v>201</v>
      </c>
      <c r="E47" s="154" t="s">
        <v>202</v>
      </c>
      <c r="F47" s="154" t="s">
        <v>203</v>
      </c>
      <c r="G47" s="154" t="s">
        <v>205</v>
      </c>
      <c r="H47" s="154" t="s">
        <v>204</v>
      </c>
      <c r="I47" s="154" t="s">
        <v>206</v>
      </c>
    </row>
    <row r="48" spans="1:9">
      <c r="B48" s="151" t="s">
        <v>256</v>
      </c>
      <c r="C48" s="151" t="s">
        <v>260</v>
      </c>
      <c r="D48" s="151" t="s">
        <v>256</v>
      </c>
      <c r="E48" s="151" t="s">
        <v>257</v>
      </c>
      <c r="F48" s="151" t="s">
        <v>256</v>
      </c>
      <c r="G48" s="151" t="s">
        <v>256</v>
      </c>
      <c r="H48" s="151" t="s">
        <v>256</v>
      </c>
      <c r="I48" s="151" t="s">
        <v>256</v>
      </c>
    </row>
    <row r="49" spans="1:10">
      <c r="A49" s="155">
        <v>2009</v>
      </c>
      <c r="B49" s="156">
        <v>1246</v>
      </c>
      <c r="C49" s="156">
        <v>6972</v>
      </c>
      <c r="D49" s="156">
        <v>1373</v>
      </c>
      <c r="E49" s="151">
        <v>16</v>
      </c>
      <c r="F49" s="156">
        <v>682</v>
      </c>
      <c r="G49" s="151">
        <v>37</v>
      </c>
      <c r="H49" s="151">
        <v>12</v>
      </c>
      <c r="I49" s="151">
        <v>12</v>
      </c>
    </row>
    <row r="50" spans="1:10">
      <c r="A50" s="155">
        <v>2010</v>
      </c>
      <c r="B50" s="156">
        <v>1256</v>
      </c>
      <c r="C50" s="156">
        <v>6335</v>
      </c>
      <c r="D50" s="156">
        <v>1314</v>
      </c>
      <c r="E50" s="151">
        <v>6</v>
      </c>
      <c r="F50" s="156">
        <v>770</v>
      </c>
      <c r="G50" s="151">
        <v>39</v>
      </c>
      <c r="H50" s="151">
        <v>17</v>
      </c>
      <c r="I50" s="151">
        <v>17</v>
      </c>
    </row>
    <row r="51" spans="1:10">
      <c r="A51" s="155">
        <v>2011</v>
      </c>
      <c r="B51" s="156">
        <v>1262</v>
      </c>
      <c r="C51" s="156">
        <v>6492</v>
      </c>
      <c r="D51" s="156">
        <v>1007</v>
      </c>
      <c r="E51" s="151">
        <v>7</v>
      </c>
      <c r="F51" s="156">
        <v>988</v>
      </c>
      <c r="G51" s="151">
        <v>32</v>
      </c>
      <c r="H51" s="156">
        <v>19</v>
      </c>
      <c r="I51" s="151">
        <v>19</v>
      </c>
    </row>
    <row r="52" spans="1:10">
      <c r="A52" s="155">
        <v>2012</v>
      </c>
      <c r="B52" s="156">
        <v>1406</v>
      </c>
      <c r="C52" s="156">
        <v>6427</v>
      </c>
      <c r="D52" s="156">
        <v>1016</v>
      </c>
      <c r="E52" s="151">
        <v>7</v>
      </c>
      <c r="F52" s="156">
        <v>1170</v>
      </c>
      <c r="G52" s="151">
        <v>26</v>
      </c>
      <c r="H52" s="151">
        <v>18</v>
      </c>
      <c r="I52" s="151">
        <v>18</v>
      </c>
    </row>
    <row r="53" spans="1:10">
      <c r="A53" s="155">
        <v>2013</v>
      </c>
      <c r="B53" s="156">
        <v>1403.9670750000002</v>
      </c>
      <c r="C53" s="156">
        <v>6047.3659180000004</v>
      </c>
      <c r="D53" s="156">
        <v>1079.006396</v>
      </c>
      <c r="E53" s="156">
        <v>21.204193999999998</v>
      </c>
      <c r="F53" s="156">
        <v>855.15530999999999</v>
      </c>
      <c r="G53" s="156">
        <v>23.824697999999998</v>
      </c>
      <c r="H53" s="156">
        <v>10.373199999999999</v>
      </c>
      <c r="I53" s="156">
        <v>18.448508504000003</v>
      </c>
    </row>
    <row r="54" spans="1:10">
      <c r="A54" s="155">
        <v>2014</v>
      </c>
      <c r="B54" s="156">
        <v>1402.417778</v>
      </c>
      <c r="C54" s="156">
        <v>5323.3804000000009</v>
      </c>
      <c r="D54" s="156">
        <v>1149.2442489999999</v>
      </c>
      <c r="E54" s="156">
        <v>17.144968000000002</v>
      </c>
      <c r="F54" s="156">
        <v>771.45482600000003</v>
      </c>
      <c r="G54" s="156">
        <v>24.640213999999997</v>
      </c>
      <c r="H54" s="156">
        <v>11.368120999999999</v>
      </c>
      <c r="I54" s="156">
        <v>16.477174284000004</v>
      </c>
    </row>
    <row r="55" spans="1:10">
      <c r="A55" s="155">
        <v>2015</v>
      </c>
      <c r="B55" s="156">
        <v>1757.1664789999998</v>
      </c>
      <c r="C55" s="156">
        <v>5743.7721409999986</v>
      </c>
      <c r="D55" s="156">
        <v>1217.4060959999999</v>
      </c>
      <c r="E55" s="156">
        <v>8.9059539999999995</v>
      </c>
      <c r="F55" s="156">
        <v>938.35960200000011</v>
      </c>
      <c r="G55" s="156">
        <v>20.111056000000001</v>
      </c>
      <c r="H55" s="156">
        <v>11.646831000000001</v>
      </c>
      <c r="I55" s="156">
        <v>17.754669809999999</v>
      </c>
    </row>
    <row r="56" spans="1:10">
      <c r="A56" s="155">
        <v>2016</v>
      </c>
      <c r="B56" s="156">
        <v>2492.5097820000001</v>
      </c>
      <c r="C56" s="156">
        <v>5915.3714909999999</v>
      </c>
      <c r="D56" s="156">
        <v>1113.5873849999998</v>
      </c>
      <c r="E56" s="156">
        <v>7.1565099999999982</v>
      </c>
      <c r="F56" s="156">
        <v>942.30815900000005</v>
      </c>
      <c r="G56" s="156">
        <v>19.371681000000002</v>
      </c>
      <c r="H56" s="156">
        <v>11.050374</v>
      </c>
      <c r="I56" s="156">
        <v>24.406133279999999</v>
      </c>
    </row>
    <row r="57" spans="1:10">
      <c r="A57" s="155">
        <v>2017</v>
      </c>
      <c r="B57" s="156">
        <v>2608.8056520000005</v>
      </c>
      <c r="C57" s="156">
        <v>6336.3753339999994</v>
      </c>
      <c r="D57" s="156">
        <v>1240.033964</v>
      </c>
      <c r="E57" s="156">
        <v>6.9465319999999995</v>
      </c>
      <c r="F57" s="156">
        <v>856.21164399999998</v>
      </c>
      <c r="G57" s="156">
        <v>18.695043000000002</v>
      </c>
      <c r="H57" s="156">
        <v>11.463353000000001</v>
      </c>
      <c r="I57" s="156">
        <v>25.183071454</v>
      </c>
    </row>
    <row r="58" spans="1:10">
      <c r="A58" s="162">
        <v>2018</v>
      </c>
      <c r="B58" s="390">
        <f>SUM(B59:B65)</f>
        <v>1381.582834</v>
      </c>
      <c r="C58" s="390">
        <f t="shared" ref="C58:I58" si="5">SUM(C59:C65)</f>
        <v>3581.3500530000001</v>
      </c>
      <c r="D58" s="390">
        <f t="shared" si="5"/>
        <v>713.29302899999993</v>
      </c>
      <c r="E58" s="390">
        <f t="shared" si="5"/>
        <v>4.5035959999999999</v>
      </c>
      <c r="F58" s="390">
        <f t="shared" si="5"/>
        <v>418.71881400000001</v>
      </c>
      <c r="G58" s="390">
        <f t="shared" si="5"/>
        <v>9.4285679999999985</v>
      </c>
      <c r="H58" s="390">
        <f t="shared" si="5"/>
        <v>9.1531009999999995</v>
      </c>
      <c r="I58" s="390">
        <f t="shared" si="5"/>
        <v>15.092456718000001</v>
      </c>
      <c r="J58" s="157"/>
    </row>
    <row r="59" spans="1:10">
      <c r="A59" s="353" t="s">
        <v>137</v>
      </c>
      <c r="B59" s="157">
        <v>184.77863099999999</v>
      </c>
      <c r="C59" s="157">
        <v>527.17544699999996</v>
      </c>
      <c r="D59" s="157">
        <v>92.255201999999997</v>
      </c>
      <c r="E59" s="157">
        <v>0.65115500000000004</v>
      </c>
      <c r="F59" s="157">
        <v>58.870925999999997</v>
      </c>
      <c r="G59" s="157">
        <v>1.6121780000000001</v>
      </c>
      <c r="H59" s="157">
        <v>1.5377130000000001</v>
      </c>
      <c r="I59" s="157">
        <v>1.631438494</v>
      </c>
    </row>
    <row r="60" spans="1:10">
      <c r="A60" s="353" t="s">
        <v>138</v>
      </c>
      <c r="B60" s="157">
        <v>166.67458999999999</v>
      </c>
      <c r="C60" s="157">
        <v>444.81754799999999</v>
      </c>
      <c r="D60" s="157">
        <v>104.866185</v>
      </c>
      <c r="E60" s="157">
        <v>0.51156800000000002</v>
      </c>
      <c r="F60" s="157">
        <v>77.250163000000001</v>
      </c>
      <c r="G60" s="157">
        <v>1.1259809999999999</v>
      </c>
      <c r="H60" s="157">
        <v>1.392371</v>
      </c>
      <c r="I60" s="157">
        <v>2.025202079</v>
      </c>
    </row>
    <row r="61" spans="1:10">
      <c r="A61" s="353" t="s">
        <v>139</v>
      </c>
      <c r="B61" s="157">
        <v>220.103443</v>
      </c>
      <c r="C61" s="157">
        <v>530.03707599999996</v>
      </c>
      <c r="D61" s="157">
        <v>107.27357600000001</v>
      </c>
      <c r="E61" s="157">
        <v>0.63324499999999995</v>
      </c>
      <c r="F61" s="157">
        <v>61.323909</v>
      </c>
      <c r="G61" s="157">
        <v>1.306211</v>
      </c>
      <c r="H61" s="157">
        <v>1.559175</v>
      </c>
      <c r="I61" s="157">
        <v>2.553667672</v>
      </c>
    </row>
    <row r="62" spans="1:10">
      <c r="A62" s="353" t="s">
        <v>140</v>
      </c>
      <c r="B62" s="157">
        <v>198.527119</v>
      </c>
      <c r="C62" s="157">
        <v>468.13911400000001</v>
      </c>
      <c r="D62" s="157">
        <v>103.096768</v>
      </c>
      <c r="E62" s="157">
        <v>0.63678400000000002</v>
      </c>
      <c r="F62" s="157">
        <v>66.876953</v>
      </c>
      <c r="G62" s="157">
        <v>1.6417999999999999</v>
      </c>
      <c r="H62" s="157">
        <v>1.0662499999999999</v>
      </c>
      <c r="I62" s="157">
        <v>1.900700617</v>
      </c>
    </row>
    <row r="63" spans="1:10">
      <c r="A63" s="353" t="s">
        <v>141</v>
      </c>
      <c r="B63" s="157">
        <v>198.55586</v>
      </c>
      <c r="C63" s="157">
        <v>529.65852600000005</v>
      </c>
      <c r="D63" s="157">
        <v>98.393727999999996</v>
      </c>
      <c r="E63" s="157">
        <v>0.751552</v>
      </c>
      <c r="F63" s="157">
        <v>61.372391999999998</v>
      </c>
      <c r="G63" s="157">
        <v>1.3503179999999999</v>
      </c>
      <c r="H63" s="157">
        <v>1.4279120000000001</v>
      </c>
      <c r="I63" s="157">
        <v>1.8290507110000001</v>
      </c>
    </row>
    <row r="64" spans="1:10">
      <c r="A64" s="353" t="s">
        <v>142</v>
      </c>
      <c r="B64" s="157">
        <v>219.76855900000001</v>
      </c>
      <c r="C64" s="157">
        <v>551.70627000000002</v>
      </c>
      <c r="D64" s="157">
        <v>117.016876</v>
      </c>
      <c r="E64" s="157">
        <v>0.77066999999999997</v>
      </c>
      <c r="F64" s="157">
        <v>52.437192000000003</v>
      </c>
      <c r="G64" s="157">
        <v>1.4760009999999999</v>
      </c>
      <c r="H64" s="157">
        <v>0.95829600000000004</v>
      </c>
      <c r="I64" s="157">
        <v>2.8588771390000001</v>
      </c>
    </row>
    <row r="65" spans="1:9">
      <c r="A65" s="353" t="s">
        <v>143</v>
      </c>
      <c r="B65" s="157">
        <v>193.174632</v>
      </c>
      <c r="C65" s="157">
        <v>529.81607199999996</v>
      </c>
      <c r="D65" s="157">
        <v>90.390693999999996</v>
      </c>
      <c r="E65" s="157">
        <v>0.54862200000000005</v>
      </c>
      <c r="F65" s="157">
        <v>40.587279000000002</v>
      </c>
      <c r="G65" s="157">
        <v>0.91607899999999998</v>
      </c>
      <c r="H65" s="157">
        <v>1.211384</v>
      </c>
      <c r="I65" s="157">
        <v>2.2935200060000001</v>
      </c>
    </row>
    <row r="66" spans="1:9" ht="15.75">
      <c r="A66" s="158" t="s">
        <v>638</v>
      </c>
    </row>
    <row r="67" spans="1:9">
      <c r="A67" s="353" t="s">
        <v>574</v>
      </c>
      <c r="B67" s="157">
        <v>1437.981761</v>
      </c>
      <c r="C67" s="157">
        <v>3510.0660550000002</v>
      </c>
      <c r="D67" s="157">
        <v>691.306107</v>
      </c>
      <c r="E67" s="157">
        <v>3.8524239999999996</v>
      </c>
      <c r="F67" s="157">
        <v>453.363426</v>
      </c>
      <c r="G67" s="157">
        <v>10.979741000000001</v>
      </c>
      <c r="H67" s="157">
        <v>6.65829</v>
      </c>
      <c r="I67" s="157">
        <v>12.692475556</v>
      </c>
    </row>
    <row r="68" spans="1:9">
      <c r="A68" s="353" t="s">
        <v>575</v>
      </c>
      <c r="B68" s="157">
        <f>B58</f>
        <v>1381.582834</v>
      </c>
      <c r="C68" s="157">
        <f t="shared" ref="C68:I68" si="6">C58</f>
        <v>3581.3500530000001</v>
      </c>
      <c r="D68" s="157">
        <f t="shared" si="6"/>
        <v>713.29302899999993</v>
      </c>
      <c r="E68" s="157">
        <f t="shared" si="6"/>
        <v>4.5035959999999999</v>
      </c>
      <c r="F68" s="157">
        <f t="shared" si="6"/>
        <v>418.71881400000001</v>
      </c>
      <c r="G68" s="157">
        <f t="shared" si="6"/>
        <v>9.4285679999999985</v>
      </c>
      <c r="H68" s="157">
        <f t="shared" si="6"/>
        <v>9.1531009999999995</v>
      </c>
      <c r="I68" s="157">
        <f t="shared" si="6"/>
        <v>15.092456718000001</v>
      </c>
    </row>
    <row r="69" spans="1:9">
      <c r="A69" s="159" t="s">
        <v>252</v>
      </c>
      <c r="B69" s="160">
        <f>B68/B67-1</f>
        <v>-3.9220891759280119E-2</v>
      </c>
      <c r="C69" s="160">
        <f t="shared" ref="C69:H69" si="7">C68/C67-1</f>
        <v>2.0308449152533159E-2</v>
      </c>
      <c r="D69" s="160">
        <f>D68/D67-1</f>
        <v>3.1804900574963213E-2</v>
      </c>
      <c r="E69" s="160">
        <f t="shared" si="7"/>
        <v>0.16902916189910577</v>
      </c>
      <c r="F69" s="160">
        <f>F68/F67-1</f>
        <v>-7.6416865616327878E-2</v>
      </c>
      <c r="G69" s="160">
        <f t="shared" si="7"/>
        <v>-0.14127591898570302</v>
      </c>
      <c r="H69" s="160">
        <f t="shared" si="7"/>
        <v>0.3746924510647629</v>
      </c>
      <c r="I69" s="160">
        <f>I68/I67-1</f>
        <v>0.18908692409224148</v>
      </c>
    </row>
    <row r="73" spans="1:9">
      <c r="A73" s="859" t="s">
        <v>258</v>
      </c>
      <c r="B73" s="859"/>
      <c r="C73" s="859"/>
      <c r="D73" s="859"/>
      <c r="E73" s="859"/>
      <c r="F73" s="859"/>
      <c r="G73" s="859"/>
      <c r="H73" s="859"/>
      <c r="I73" s="859"/>
    </row>
    <row r="91" spans="1:11" ht="165.75" customHeight="1">
      <c r="A91" s="801" t="s">
        <v>606</v>
      </c>
      <c r="B91" s="801"/>
      <c r="C91" s="801"/>
      <c r="D91" s="801"/>
      <c r="E91" s="801"/>
      <c r="F91" s="801"/>
      <c r="G91" s="801"/>
      <c r="H91" s="801"/>
      <c r="I91" s="801"/>
      <c r="J91" s="712"/>
      <c r="K91" s="712"/>
    </row>
  </sheetData>
  <mergeCells count="3">
    <mergeCell ref="A30:K30"/>
    <mergeCell ref="A73:I73"/>
    <mergeCell ref="A91:I91"/>
  </mergeCells>
  <printOptions horizontalCentered="1" verticalCentered="1"/>
  <pageMargins left="0" right="0" top="0" bottom="0" header="0.31496062992125984" footer="0.31496062992125984"/>
  <pageSetup paperSize="9" scale="4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B050"/>
    <pageSetUpPr fitToPage="1"/>
  </sheetPr>
  <dimension ref="A1:Z51"/>
  <sheetViews>
    <sheetView showGridLines="0" view="pageBreakPreview" zoomScaleNormal="110" zoomScaleSheetLayoutView="100" workbookViewId="0">
      <selection activeCell="J25" sqref="J25:R25"/>
    </sheetView>
  </sheetViews>
  <sheetFormatPr baseColWidth="10" defaultColWidth="28.7109375" defaultRowHeight="12"/>
  <cols>
    <col min="1" max="1" width="28.7109375" style="143"/>
    <col min="2" max="2" width="8.85546875" style="143" hidden="1" customWidth="1"/>
    <col min="3" max="3" width="7.7109375" style="143" hidden="1" customWidth="1"/>
    <col min="4" max="19" width="7.7109375" style="143" customWidth="1"/>
    <col min="20" max="24" width="7.7109375" style="143" hidden="1" customWidth="1"/>
    <col min="25" max="25" width="9.7109375" style="143" customWidth="1"/>
    <col min="26" max="26" width="7.7109375" style="143" customWidth="1"/>
    <col min="27" max="28" width="7.7109375" style="144" customWidth="1"/>
    <col min="29" max="16384" width="28.7109375" style="144"/>
  </cols>
  <sheetData>
    <row r="1" spans="1:26" ht="15">
      <c r="A1" s="205" t="s">
        <v>447</v>
      </c>
      <c r="B1" s="205"/>
      <c r="Z1" s="144"/>
    </row>
    <row r="2" spans="1:26" ht="15.75">
      <c r="A2" s="138" t="s">
        <v>261</v>
      </c>
      <c r="B2" s="138"/>
      <c r="Z2" s="144"/>
    </row>
    <row r="3" spans="1:26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47"/>
    </row>
    <row r="4" spans="1:26" ht="24" customHeight="1">
      <c r="A4" s="344" t="s">
        <v>262</v>
      </c>
      <c r="B4" s="385">
        <v>2007</v>
      </c>
      <c r="C4" s="385">
        <v>2008</v>
      </c>
      <c r="D4" s="385">
        <v>2009</v>
      </c>
      <c r="E4" s="385">
        <v>2010</v>
      </c>
      <c r="F4" s="385">
        <v>2011</v>
      </c>
      <c r="G4" s="385">
        <v>2012</v>
      </c>
      <c r="H4" s="385">
        <v>2013</v>
      </c>
      <c r="I4" s="385">
        <v>2014</v>
      </c>
      <c r="J4" s="385">
        <v>2015</v>
      </c>
      <c r="K4" s="385">
        <v>2016</v>
      </c>
      <c r="L4" s="399">
        <v>2017</v>
      </c>
      <c r="M4" s="860">
        <v>2018</v>
      </c>
      <c r="N4" s="860"/>
      <c r="O4" s="860"/>
      <c r="P4" s="860"/>
      <c r="Q4" s="860"/>
      <c r="R4" s="860"/>
      <c r="S4" s="860"/>
      <c r="T4" s="860"/>
      <c r="U4" s="860"/>
      <c r="V4" s="860"/>
      <c r="W4" s="860"/>
      <c r="X4" s="860"/>
      <c r="Y4" s="713"/>
      <c r="Z4" s="385" t="s">
        <v>263</v>
      </c>
    </row>
    <row r="5" spans="1:26" ht="12.75" thickBot="1">
      <c r="A5" s="345"/>
      <c r="B5" s="345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 t="s">
        <v>422</v>
      </c>
      <c r="N5" s="346" t="s">
        <v>232</v>
      </c>
      <c r="O5" s="346" t="s">
        <v>233</v>
      </c>
      <c r="P5" s="346" t="s">
        <v>120</v>
      </c>
      <c r="Q5" s="346" t="s">
        <v>423</v>
      </c>
      <c r="R5" s="346" t="s">
        <v>424</v>
      </c>
      <c r="S5" s="346" t="s">
        <v>425</v>
      </c>
      <c r="T5" s="346" t="s">
        <v>147</v>
      </c>
      <c r="U5" s="346" t="s">
        <v>163</v>
      </c>
      <c r="V5" s="346" t="s">
        <v>149</v>
      </c>
      <c r="W5" s="346" t="s">
        <v>426</v>
      </c>
      <c r="X5" s="346" t="s">
        <v>136</v>
      </c>
      <c r="Y5" s="475">
        <v>2018</v>
      </c>
      <c r="Z5" s="346"/>
    </row>
    <row r="6" spans="1:26">
      <c r="A6" s="167" t="s">
        <v>264</v>
      </c>
      <c r="B6" s="167">
        <v>17439.352246936651</v>
      </c>
      <c r="C6" s="168">
        <v>18100.9679482994</v>
      </c>
      <c r="D6" s="168">
        <v>16481.813528277929</v>
      </c>
      <c r="E6" s="168">
        <v>21902.831565768924</v>
      </c>
      <c r="F6" s="168">
        <v>27525.674834212732</v>
      </c>
      <c r="G6" s="168">
        <v>27466.673086776646</v>
      </c>
      <c r="H6" s="168">
        <v>23789.445416193055</v>
      </c>
      <c r="I6" s="168">
        <v>20545.413928408008</v>
      </c>
      <c r="J6" s="169">
        <v>18950.140019839255</v>
      </c>
      <c r="K6" s="168">
        <v>21776.636298768291</v>
      </c>
      <c r="L6" s="168">
        <v>27158.581548278267</v>
      </c>
      <c r="M6" s="168">
        <v>2394.0165299999999</v>
      </c>
      <c r="N6" s="168">
        <v>2235.1523149999998</v>
      </c>
      <c r="O6" s="168">
        <v>2598.019112</v>
      </c>
      <c r="P6" s="168">
        <v>2370.2395980000001</v>
      </c>
      <c r="Q6" s="168">
        <v>2441.125747</v>
      </c>
      <c r="R6" s="168">
        <v>2766.8357369999999</v>
      </c>
      <c r="S6" s="168">
        <v>2233.022136</v>
      </c>
      <c r="T6" s="168"/>
      <c r="U6" s="168"/>
      <c r="V6" s="168"/>
      <c r="W6" s="168"/>
      <c r="X6" s="168"/>
      <c r="Y6" s="476">
        <f>SUM(M6:S6)</f>
        <v>17038.411175000001</v>
      </c>
      <c r="Z6" s="391">
        <f>Y6/$Y$21</f>
        <v>0.59862921894535592</v>
      </c>
    </row>
    <row r="7" spans="1:26" ht="12.75" thickBot="1">
      <c r="A7" s="167" t="s">
        <v>265</v>
      </c>
      <c r="B7" s="167">
        <v>164.96940000000001</v>
      </c>
      <c r="C7" s="168">
        <v>175.89179999999999</v>
      </c>
      <c r="D7" s="168">
        <v>148.02010000000001</v>
      </c>
      <c r="E7" s="168">
        <v>251.68170000000003</v>
      </c>
      <c r="F7" s="168">
        <v>491.9676</v>
      </c>
      <c r="G7" s="168">
        <v>722.2650000000001</v>
      </c>
      <c r="H7" s="168">
        <v>721.94380000000012</v>
      </c>
      <c r="I7" s="168">
        <v>663.60569999999996</v>
      </c>
      <c r="J7" s="169">
        <v>698.46230000000003</v>
      </c>
      <c r="K7" s="168">
        <v>640.32760000000007</v>
      </c>
      <c r="L7" s="168">
        <v>586.09349999999995</v>
      </c>
      <c r="M7" s="168">
        <v>47.119399999999999</v>
      </c>
      <c r="N7" s="168">
        <v>46.014000000000003</v>
      </c>
      <c r="O7" s="168">
        <v>53.719099999999997</v>
      </c>
      <c r="P7" s="168">
        <v>51.630800000000001</v>
      </c>
      <c r="Q7" s="168">
        <v>49.984099999999998</v>
      </c>
      <c r="R7" s="168">
        <v>51.645299999999999</v>
      </c>
      <c r="S7" s="168">
        <v>55.820599999999999</v>
      </c>
      <c r="T7" s="168"/>
      <c r="U7" s="168"/>
      <c r="V7" s="168"/>
      <c r="W7" s="168"/>
      <c r="X7" s="168"/>
      <c r="Y7" s="476">
        <f t="shared" ref="Y7:Y18" si="0">SUM(M7:S7)</f>
        <v>355.93330000000003</v>
      </c>
      <c r="Z7" s="392">
        <f t="shared" ref="Z7:Z18" si="1">Y7/$Y$21</f>
        <v>1.2505395672589353E-2</v>
      </c>
    </row>
    <row r="8" spans="1:26">
      <c r="A8" s="170" t="s">
        <v>268</v>
      </c>
      <c r="B8" s="170">
        <v>2306.4474815413805</v>
      </c>
      <c r="C8" s="171">
        <v>2681.4368000245331</v>
      </c>
      <c r="D8" s="171">
        <v>1920.8202588002309</v>
      </c>
      <c r="E8" s="171">
        <v>3088.1233844173048</v>
      </c>
      <c r="F8" s="171">
        <v>4567.8024539648541</v>
      </c>
      <c r="G8" s="171">
        <v>4995.5372719897332</v>
      </c>
      <c r="H8" s="171">
        <v>5270.9630859503377</v>
      </c>
      <c r="I8" s="171">
        <v>4562.2725959757954</v>
      </c>
      <c r="J8" s="172">
        <v>2302.3120197518469</v>
      </c>
      <c r="K8" s="171">
        <v>2212.7446898617918</v>
      </c>
      <c r="L8" s="171">
        <v>3357.8398979472931</v>
      </c>
      <c r="M8" s="171">
        <v>426.6885997</v>
      </c>
      <c r="N8" s="171">
        <v>226.55083640000001</v>
      </c>
      <c r="O8" s="171">
        <v>343.29416300000003</v>
      </c>
      <c r="P8" s="171">
        <v>294.2673221</v>
      </c>
      <c r="Q8" s="171">
        <v>310.8870197</v>
      </c>
      <c r="R8" s="171">
        <v>369.96523619999999</v>
      </c>
      <c r="S8" s="171">
        <v>350.71120710000002</v>
      </c>
      <c r="T8" s="171"/>
      <c r="U8" s="171"/>
      <c r="V8" s="171"/>
      <c r="W8" s="171"/>
      <c r="X8" s="171"/>
      <c r="Y8" s="477">
        <f t="shared" si="0"/>
        <v>2322.3643842000001</v>
      </c>
      <c r="Z8" s="149">
        <f t="shared" si="1"/>
        <v>8.159417935986972E-2</v>
      </c>
    </row>
    <row r="9" spans="1:26">
      <c r="A9" s="170" t="s">
        <v>269</v>
      </c>
      <c r="B9" s="170">
        <v>1460.1750864820103</v>
      </c>
      <c r="C9" s="171">
        <v>1797.3858471823089</v>
      </c>
      <c r="D9" s="171">
        <v>1683.2136660010215</v>
      </c>
      <c r="E9" s="171">
        <v>1884.2183061226253</v>
      </c>
      <c r="F9" s="171">
        <v>2113.5156486492629</v>
      </c>
      <c r="G9" s="171">
        <v>2311.7126019672733</v>
      </c>
      <c r="H9" s="171">
        <v>1706.6950634617754</v>
      </c>
      <c r="I9" s="171">
        <v>1730.5254660543083</v>
      </c>
      <c r="J9" s="172">
        <v>1456.9481829951926</v>
      </c>
      <c r="K9" s="171">
        <v>1269.0252173274621</v>
      </c>
      <c r="L9" s="171">
        <v>1787.8776365309534</v>
      </c>
      <c r="M9" s="171">
        <v>11.28791024</v>
      </c>
      <c r="N9" s="171">
        <v>127.47930650000001</v>
      </c>
      <c r="O9" s="171">
        <v>168.52757600000001</v>
      </c>
      <c r="P9" s="171">
        <v>70.914365050000001</v>
      </c>
      <c r="Q9" s="171">
        <v>273.71842700000002</v>
      </c>
      <c r="R9" s="171">
        <v>361.38842449999999</v>
      </c>
      <c r="S9" s="171">
        <v>319.51056820000002</v>
      </c>
      <c r="T9" s="171"/>
      <c r="U9" s="171"/>
      <c r="V9" s="171"/>
      <c r="W9" s="171"/>
      <c r="X9" s="171"/>
      <c r="Y9" s="477">
        <f t="shared" si="0"/>
        <v>1332.8265774900001</v>
      </c>
      <c r="Z9" s="149">
        <f t="shared" si="1"/>
        <v>4.6827660447773568E-2</v>
      </c>
    </row>
    <row r="10" spans="1:26">
      <c r="A10" s="170" t="s">
        <v>270</v>
      </c>
      <c r="B10" s="170">
        <v>460.42811133796545</v>
      </c>
      <c r="C10" s="171">
        <v>685.93448714902649</v>
      </c>
      <c r="D10" s="171">
        <v>634.36531445369326</v>
      </c>
      <c r="E10" s="171">
        <v>975.09790797619473</v>
      </c>
      <c r="F10" s="171">
        <v>1689.3502871966998</v>
      </c>
      <c r="G10" s="171">
        <v>1094.8051389253683</v>
      </c>
      <c r="H10" s="171">
        <v>785.88057815767991</v>
      </c>
      <c r="I10" s="171">
        <v>847.43103959854761</v>
      </c>
      <c r="J10" s="172">
        <v>722.75179937486246</v>
      </c>
      <c r="K10" s="171">
        <v>878.49733521216012</v>
      </c>
      <c r="L10" s="171">
        <v>819.60230796417761</v>
      </c>
      <c r="M10" s="171">
        <v>47.525680399999999</v>
      </c>
      <c r="N10" s="171">
        <v>34.79586381</v>
      </c>
      <c r="O10" s="171">
        <v>15.404135070000001</v>
      </c>
      <c r="P10" s="171">
        <v>15.6780075</v>
      </c>
      <c r="Q10" s="171">
        <v>23.038735460000002</v>
      </c>
      <c r="R10" s="171">
        <v>42.415310849999997</v>
      </c>
      <c r="S10" s="171">
        <v>58.257368479999997</v>
      </c>
      <c r="T10" s="171"/>
      <c r="U10" s="171"/>
      <c r="V10" s="171"/>
      <c r="W10" s="171"/>
      <c r="X10" s="171"/>
      <c r="Y10" s="477">
        <f t="shared" si="0"/>
        <v>237.11510156999998</v>
      </c>
      <c r="Z10" s="149">
        <f t="shared" si="1"/>
        <v>8.3308253683458729E-3</v>
      </c>
    </row>
    <row r="11" spans="1:26">
      <c r="A11" s="170" t="s">
        <v>271</v>
      </c>
      <c r="B11" s="170">
        <v>1512.1504</v>
      </c>
      <c r="C11" s="171">
        <v>1912.6476</v>
      </c>
      <c r="D11" s="171">
        <v>1827.6067999999998</v>
      </c>
      <c r="E11" s="171">
        <v>2202.5515999999998</v>
      </c>
      <c r="F11" s="171">
        <v>2835.5270999999998</v>
      </c>
      <c r="G11" s="171">
        <v>3082.7011000000002</v>
      </c>
      <c r="H11" s="171">
        <v>3444.3696</v>
      </c>
      <c r="I11" s="171">
        <v>4231.3062</v>
      </c>
      <c r="J11" s="172">
        <v>4408.6431000000002</v>
      </c>
      <c r="K11" s="171">
        <v>4701.7740000000003</v>
      </c>
      <c r="L11" s="171">
        <v>5114.1799000000001</v>
      </c>
      <c r="M11" s="171">
        <v>582.7423</v>
      </c>
      <c r="N11" s="171">
        <v>400.66539999999998</v>
      </c>
      <c r="O11" s="171">
        <v>369.85410000000002</v>
      </c>
      <c r="P11" s="171">
        <v>389.5498</v>
      </c>
      <c r="Q11" s="171">
        <v>453.3587</v>
      </c>
      <c r="R11" s="171">
        <v>429.99169999999998</v>
      </c>
      <c r="S11" s="171">
        <v>442.60759999999999</v>
      </c>
      <c r="T11" s="171"/>
      <c r="U11" s="171"/>
      <c r="V11" s="171"/>
      <c r="W11" s="171"/>
      <c r="X11" s="171"/>
      <c r="Y11" s="477">
        <f t="shared" si="0"/>
        <v>3068.7695999999996</v>
      </c>
      <c r="Z11" s="149">
        <f t="shared" si="1"/>
        <v>0.10781845383956419</v>
      </c>
    </row>
    <row r="12" spans="1:26">
      <c r="A12" s="170" t="s">
        <v>272</v>
      </c>
      <c r="B12" s="170">
        <v>499.51869999999997</v>
      </c>
      <c r="C12" s="171">
        <v>621.93760000000009</v>
      </c>
      <c r="D12" s="171">
        <v>517.92150000000004</v>
      </c>
      <c r="E12" s="171">
        <v>643.65350000000001</v>
      </c>
      <c r="F12" s="171">
        <v>1049.4242000000002</v>
      </c>
      <c r="G12" s="171">
        <v>1016.9302</v>
      </c>
      <c r="H12" s="171">
        <v>1030.2617</v>
      </c>
      <c r="I12" s="171">
        <v>1155.346</v>
      </c>
      <c r="J12" s="172">
        <v>932.5921000000003</v>
      </c>
      <c r="K12" s="171">
        <v>908.68899999999996</v>
      </c>
      <c r="L12" s="171">
        <v>1044.8715999999999</v>
      </c>
      <c r="M12" s="171">
        <v>86.236999999999995</v>
      </c>
      <c r="N12" s="171">
        <v>100.80889999999999</v>
      </c>
      <c r="O12" s="171">
        <v>129.16990000000001</v>
      </c>
      <c r="P12" s="171">
        <v>130.6686</v>
      </c>
      <c r="Q12" s="171">
        <v>156.97049999999999</v>
      </c>
      <c r="R12" s="171">
        <v>165.27180000000001</v>
      </c>
      <c r="S12" s="171">
        <v>140.9332</v>
      </c>
      <c r="T12" s="171"/>
      <c r="U12" s="171"/>
      <c r="V12" s="171"/>
      <c r="W12" s="171"/>
      <c r="X12" s="171"/>
      <c r="Y12" s="477">
        <f t="shared" si="0"/>
        <v>910.05989999999997</v>
      </c>
      <c r="Z12" s="149">
        <f t="shared" si="1"/>
        <v>3.197413429779427E-2</v>
      </c>
    </row>
    <row r="13" spans="1:26">
      <c r="A13" s="174" t="s">
        <v>273</v>
      </c>
      <c r="B13" s="174">
        <v>1736.4664</v>
      </c>
      <c r="C13" s="146">
        <v>2025.8468000000005</v>
      </c>
      <c r="D13" s="146">
        <v>1495.3791999999999</v>
      </c>
      <c r="E13" s="146">
        <v>1560.8283999999999</v>
      </c>
      <c r="F13" s="146">
        <v>1989.8615</v>
      </c>
      <c r="G13" s="146">
        <v>2177.0586000000003</v>
      </c>
      <c r="H13" s="146">
        <v>1927.9707999999998</v>
      </c>
      <c r="I13" s="146">
        <v>1800.1976000000002</v>
      </c>
      <c r="J13" s="172">
        <v>1331.18</v>
      </c>
      <c r="K13" s="171">
        <v>1196.0629999999999</v>
      </c>
      <c r="L13" s="171">
        <v>1268.1784</v>
      </c>
      <c r="M13" s="171">
        <v>101.3052</v>
      </c>
      <c r="N13" s="171">
        <v>103.3708</v>
      </c>
      <c r="O13" s="171">
        <v>120.2192</v>
      </c>
      <c r="P13" s="171">
        <v>111.7388</v>
      </c>
      <c r="Q13" s="171">
        <v>114.6018</v>
      </c>
      <c r="R13" s="171">
        <v>122.4097</v>
      </c>
      <c r="S13" s="171">
        <v>118.60939999999999</v>
      </c>
      <c r="T13" s="171"/>
      <c r="U13" s="171"/>
      <c r="V13" s="171"/>
      <c r="W13" s="171"/>
      <c r="X13" s="171"/>
      <c r="Y13" s="477">
        <f t="shared" si="0"/>
        <v>792.25490000000013</v>
      </c>
      <c r="Z13" s="149">
        <f t="shared" si="1"/>
        <v>2.7835161807135526E-2</v>
      </c>
    </row>
    <row r="14" spans="1:26">
      <c r="A14" s="174" t="s">
        <v>274</v>
      </c>
      <c r="B14" s="174">
        <v>361.69349999999997</v>
      </c>
      <c r="C14" s="146">
        <v>427.76830000000001</v>
      </c>
      <c r="D14" s="146">
        <v>335.83899999999994</v>
      </c>
      <c r="E14" s="146">
        <v>359.17520000000002</v>
      </c>
      <c r="F14" s="146">
        <v>401.69369999999998</v>
      </c>
      <c r="G14" s="146">
        <v>438.08229999999998</v>
      </c>
      <c r="H14" s="146">
        <v>427.33410000000003</v>
      </c>
      <c r="I14" s="146">
        <v>416.25689999999997</v>
      </c>
      <c r="J14" s="172">
        <v>352.98030000000006</v>
      </c>
      <c r="K14" s="171">
        <v>322.0564</v>
      </c>
      <c r="L14" s="171">
        <v>339.57060000000007</v>
      </c>
      <c r="M14" s="171">
        <v>24.526299999999999</v>
      </c>
      <c r="N14" s="171">
        <v>26.107299999999999</v>
      </c>
      <c r="O14" s="171">
        <v>26.9405</v>
      </c>
      <c r="P14" s="171">
        <v>31.771699999999999</v>
      </c>
      <c r="Q14" s="171">
        <v>30.082000000000001</v>
      </c>
      <c r="R14" s="171">
        <v>28.7883</v>
      </c>
      <c r="S14" s="171">
        <v>25.6614</v>
      </c>
      <c r="T14" s="171"/>
      <c r="U14" s="171"/>
      <c r="V14" s="171"/>
      <c r="W14" s="171"/>
      <c r="X14" s="171"/>
      <c r="Y14" s="477">
        <f t="shared" si="0"/>
        <v>193.8775</v>
      </c>
      <c r="Z14" s="149">
        <f t="shared" si="1"/>
        <v>6.8117112096913717E-3</v>
      </c>
    </row>
    <row r="15" spans="1:26">
      <c r="A15" s="174" t="s">
        <v>275</v>
      </c>
      <c r="B15" s="174">
        <v>805.03100000000006</v>
      </c>
      <c r="C15" s="146">
        <v>1040.7969000000001</v>
      </c>
      <c r="D15" s="146">
        <v>837.80100000000004</v>
      </c>
      <c r="E15" s="146">
        <v>1228.2731999999999</v>
      </c>
      <c r="F15" s="146">
        <v>1654.8217</v>
      </c>
      <c r="G15" s="146">
        <v>1636.3205999999998</v>
      </c>
      <c r="H15" s="146">
        <v>1510.0326</v>
      </c>
      <c r="I15" s="146">
        <v>1514.9664</v>
      </c>
      <c r="J15" s="172">
        <v>1405.9457</v>
      </c>
      <c r="K15" s="171">
        <v>1341.5205000000001</v>
      </c>
      <c r="L15" s="171">
        <v>1379.6829</v>
      </c>
      <c r="M15" s="171">
        <v>120.6078</v>
      </c>
      <c r="N15" s="171">
        <v>132.33359999999999</v>
      </c>
      <c r="O15" s="171">
        <v>127.44840000000001</v>
      </c>
      <c r="P15" s="171">
        <v>136.36269999999999</v>
      </c>
      <c r="Q15" s="171">
        <v>133.76009999999999</v>
      </c>
      <c r="R15" s="171">
        <v>128.9795</v>
      </c>
      <c r="S15" s="171">
        <v>120.553</v>
      </c>
      <c r="T15" s="171"/>
      <c r="U15" s="171"/>
      <c r="V15" s="171"/>
      <c r="W15" s="171"/>
      <c r="X15" s="171"/>
      <c r="Y15" s="477">
        <f t="shared" si="0"/>
        <v>900.04509999999993</v>
      </c>
      <c r="Z15" s="149">
        <f t="shared" si="1"/>
        <v>3.1622273326702643E-2</v>
      </c>
    </row>
    <row r="16" spans="1:26">
      <c r="A16" s="174" t="s">
        <v>266</v>
      </c>
      <c r="B16" s="174">
        <v>905.58400000000006</v>
      </c>
      <c r="C16" s="146">
        <v>908.78440000000012</v>
      </c>
      <c r="D16" s="146">
        <v>570.93029999999999</v>
      </c>
      <c r="E16" s="146">
        <v>949.29350000000011</v>
      </c>
      <c r="F16" s="146">
        <v>1129.5879</v>
      </c>
      <c r="G16" s="146">
        <v>1301.0628000000002</v>
      </c>
      <c r="H16" s="146">
        <v>1320.0777</v>
      </c>
      <c r="I16" s="146">
        <v>1148.5262999999998</v>
      </c>
      <c r="J16" s="172">
        <v>1080.6344000000001</v>
      </c>
      <c r="K16" s="146">
        <v>1084.1491999999998</v>
      </c>
      <c r="L16" s="146">
        <v>1270.1376</v>
      </c>
      <c r="M16" s="171">
        <v>109.544</v>
      </c>
      <c r="N16" s="171">
        <v>123.1681</v>
      </c>
      <c r="O16" s="171">
        <v>126.4735</v>
      </c>
      <c r="P16" s="171">
        <v>122.8095</v>
      </c>
      <c r="Q16" s="171">
        <v>119.3832</v>
      </c>
      <c r="R16" s="171">
        <v>110.3449</v>
      </c>
      <c r="S16" s="171">
        <v>96.298299999999998</v>
      </c>
      <c r="T16" s="171"/>
      <c r="U16" s="171"/>
      <c r="V16" s="171"/>
      <c r="W16" s="171"/>
      <c r="X16" s="171"/>
      <c r="Y16" s="477">
        <f t="shared" si="0"/>
        <v>808.02150000000017</v>
      </c>
      <c r="Z16" s="149">
        <f t="shared" si="1"/>
        <v>2.8389107086802947E-2</v>
      </c>
    </row>
    <row r="17" spans="1:26">
      <c r="A17" s="174" t="s">
        <v>267</v>
      </c>
      <c r="B17" s="174">
        <v>220.36680000000001</v>
      </c>
      <c r="C17" s="146">
        <v>327.77690000000001</v>
      </c>
      <c r="D17" s="146">
        <v>368.9264</v>
      </c>
      <c r="E17" s="146">
        <v>393.05259999999987</v>
      </c>
      <c r="F17" s="146">
        <v>475.91149999999999</v>
      </c>
      <c r="G17" s="146">
        <v>545.32429999999999</v>
      </c>
      <c r="H17" s="146">
        <v>544.48760000000016</v>
      </c>
      <c r="I17" s="146">
        <v>581.29720000000009</v>
      </c>
      <c r="J17" s="172">
        <v>533.19579999999996</v>
      </c>
      <c r="K17" s="146">
        <v>445.02069999999998</v>
      </c>
      <c r="L17" s="146">
        <v>510.73149999999998</v>
      </c>
      <c r="M17" s="171">
        <v>47.454900000000002</v>
      </c>
      <c r="N17" s="171">
        <v>44.783900000000003</v>
      </c>
      <c r="O17" s="171">
        <v>50.053100000000001</v>
      </c>
      <c r="P17" s="171">
        <v>44.699399999999997</v>
      </c>
      <c r="Q17" s="171">
        <v>47.371400000000001</v>
      </c>
      <c r="R17" s="171">
        <v>51.990200000000002</v>
      </c>
      <c r="S17" s="171">
        <v>43.996299999999998</v>
      </c>
      <c r="T17" s="171"/>
      <c r="U17" s="171"/>
      <c r="V17" s="171"/>
      <c r="W17" s="171"/>
      <c r="X17" s="171"/>
      <c r="Y17" s="477">
        <f t="shared" si="0"/>
        <v>330.3492</v>
      </c>
      <c r="Z17" s="149">
        <f t="shared" si="1"/>
        <v>1.1606521379492602E-2</v>
      </c>
    </row>
    <row r="18" spans="1:26">
      <c r="A18" s="170" t="s">
        <v>21</v>
      </c>
      <c r="B18" s="170">
        <v>221.83599979000002</v>
      </c>
      <c r="C18" s="171">
        <v>311.30424654000001</v>
      </c>
      <c r="D18" s="171">
        <v>247.88257134000003</v>
      </c>
      <c r="E18" s="171">
        <v>364.29995030999999</v>
      </c>
      <c r="F18" s="171">
        <v>450.82314214999997</v>
      </c>
      <c r="G18" s="171">
        <v>622.13367848000007</v>
      </c>
      <c r="H18" s="171">
        <v>381.17453501</v>
      </c>
      <c r="I18" s="171">
        <v>335.53756860000004</v>
      </c>
      <c r="J18" s="172">
        <v>238.56881154000001</v>
      </c>
      <c r="K18" s="171">
        <v>243.27676936000003</v>
      </c>
      <c r="L18" s="171">
        <v>280.26976268999999</v>
      </c>
      <c r="M18" s="171">
        <v>23.085644979999998</v>
      </c>
      <c r="N18" s="171">
        <v>21.943338830000002</v>
      </c>
      <c r="O18" s="171">
        <v>29.385644079999999</v>
      </c>
      <c r="P18" s="171">
        <v>26.294260389999998</v>
      </c>
      <c r="Q18" s="171">
        <v>24.2449215</v>
      </c>
      <c r="R18" s="171">
        <v>25.17618727</v>
      </c>
      <c r="S18" s="171">
        <v>22.219870819999997</v>
      </c>
      <c r="T18" s="171"/>
      <c r="U18" s="171"/>
      <c r="V18" s="171"/>
      <c r="W18" s="171"/>
      <c r="X18" s="171"/>
      <c r="Y18" s="477">
        <f t="shared" si="0"/>
        <v>172.34986786999997</v>
      </c>
      <c r="Z18" s="149">
        <f t="shared" si="1"/>
        <v>6.0553572588820546E-3</v>
      </c>
    </row>
    <row r="19" spans="1:26" ht="15">
      <c r="A19" s="170"/>
      <c r="B19" s="170"/>
      <c r="C19" s="171"/>
      <c r="D19" s="171"/>
      <c r="E19" s="171"/>
      <c r="F19" s="171"/>
      <c r="G19" s="171"/>
      <c r="H19" s="171"/>
      <c r="I19" s="171"/>
      <c r="K19" s="148"/>
      <c r="L19"/>
      <c r="M19"/>
      <c r="N19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477"/>
      <c r="Z19" s="149"/>
    </row>
    <row r="20" spans="1:26">
      <c r="A20" s="170"/>
      <c r="B20" s="170"/>
      <c r="C20" s="145"/>
      <c r="D20" s="145"/>
      <c r="E20" s="145"/>
      <c r="F20" s="145"/>
      <c r="G20" s="145"/>
      <c r="H20" s="145"/>
      <c r="I20" s="145"/>
      <c r="Y20" s="478"/>
      <c r="Z20" s="12"/>
    </row>
    <row r="21" spans="1:26">
      <c r="A21" s="176" t="s">
        <v>276</v>
      </c>
      <c r="B21" s="177">
        <f t="shared" ref="B21:H21" si="2">SUM(B6:B20)</f>
        <v>28094.019126088009</v>
      </c>
      <c r="C21" s="177">
        <f t="shared" si="2"/>
        <v>31018.47962919527</v>
      </c>
      <c r="D21" s="177">
        <f>SUM(D6:D20)</f>
        <v>27070.51963887288</v>
      </c>
      <c r="E21" s="177">
        <f t="shared" si="2"/>
        <v>35803.08081459505</v>
      </c>
      <c r="F21" s="177">
        <f t="shared" si="2"/>
        <v>46375.961566173552</v>
      </c>
      <c r="G21" s="177">
        <f t="shared" si="2"/>
        <v>47410.606678139025</v>
      </c>
      <c r="H21" s="177">
        <f t="shared" si="2"/>
        <v>42860.636578772857</v>
      </c>
      <c r="I21" s="177">
        <f>SUM(I6:I18)</f>
        <v>39532.682898636653</v>
      </c>
      <c r="J21" s="177">
        <f>SUM(J6:J18)</f>
        <v>34414.354533501159</v>
      </c>
      <c r="K21" s="177">
        <f>SUM(K6:K18)</f>
        <v>37019.780710529711</v>
      </c>
      <c r="L21" s="177">
        <f>SUM(L6:L18)</f>
        <v>44917.617153410683</v>
      </c>
      <c r="M21" s="177">
        <f t="shared" ref="M21:X21" si="3">SUM(M6:M19)</f>
        <v>4022.1412653199995</v>
      </c>
      <c r="N21" s="177">
        <f t="shared" si="3"/>
        <v>3623.1736605399997</v>
      </c>
      <c r="O21" s="177">
        <f t="shared" si="3"/>
        <v>4158.5084301500001</v>
      </c>
      <c r="P21" s="177">
        <f t="shared" si="3"/>
        <v>3796.6248530399998</v>
      </c>
      <c r="Q21" s="177">
        <f>SUM(Q6:Q19)</f>
        <v>4178.5266506600001</v>
      </c>
      <c r="R21" s="177">
        <f t="shared" si="3"/>
        <v>4655.2022958200014</v>
      </c>
      <c r="S21" s="177">
        <f t="shared" si="3"/>
        <v>4028.200950599999</v>
      </c>
      <c r="T21" s="177">
        <f t="shared" si="3"/>
        <v>0</v>
      </c>
      <c r="U21" s="177">
        <f t="shared" si="3"/>
        <v>0</v>
      </c>
      <c r="V21" s="177">
        <f t="shared" si="3"/>
        <v>0</v>
      </c>
      <c r="W21" s="177">
        <f t="shared" si="3"/>
        <v>0</v>
      </c>
      <c r="X21" s="177">
        <f t="shared" si="3"/>
        <v>0</v>
      </c>
      <c r="Y21" s="479">
        <f>SUM(Y6:Y19)</f>
        <v>28462.37810613</v>
      </c>
      <c r="Z21" s="178">
        <v>1</v>
      </c>
    </row>
    <row r="22" spans="1:26">
      <c r="A22" s="179"/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480"/>
      <c r="Z22" s="144"/>
    </row>
    <row r="23" spans="1:26">
      <c r="A23" s="176" t="s">
        <v>277</v>
      </c>
      <c r="B23" s="177">
        <f t="shared" ref="B23:K23" si="4">SUM(B6:B7)</f>
        <v>17604.321646936653</v>
      </c>
      <c r="C23" s="177">
        <f t="shared" si="4"/>
        <v>18276.859748299401</v>
      </c>
      <c r="D23" s="177">
        <f t="shared" si="4"/>
        <v>16629.833628277931</v>
      </c>
      <c r="E23" s="177">
        <f t="shared" si="4"/>
        <v>22154.513265768925</v>
      </c>
      <c r="F23" s="177">
        <f t="shared" si="4"/>
        <v>28017.642434212732</v>
      </c>
      <c r="G23" s="177">
        <f t="shared" si="4"/>
        <v>28188.938086776645</v>
      </c>
      <c r="H23" s="177">
        <f t="shared" si="4"/>
        <v>24511.389216193056</v>
      </c>
      <c r="I23" s="177">
        <f t="shared" si="4"/>
        <v>21209.019628408008</v>
      </c>
      <c r="J23" s="177">
        <f t="shared" si="4"/>
        <v>19648.602319839254</v>
      </c>
      <c r="K23" s="177">
        <f t="shared" si="4"/>
        <v>22416.963898768292</v>
      </c>
      <c r="L23" s="177">
        <f t="shared" ref="L23" si="5">SUM(L6:L7)</f>
        <v>27744.675048278266</v>
      </c>
      <c r="M23" s="177">
        <f t="shared" ref="M23:X23" si="6">SUM(M6:M7)</f>
        <v>2441.1359299999999</v>
      </c>
      <c r="N23" s="177">
        <f t="shared" si="6"/>
        <v>2281.1663149999999</v>
      </c>
      <c r="O23" s="177">
        <f t="shared" si="6"/>
        <v>2651.7382119999997</v>
      </c>
      <c r="P23" s="177">
        <f t="shared" si="6"/>
        <v>2421.870398</v>
      </c>
      <c r="Q23" s="177">
        <f>SUM(Q6:Q7)</f>
        <v>2491.1098470000002</v>
      </c>
      <c r="R23" s="177">
        <f t="shared" si="6"/>
        <v>2818.481037</v>
      </c>
      <c r="S23" s="177">
        <f t="shared" si="6"/>
        <v>2288.8427360000001</v>
      </c>
      <c r="T23" s="177">
        <f t="shared" si="6"/>
        <v>0</v>
      </c>
      <c r="U23" s="177">
        <f t="shared" si="6"/>
        <v>0</v>
      </c>
      <c r="V23" s="177">
        <f t="shared" si="6"/>
        <v>0</v>
      </c>
      <c r="W23" s="177">
        <f t="shared" si="6"/>
        <v>0</v>
      </c>
      <c r="X23" s="177">
        <f t="shared" si="6"/>
        <v>0</v>
      </c>
      <c r="Y23" s="479">
        <f>SUM(Y6:Y7)</f>
        <v>17394.344475000002</v>
      </c>
      <c r="Z23" s="178">
        <f>Y23/Y21</f>
        <v>0.61113461461794527</v>
      </c>
    </row>
    <row r="24" spans="1:26">
      <c r="Y24" s="481"/>
      <c r="Z24" s="144"/>
    </row>
    <row r="25" spans="1:26" ht="33" customHeight="1">
      <c r="A25" s="801" t="s">
        <v>639</v>
      </c>
      <c r="B25" s="801"/>
      <c r="C25" s="801"/>
      <c r="D25" s="801"/>
      <c r="E25" s="801"/>
      <c r="F25" s="801"/>
      <c r="G25" s="801"/>
      <c r="H25" s="801"/>
      <c r="I25" s="801"/>
      <c r="J25" s="801"/>
      <c r="K25" s="801"/>
      <c r="L25" s="801"/>
      <c r="M25" s="801"/>
      <c r="N25" s="801"/>
      <c r="O25" s="801"/>
      <c r="P25" s="801"/>
      <c r="Q25" s="801"/>
      <c r="R25" s="801"/>
      <c r="S25" s="801"/>
      <c r="T25" s="801"/>
      <c r="U25" s="801"/>
      <c r="V25" s="801"/>
      <c r="W25" s="801"/>
      <c r="X25" s="801"/>
      <c r="Y25" s="801"/>
      <c r="Z25" s="710"/>
    </row>
    <row r="26" spans="1:26">
      <c r="Z26" s="144"/>
    </row>
    <row r="27" spans="1:26" customFormat="1" ht="15"/>
    <row r="28" spans="1:26" customFormat="1" ht="15">
      <c r="K28" s="715"/>
      <c r="L28" s="715"/>
      <c r="M28" s="716"/>
      <c r="N28" s="717"/>
      <c r="O28" s="718"/>
      <c r="P28" s="718"/>
      <c r="Q28" s="717"/>
      <c r="R28" s="718"/>
      <c r="S28" s="717"/>
      <c r="T28" s="717"/>
      <c r="U28" s="717"/>
      <c r="V28" s="718"/>
      <c r="W28" s="717"/>
      <c r="X28" s="721"/>
    </row>
    <row r="29" spans="1:26" customFormat="1" ht="15">
      <c r="K29" s="715"/>
      <c r="L29" s="715"/>
      <c r="M29" s="716"/>
      <c r="N29" s="717"/>
      <c r="O29" s="718"/>
      <c r="P29" s="718"/>
      <c r="Q29" s="717"/>
      <c r="R29" s="718"/>
      <c r="S29" s="717"/>
      <c r="T29" s="717"/>
      <c r="U29" s="717"/>
      <c r="V29" s="718"/>
      <c r="W29" s="717"/>
      <c r="X29" s="721"/>
    </row>
    <row r="30" spans="1:26" customFormat="1" ht="15">
      <c r="K30" s="715"/>
      <c r="L30" s="715"/>
      <c r="M30" s="719"/>
      <c r="N30" s="568"/>
      <c r="O30" s="568"/>
      <c r="P30" s="568"/>
      <c r="Q30" s="568"/>
      <c r="R30" s="568"/>
      <c r="S30" s="568"/>
      <c r="T30" s="568"/>
      <c r="U30" s="568"/>
      <c r="V30" s="568"/>
      <c r="W30" s="568"/>
      <c r="X30" s="721"/>
    </row>
    <row r="31" spans="1:26" customFormat="1" ht="15">
      <c r="K31" s="715"/>
      <c r="L31" s="715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1"/>
    </row>
    <row r="32" spans="1:26" customFormat="1" ht="15">
      <c r="K32" s="715"/>
      <c r="L32" s="715"/>
      <c r="M32" s="720"/>
      <c r="N32" s="720"/>
      <c r="O32" s="720"/>
      <c r="P32" s="720"/>
      <c r="Q32" s="720"/>
      <c r="R32" s="720"/>
      <c r="S32" s="720"/>
      <c r="T32" s="720"/>
      <c r="U32" s="720"/>
      <c r="V32" s="720"/>
      <c r="W32" s="720"/>
      <c r="X32" s="721"/>
    </row>
    <row r="33" spans="11:24" customFormat="1" ht="15">
      <c r="K33" s="715"/>
      <c r="L33" s="715"/>
      <c r="M33" s="720"/>
      <c r="N33" s="720"/>
      <c r="O33" s="720"/>
      <c r="P33" s="720"/>
      <c r="Q33" s="720"/>
      <c r="R33" s="720"/>
      <c r="S33" s="720"/>
      <c r="T33" s="720"/>
      <c r="U33" s="720"/>
      <c r="V33" s="720"/>
      <c r="W33" s="720"/>
      <c r="X33" s="721"/>
    </row>
    <row r="34" spans="11:24" customFormat="1" ht="15">
      <c r="K34" s="715"/>
      <c r="L34" s="715"/>
      <c r="M34" s="720"/>
      <c r="N34" s="720"/>
      <c r="O34" s="720"/>
      <c r="P34" s="720"/>
      <c r="Q34" s="720"/>
      <c r="R34" s="720"/>
      <c r="S34" s="720"/>
      <c r="T34" s="720"/>
      <c r="U34" s="720"/>
      <c r="V34" s="720"/>
      <c r="W34" s="720"/>
      <c r="X34" s="721"/>
    </row>
    <row r="35" spans="11:24" customFormat="1" ht="15"/>
    <row r="36" spans="11:24" customFormat="1" ht="15"/>
    <row r="37" spans="11:24" customFormat="1" ht="15"/>
    <row r="38" spans="11:24" customFormat="1" ht="15"/>
    <row r="39" spans="11:24" customFormat="1" ht="15"/>
    <row r="40" spans="11:24" customFormat="1" ht="15"/>
    <row r="41" spans="11:24" customFormat="1" ht="15"/>
    <row r="42" spans="11:24" customFormat="1" ht="15"/>
    <row r="43" spans="11:24" customFormat="1" ht="15"/>
    <row r="44" spans="11:24" customFormat="1" ht="15"/>
    <row r="45" spans="11:24" customFormat="1" ht="15"/>
    <row r="46" spans="11:24" customFormat="1" ht="15"/>
    <row r="47" spans="11:24" customFormat="1" ht="15"/>
    <row r="48" spans="11:24" customFormat="1" ht="15"/>
    <row r="49" spans="15:17" customFormat="1" ht="15"/>
    <row r="50" spans="15:17" customFormat="1" ht="15"/>
    <row r="51" spans="15:17" ht="15">
      <c r="O51"/>
      <c r="P51"/>
      <c r="Q51"/>
    </row>
  </sheetData>
  <mergeCells count="4">
    <mergeCell ref="M4:X4"/>
    <mergeCell ref="A25:I25"/>
    <mergeCell ref="J25:R25"/>
    <mergeCell ref="S25:Y25"/>
  </mergeCells>
  <printOptions horizontalCentered="1" verticalCentered="1"/>
  <pageMargins left="0" right="0" top="0" bottom="0" header="0.31496062992125984" footer="0.31496062992125984"/>
  <pageSetup paperSize="9" scale="8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50"/>
  </sheetPr>
  <dimension ref="A1:AB42"/>
  <sheetViews>
    <sheetView view="pageBreakPreview" topLeftCell="A25" zoomScaleNormal="130" zoomScaleSheetLayoutView="100" workbookViewId="0">
      <selection activeCell="A24" sqref="A24:C24"/>
    </sheetView>
  </sheetViews>
  <sheetFormatPr baseColWidth="10" defaultColWidth="11.5703125" defaultRowHeight="15"/>
  <cols>
    <col min="1" max="1" width="36.140625" style="143" customWidth="1"/>
    <col min="2" max="2" width="18.7109375" style="143" customWidth="1"/>
    <col min="3" max="3" width="41.42578125" style="144" customWidth="1"/>
    <col min="4" max="4" width="10.42578125" bestFit="1" customWidth="1"/>
    <col min="5" max="5" width="19.85546875" customWidth="1"/>
    <col min="6" max="6" width="6.7109375" customWidth="1"/>
    <col min="7" max="8" width="11.5703125" customWidth="1"/>
    <col min="10" max="10" width="15.5703125" customWidth="1"/>
    <col min="14" max="16384" width="11.5703125" style="144"/>
  </cols>
  <sheetData>
    <row r="1" spans="1:15">
      <c r="A1" s="205" t="s">
        <v>413</v>
      </c>
    </row>
    <row r="2" spans="1:15" ht="39" customHeight="1">
      <c r="A2" s="861" t="s">
        <v>278</v>
      </c>
      <c r="B2" s="861"/>
      <c r="C2" s="861"/>
    </row>
    <row r="3" spans="1:15">
      <c r="A3" s="166"/>
      <c r="B3" s="166"/>
      <c r="C3" s="147"/>
    </row>
    <row r="4" spans="1:15">
      <c r="A4" s="163" t="s">
        <v>262</v>
      </c>
      <c r="B4" s="462" t="s">
        <v>575</v>
      </c>
      <c r="C4" s="384" t="s">
        <v>263</v>
      </c>
    </row>
    <row r="5" spans="1:15" ht="15.75" thickBot="1">
      <c r="A5" s="164"/>
      <c r="B5" s="165"/>
      <c r="C5" s="165"/>
    </row>
    <row r="6" spans="1:15" ht="15.75" thickBot="1">
      <c r="A6" s="181" t="s">
        <v>279</v>
      </c>
      <c r="B6" s="393">
        <f>SUM(B8:B16)</f>
        <v>17038.411175887002</v>
      </c>
      <c r="C6" s="182">
        <f>B6/$B$21</f>
        <v>0.9795374122610131</v>
      </c>
    </row>
    <row r="7" spans="1:15">
      <c r="B7" s="183"/>
      <c r="C7" s="183"/>
      <c r="E7" s="124"/>
    </row>
    <row r="8" spans="1:15">
      <c r="A8" s="174" t="s">
        <v>0</v>
      </c>
      <c r="B8" s="722">
        <v>8938.9308380000002</v>
      </c>
      <c r="C8" s="184">
        <f>B8/$B$21</f>
        <v>0.51389868990990939</v>
      </c>
      <c r="E8" s="124"/>
    </row>
    <row r="9" spans="1:15">
      <c r="A9" s="174" t="s">
        <v>6</v>
      </c>
      <c r="B9" s="722">
        <v>201.32405077999999</v>
      </c>
      <c r="C9" s="184">
        <f t="shared" ref="C9:C15" si="0">B9/$B$21</f>
        <v>1.1574109680251904E-2</v>
      </c>
      <c r="E9" s="124"/>
      <c r="N9"/>
      <c r="O9"/>
    </row>
    <row r="10" spans="1:15">
      <c r="A10" s="174" t="s">
        <v>9</v>
      </c>
      <c r="B10" s="722">
        <v>295.30122175999998</v>
      </c>
      <c r="C10" s="184">
        <f t="shared" si="0"/>
        <v>1.6976852572361249E-2</v>
      </c>
      <c r="E10" s="124"/>
      <c r="N10"/>
      <c r="O10"/>
    </row>
    <row r="11" spans="1:15">
      <c r="A11" s="174" t="s">
        <v>11</v>
      </c>
      <c r="B11" s="722">
        <v>4674.1079305000003</v>
      </c>
      <c r="C11" s="184">
        <f t="shared" si="0"/>
        <v>0.26871423277718259</v>
      </c>
      <c r="E11" s="124"/>
      <c r="N11"/>
      <c r="O11"/>
    </row>
    <row r="12" spans="1:15">
      <c r="A12" s="174" t="s">
        <v>14</v>
      </c>
      <c r="B12" s="722">
        <v>74.428498847</v>
      </c>
      <c r="C12" s="184">
        <f t="shared" si="0"/>
        <v>4.2788907021001502E-3</v>
      </c>
      <c r="E12" s="124"/>
      <c r="N12"/>
      <c r="O12"/>
    </row>
    <row r="13" spans="1:15">
      <c r="A13" s="174" t="s">
        <v>15</v>
      </c>
      <c r="B13" s="722">
        <v>876.20754319999992</v>
      </c>
      <c r="C13" s="184">
        <f t="shared" si="0"/>
        <v>5.037312814027841E-2</v>
      </c>
      <c r="E13" s="124"/>
      <c r="N13"/>
      <c r="O13"/>
    </row>
    <row r="14" spans="1:15">
      <c r="A14" s="174" t="s">
        <v>16</v>
      </c>
      <c r="B14" s="722">
        <v>1633.4663607999998</v>
      </c>
      <c r="C14" s="184">
        <f t="shared" si="0"/>
        <v>9.3907899953597038E-2</v>
      </c>
      <c r="E14" s="124"/>
      <c r="N14"/>
      <c r="O14"/>
    </row>
    <row r="15" spans="1:15">
      <c r="A15" s="174" t="s">
        <v>18</v>
      </c>
      <c r="B15" s="722">
        <v>337.58062566000001</v>
      </c>
      <c r="C15" s="184">
        <f t="shared" si="0"/>
        <v>1.9407493402696079E-2</v>
      </c>
      <c r="E15" s="124"/>
      <c r="N15"/>
      <c r="O15"/>
    </row>
    <row r="16" spans="1:15">
      <c r="A16" s="174" t="s">
        <v>21</v>
      </c>
      <c r="B16" s="723">
        <v>7.0641063400000004</v>
      </c>
      <c r="C16" s="184">
        <f>B16/$B$21</f>
        <v>4.0611512263613342E-4</v>
      </c>
      <c r="N16"/>
      <c r="O16"/>
    </row>
    <row r="17" spans="1:15" ht="15.75" thickBot="1">
      <c r="A17" s="174"/>
      <c r="B17" s="583"/>
      <c r="C17" s="185"/>
      <c r="N17"/>
      <c r="O17"/>
    </row>
    <row r="18" spans="1:15" ht="15.75" thickBot="1">
      <c r="A18" s="170"/>
      <c r="B18" s="145"/>
      <c r="C18" s="12"/>
      <c r="N18"/>
      <c r="O18"/>
    </row>
    <row r="19" spans="1:15" ht="15.75" thickBot="1">
      <c r="A19" s="186" t="s">
        <v>265</v>
      </c>
      <c r="B19" s="711">
        <f>'6.1 EXPORTACIONES PART'!Y7</f>
        <v>355.93330000000003</v>
      </c>
      <c r="C19" s="394">
        <f>B19/$B$21</f>
        <v>2.0462587738986907E-2</v>
      </c>
      <c r="N19"/>
      <c r="O19"/>
    </row>
    <row r="20" spans="1:15">
      <c r="N20"/>
      <c r="O20"/>
    </row>
    <row r="21" spans="1:15">
      <c r="A21" s="176" t="s">
        <v>277</v>
      </c>
      <c r="B21" s="177">
        <f>SUM(B8:B19)</f>
        <v>17394.344475887003</v>
      </c>
      <c r="C21" s="187">
        <v>1</v>
      </c>
    </row>
    <row r="22" spans="1:15">
      <c r="A22" s="188"/>
      <c r="B22" s="180"/>
      <c r="C22" s="189"/>
    </row>
    <row r="23" spans="1:15">
      <c r="A23" s="188"/>
      <c r="B23" s="180"/>
      <c r="C23" s="189"/>
    </row>
    <row r="24" spans="1:15" ht="35.25" customHeight="1">
      <c r="A24" s="861" t="s">
        <v>280</v>
      </c>
      <c r="B24" s="861"/>
      <c r="C24" s="861"/>
    </row>
    <row r="26" spans="1:15" ht="15.75" thickBot="1">
      <c r="A26" s="163" t="s">
        <v>262</v>
      </c>
      <c r="B26" s="462" t="s">
        <v>575</v>
      </c>
      <c r="C26" s="384" t="s">
        <v>263</v>
      </c>
    </row>
    <row r="27" spans="1:15" ht="15.75" thickBot="1">
      <c r="A27" s="7" t="s">
        <v>443</v>
      </c>
      <c r="B27" s="482">
        <f>SUM(B28:B37)</f>
        <v>17394.344475887003</v>
      </c>
      <c r="C27" s="483">
        <f>B27/$B$39</f>
        <v>0.61113461464910934</v>
      </c>
    </row>
    <row r="28" spans="1:15">
      <c r="A28" s="174" t="s">
        <v>0</v>
      </c>
      <c r="B28" s="343">
        <f>B8</f>
        <v>8938.9308380000002</v>
      </c>
      <c r="C28" s="173">
        <f>B28/$B$39</f>
        <v>0.31406127782677457</v>
      </c>
    </row>
    <row r="29" spans="1:15">
      <c r="A29" s="174" t="s">
        <v>6</v>
      </c>
      <c r="B29" s="343">
        <f t="shared" ref="B29:B36" si="1">B9</f>
        <v>201.32405077999999</v>
      </c>
      <c r="C29" s="173">
        <f t="shared" ref="C29:C37" si="2">B29/$B$39</f>
        <v>7.0733390593472733E-3</v>
      </c>
    </row>
    <row r="30" spans="1:15">
      <c r="A30" s="174" t="s">
        <v>9</v>
      </c>
      <c r="B30" s="343">
        <f t="shared" si="1"/>
        <v>295.30122175999998</v>
      </c>
      <c r="C30" s="173">
        <f t="shared" si="2"/>
        <v>1.0375142254764732E-2</v>
      </c>
    </row>
    <row r="31" spans="1:15">
      <c r="A31" s="174" t="s">
        <v>11</v>
      </c>
      <c r="B31" s="343">
        <f t="shared" si="1"/>
        <v>4674.1079305000003</v>
      </c>
      <c r="C31" s="173">
        <f t="shared" si="2"/>
        <v>0.16422056909901453</v>
      </c>
    </row>
    <row r="32" spans="1:15">
      <c r="A32" s="174" t="s">
        <v>14</v>
      </c>
      <c r="B32" s="343">
        <f t="shared" si="1"/>
        <v>74.428498847</v>
      </c>
      <c r="C32" s="173">
        <f t="shared" si="2"/>
        <v>2.6149782203536316E-3</v>
      </c>
    </row>
    <row r="33" spans="1:28">
      <c r="A33" s="174" t="s">
        <v>15</v>
      </c>
      <c r="B33" s="343">
        <f t="shared" si="1"/>
        <v>876.20754319999992</v>
      </c>
      <c r="C33" s="173">
        <f t="shared" si="2"/>
        <v>3.078476225467925E-2</v>
      </c>
    </row>
    <row r="34" spans="1:28">
      <c r="A34" s="174" t="s">
        <v>16</v>
      </c>
      <c r="B34" s="343">
        <f t="shared" si="1"/>
        <v>1633.4663607999998</v>
      </c>
      <c r="C34" s="173">
        <f t="shared" si="2"/>
        <v>5.7390368250648631E-2</v>
      </c>
    </row>
    <row r="35" spans="1:28">
      <c r="A35" s="174" t="s">
        <v>18</v>
      </c>
      <c r="B35" s="343">
        <f t="shared" si="1"/>
        <v>337.58062566000001</v>
      </c>
      <c r="C35" s="173">
        <f t="shared" si="2"/>
        <v>1.1860591001961801E-2</v>
      </c>
    </row>
    <row r="36" spans="1:28">
      <c r="A36" s="174" t="s">
        <v>21</v>
      </c>
      <c r="B36" s="343">
        <f t="shared" si="1"/>
        <v>7.0641063400000004</v>
      </c>
      <c r="C36" s="173">
        <f>B36/$B$39</f>
        <v>2.4819100897540916E-4</v>
      </c>
    </row>
    <row r="37" spans="1:28" ht="15.75" thickBot="1">
      <c r="A37" s="174" t="s">
        <v>442</v>
      </c>
      <c r="B37" s="395">
        <f>B19</f>
        <v>355.93330000000003</v>
      </c>
      <c r="C37" s="175">
        <f t="shared" si="2"/>
        <v>1.2505395672589353E-2</v>
      </c>
    </row>
    <row r="38" spans="1:28">
      <c r="A38" s="170"/>
      <c r="B38" s="145"/>
      <c r="C38" s="12"/>
    </row>
    <row r="39" spans="1:28">
      <c r="A39" s="176" t="s">
        <v>281</v>
      </c>
      <c r="B39" s="177">
        <f>'6.1 EXPORTACIONES PART'!Y21</f>
        <v>28462.37810613</v>
      </c>
      <c r="C39" s="187">
        <v>1</v>
      </c>
    </row>
    <row r="40" spans="1:28">
      <c r="A40" s="179"/>
      <c r="B40" s="180"/>
    </row>
    <row r="42" spans="1:28" ht="50.25" customHeight="1">
      <c r="A42" s="801" t="s">
        <v>639</v>
      </c>
      <c r="B42" s="801"/>
      <c r="C42" s="801"/>
      <c r="D42" s="801"/>
      <c r="E42" s="801"/>
      <c r="F42" s="801"/>
      <c r="G42" s="801"/>
      <c r="H42" s="801"/>
      <c r="I42" s="801"/>
      <c r="J42" s="801"/>
      <c r="K42" s="801"/>
      <c r="L42" s="801"/>
      <c r="M42" s="801"/>
      <c r="N42" s="801"/>
      <c r="O42" s="801"/>
      <c r="P42" s="801"/>
      <c r="Q42" s="801"/>
      <c r="R42" s="801"/>
      <c r="S42" s="801"/>
      <c r="T42" s="801"/>
      <c r="U42" s="801"/>
      <c r="V42" s="801"/>
      <c r="W42" s="801"/>
      <c r="X42" s="801"/>
      <c r="Y42" s="801"/>
      <c r="Z42" s="801"/>
      <c r="AA42" s="801"/>
      <c r="AB42" s="710"/>
    </row>
  </sheetData>
  <mergeCells count="5">
    <mergeCell ref="A24:C24"/>
    <mergeCell ref="A2:C2"/>
    <mergeCell ref="A42:I42"/>
    <mergeCell ref="J42:R42"/>
    <mergeCell ref="S42:AA42"/>
  </mergeCells>
  <printOptions horizontalCentered="1" verticalCentered="1"/>
  <pageMargins left="0" right="0" top="0" bottom="0" header="0.31496062992125984" footer="0.31496062992125984"/>
  <pageSetup paperSize="9" scale="10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B050"/>
  </sheetPr>
  <dimension ref="A1:R41"/>
  <sheetViews>
    <sheetView showGridLines="0" view="pageBreakPreview" zoomScaleNormal="110" zoomScaleSheetLayoutView="100" workbookViewId="0">
      <selection activeCell="J40" sqref="J40"/>
    </sheetView>
  </sheetViews>
  <sheetFormatPr baseColWidth="10" defaultColWidth="11.42578125" defaultRowHeight="15"/>
  <cols>
    <col min="1" max="1" width="14.7109375" style="207" customWidth="1"/>
    <col min="2" max="2" width="15.7109375" style="196" customWidth="1"/>
    <col min="3" max="3" width="16.42578125" style="196" customWidth="1"/>
    <col min="4" max="4" width="15" style="196" customWidth="1"/>
    <col min="5" max="5" width="16.42578125" style="196" customWidth="1"/>
    <col min="6" max="6" width="15" style="196" customWidth="1"/>
    <col min="7" max="7" width="16.42578125" style="196" customWidth="1"/>
    <col min="8" max="8" width="15.7109375" style="196" customWidth="1"/>
    <col min="9" max="9" width="7.85546875" style="196" bestFit="1" customWidth="1"/>
    <col min="10" max="10" width="14.140625" bestFit="1" customWidth="1"/>
    <col min="19" max="16384" width="11.42578125" style="196"/>
  </cols>
  <sheetData>
    <row r="1" spans="1:18">
      <c r="A1" s="216" t="s">
        <v>284</v>
      </c>
      <c r="I1" s="464"/>
    </row>
    <row r="2" spans="1:18" ht="15.75">
      <c r="A2" s="138" t="s">
        <v>285</v>
      </c>
      <c r="I2" s="464"/>
    </row>
    <row r="3" spans="1:18">
      <c r="I3" s="464"/>
    </row>
    <row r="4" spans="1:18" s="376" customFormat="1" ht="25.5">
      <c r="A4" s="374" t="s">
        <v>251</v>
      </c>
      <c r="B4" s="375" t="s">
        <v>429</v>
      </c>
      <c r="C4" s="375" t="s">
        <v>301</v>
      </c>
      <c r="D4" s="375" t="s">
        <v>302</v>
      </c>
      <c r="E4" s="375" t="s">
        <v>304</v>
      </c>
      <c r="F4" s="375" t="s">
        <v>460</v>
      </c>
      <c r="G4" s="375" t="s">
        <v>26</v>
      </c>
      <c r="H4" s="375" t="s">
        <v>55</v>
      </c>
      <c r="I4" s="464"/>
      <c r="J4"/>
      <c r="K4"/>
      <c r="L4"/>
      <c r="M4"/>
      <c r="N4"/>
      <c r="O4"/>
      <c r="P4"/>
      <c r="Q4"/>
      <c r="R4"/>
    </row>
    <row r="5" spans="1:18">
      <c r="A5" s="207">
        <v>2008</v>
      </c>
      <c r="B5" s="208">
        <v>141038943.87999988</v>
      </c>
      <c r="C5" s="208">
        <v>176688011.64000008</v>
      </c>
      <c r="D5" s="208">
        <v>167839351.16000006</v>
      </c>
      <c r="E5" s="208">
        <v>321482441.07000017</v>
      </c>
      <c r="F5" s="208">
        <v>131980227.8699999</v>
      </c>
      <c r="G5" s="208">
        <v>328783685.63000047</v>
      </c>
      <c r="H5" s="208">
        <v>1267812661.25</v>
      </c>
      <c r="I5" s="465">
        <f t="shared" ref="I5:I15" si="0">H5/1000000</f>
        <v>1267.81266125</v>
      </c>
    </row>
    <row r="6" spans="1:18">
      <c r="A6" s="207">
        <v>2009</v>
      </c>
      <c r="B6" s="208">
        <v>319825374.36999965</v>
      </c>
      <c r="C6" s="208">
        <v>499659326.56000036</v>
      </c>
      <c r="D6" s="208">
        <v>393600073.86000019</v>
      </c>
      <c r="E6" s="208">
        <v>376380329.34000021</v>
      </c>
      <c r="F6" s="208">
        <v>196060821.38999999</v>
      </c>
      <c r="G6" s="208">
        <v>504747514.43999982</v>
      </c>
      <c r="H6" s="208">
        <v>2290273439.96</v>
      </c>
      <c r="I6" s="465">
        <f t="shared" si="0"/>
        <v>2290.2734399599999</v>
      </c>
    </row>
    <row r="7" spans="1:18">
      <c r="A7" s="207">
        <v>2010</v>
      </c>
      <c r="B7" s="208">
        <v>416011992.68000019</v>
      </c>
      <c r="C7" s="208">
        <v>518078947.39999974</v>
      </c>
      <c r="D7" s="208">
        <v>615815226.54999983</v>
      </c>
      <c r="E7" s="208">
        <v>827591968.73000026</v>
      </c>
      <c r="F7" s="208">
        <v>510276007.16999966</v>
      </c>
      <c r="G7" s="208">
        <v>443780328.35999978</v>
      </c>
      <c r="H7" s="208">
        <v>3331554470.8899989</v>
      </c>
      <c r="I7" s="465">
        <f t="shared" si="0"/>
        <v>3331.5544708899988</v>
      </c>
    </row>
    <row r="8" spans="1:18">
      <c r="A8" s="207">
        <v>2011</v>
      </c>
      <c r="B8" s="208">
        <v>1124827734.03</v>
      </c>
      <c r="C8" s="208">
        <v>776151268.40999997</v>
      </c>
      <c r="D8" s="208">
        <v>869366743.73000062</v>
      </c>
      <c r="E8" s="208">
        <v>1406825781.3400011</v>
      </c>
      <c r="F8" s="208">
        <v>788187748.41999972</v>
      </c>
      <c r="G8" s="208">
        <v>1412256087.9500005</v>
      </c>
      <c r="H8" s="208">
        <v>6377615363.880002</v>
      </c>
      <c r="I8" s="465">
        <f t="shared" si="0"/>
        <v>6377.6153638800024</v>
      </c>
    </row>
    <row r="9" spans="1:18">
      <c r="A9" s="207">
        <v>2012</v>
      </c>
      <c r="B9" s="208">
        <v>1140068754.6699998</v>
      </c>
      <c r="C9" s="208">
        <v>525257849.7100004</v>
      </c>
      <c r="D9" s="208">
        <v>905401645.29999912</v>
      </c>
      <c r="E9" s="208">
        <v>1797233970.02</v>
      </c>
      <c r="F9" s="208">
        <v>638740607.01000011</v>
      </c>
      <c r="G9" s="208">
        <v>2491504592.8899961</v>
      </c>
      <c r="H9" s="208">
        <v>7498207419.5999947</v>
      </c>
      <c r="I9" s="465">
        <f t="shared" si="0"/>
        <v>7498.2074195999949</v>
      </c>
    </row>
    <row r="10" spans="1:18">
      <c r="A10" s="207">
        <v>2013</v>
      </c>
      <c r="B10" s="208">
        <v>1414373689.8400006</v>
      </c>
      <c r="C10" s="208">
        <v>789358143.49999976</v>
      </c>
      <c r="D10" s="208">
        <v>776418374.67000031</v>
      </c>
      <c r="E10" s="208">
        <v>1807744001.0099993</v>
      </c>
      <c r="F10" s="208">
        <v>404548164.93999976</v>
      </c>
      <c r="G10" s="208">
        <v>3671179591.819994</v>
      </c>
      <c r="H10" s="208">
        <v>8863621965.7799931</v>
      </c>
      <c r="I10" s="465">
        <f t="shared" si="0"/>
        <v>8863.6219657799938</v>
      </c>
    </row>
    <row r="11" spans="1:18">
      <c r="A11" s="207">
        <v>2014</v>
      </c>
      <c r="B11" s="208">
        <v>889682461.02999961</v>
      </c>
      <c r="C11" s="208">
        <v>557607616.26999998</v>
      </c>
      <c r="D11" s="208">
        <v>625458907.48999894</v>
      </c>
      <c r="E11" s="208">
        <v>1463521224.1099994</v>
      </c>
      <c r="F11" s="208">
        <v>420086094.84000003</v>
      </c>
      <c r="G11" s="208">
        <v>4122853397.7500024</v>
      </c>
      <c r="H11" s="208">
        <v>8079209701.4899998</v>
      </c>
      <c r="I11" s="465">
        <f t="shared" si="0"/>
        <v>8079.20970149</v>
      </c>
    </row>
    <row r="12" spans="1:18">
      <c r="A12" s="207">
        <v>2015</v>
      </c>
      <c r="B12" s="208">
        <v>446220609.94000006</v>
      </c>
      <c r="C12" s="208">
        <v>654233734.78000033</v>
      </c>
      <c r="D12" s="208">
        <v>527197097.47999984</v>
      </c>
      <c r="E12" s="208">
        <v>1227816024.8500006</v>
      </c>
      <c r="F12" s="208">
        <v>374972373.1700002</v>
      </c>
      <c r="G12" s="208">
        <v>3594184486.0099945</v>
      </c>
      <c r="H12" s="208">
        <v>6824624326.2299957</v>
      </c>
      <c r="I12" s="465">
        <f t="shared" si="0"/>
        <v>6824.6243262299959</v>
      </c>
    </row>
    <row r="13" spans="1:18">
      <c r="A13" s="207">
        <v>2016</v>
      </c>
      <c r="B13" s="208">
        <v>238198426.26999998</v>
      </c>
      <c r="C13" s="208">
        <v>386908381.52000028</v>
      </c>
      <c r="D13" s="208">
        <v>377053519.29000056</v>
      </c>
      <c r="E13" s="208">
        <v>1079320196.4899998</v>
      </c>
      <c r="F13" s="208">
        <v>349690539.14999986</v>
      </c>
      <c r="G13" s="208">
        <v>902392510.49999976</v>
      </c>
      <c r="H13" s="208">
        <v>3333563573.2200003</v>
      </c>
      <c r="I13" s="465">
        <f t="shared" si="0"/>
        <v>3333.5635732200003</v>
      </c>
    </row>
    <row r="14" spans="1:18">
      <c r="A14" s="207">
        <v>2017</v>
      </c>
      <c r="B14" s="208">
        <v>286720393.09000039</v>
      </c>
      <c r="C14" s="208">
        <v>491197398.48000026</v>
      </c>
      <c r="D14" s="208">
        <v>484395158.11999875</v>
      </c>
      <c r="E14" s="208">
        <v>1556537970.6599956</v>
      </c>
      <c r="F14" s="208">
        <v>388481558.76999992</v>
      </c>
      <c r="G14" s="208">
        <v>720684302.73999965</v>
      </c>
      <c r="H14" s="208">
        <v>3928016781.8599944</v>
      </c>
      <c r="I14" s="465">
        <f t="shared" si="0"/>
        <v>3928.0167818599944</v>
      </c>
    </row>
    <row r="15" spans="1:18">
      <c r="A15" s="212" t="s">
        <v>640</v>
      </c>
      <c r="B15" s="641">
        <f>SUM(B16:B23)</f>
        <v>810294660.08000004</v>
      </c>
      <c r="C15" s="641">
        <f t="shared" ref="C15:G15" si="1">SUM(C16:C23)</f>
        <v>353675771.12000006</v>
      </c>
      <c r="D15" s="641">
        <f t="shared" si="1"/>
        <v>262533089.41000003</v>
      </c>
      <c r="E15" s="641">
        <f t="shared" si="1"/>
        <v>654888880.23000002</v>
      </c>
      <c r="F15" s="641">
        <f>SUM(F16:F23)</f>
        <v>407564561.70999992</v>
      </c>
      <c r="G15" s="641">
        <f t="shared" si="1"/>
        <v>261619154.50999999</v>
      </c>
      <c r="H15" s="641">
        <f>SUM(H16:H23)</f>
        <v>2750576117.0599999</v>
      </c>
      <c r="I15" s="465">
        <f t="shared" si="0"/>
        <v>2750.5761170599999</v>
      </c>
    </row>
    <row r="16" spans="1:18">
      <c r="A16" s="330" t="s">
        <v>210</v>
      </c>
      <c r="B16" s="314">
        <v>8891083.4499999974</v>
      </c>
      <c r="C16" s="314">
        <v>46081288.740000002</v>
      </c>
      <c r="D16" s="314">
        <v>33931776.799999997</v>
      </c>
      <c r="E16" s="314">
        <v>82301036.810000002</v>
      </c>
      <c r="F16" s="314">
        <v>36413842.390000015</v>
      </c>
      <c r="G16" s="314">
        <v>25155707.220000006</v>
      </c>
      <c r="H16" s="314">
        <f>SUM(B16:G16)</f>
        <v>232774735.41000003</v>
      </c>
      <c r="I16" s="726"/>
    </row>
    <row r="17" spans="1:9">
      <c r="A17" s="330" t="s">
        <v>437</v>
      </c>
      <c r="B17" s="314">
        <v>77971603.660000026</v>
      </c>
      <c r="C17" s="314">
        <v>28037446.060000006</v>
      </c>
      <c r="D17" s="314">
        <v>34753729.300000012</v>
      </c>
      <c r="E17" s="314">
        <v>80149175.589999989</v>
      </c>
      <c r="F17" s="314">
        <v>39115779.039999992</v>
      </c>
      <c r="G17" s="314">
        <v>26216998.609999996</v>
      </c>
      <c r="H17" s="314">
        <f t="shared" ref="H17:H21" si="2">SUM(B17:G17)</f>
        <v>286244732.25999999</v>
      </c>
      <c r="I17" s="512"/>
    </row>
    <row r="18" spans="1:9">
      <c r="A18" s="330" t="s">
        <v>445</v>
      </c>
      <c r="B18" s="468">
        <v>93718209</v>
      </c>
      <c r="C18" s="468">
        <v>40340946.720000006</v>
      </c>
      <c r="D18" s="468">
        <v>28932799.209999997</v>
      </c>
      <c r="E18" s="468">
        <v>55399118.039999999</v>
      </c>
      <c r="F18" s="468">
        <v>61058340.019999996</v>
      </c>
      <c r="G18" s="468">
        <v>32702983.770000003</v>
      </c>
      <c r="H18" s="314">
        <f t="shared" si="2"/>
        <v>312152396.75999999</v>
      </c>
      <c r="I18" s="512"/>
    </row>
    <row r="19" spans="1:9">
      <c r="A19" s="330" t="s">
        <v>450</v>
      </c>
      <c r="B19" s="468">
        <v>139070321.43000004</v>
      </c>
      <c r="C19" s="468">
        <v>39585735.849999994</v>
      </c>
      <c r="D19" s="468">
        <v>31462160.560000006</v>
      </c>
      <c r="E19" s="468">
        <v>79405053.649999991</v>
      </c>
      <c r="F19" s="468">
        <v>54013615.160000011</v>
      </c>
      <c r="G19" s="468">
        <v>19392957.039999999</v>
      </c>
      <c r="H19" s="314">
        <f t="shared" si="2"/>
        <v>362929843.69000006</v>
      </c>
      <c r="I19" s="512"/>
    </row>
    <row r="20" spans="1:9">
      <c r="A20" s="330" t="s">
        <v>465</v>
      </c>
      <c r="B20" s="468">
        <v>114005456.40999998</v>
      </c>
      <c r="C20" s="468">
        <v>54911876.800000004</v>
      </c>
      <c r="D20" s="468">
        <v>29805245.980000004</v>
      </c>
      <c r="E20" s="468">
        <v>88692787.729999989</v>
      </c>
      <c r="F20" s="468">
        <v>52273457.209999993</v>
      </c>
      <c r="G20" s="468">
        <v>36007905.130000003</v>
      </c>
      <c r="H20" s="314">
        <f t="shared" si="2"/>
        <v>375696729.25999993</v>
      </c>
      <c r="I20" s="464"/>
    </row>
    <row r="21" spans="1:9">
      <c r="A21" s="330" t="s">
        <v>472</v>
      </c>
      <c r="B21" s="468">
        <v>118478307.41000001</v>
      </c>
      <c r="C21" s="468">
        <v>30031049.330000006</v>
      </c>
      <c r="D21" s="468">
        <v>34919302.650000006</v>
      </c>
      <c r="E21" s="468">
        <v>109295563.25000001</v>
      </c>
      <c r="F21" s="468">
        <v>53400959.099999987</v>
      </c>
      <c r="G21" s="468">
        <v>38951796.319999993</v>
      </c>
      <c r="H21" s="314">
        <f t="shared" si="2"/>
        <v>385076978.06</v>
      </c>
      <c r="I21" s="464"/>
    </row>
    <row r="22" spans="1:9">
      <c r="A22" s="330" t="s">
        <v>573</v>
      </c>
      <c r="B22" s="468">
        <v>137867030.72000003</v>
      </c>
      <c r="C22" s="468">
        <v>60317628.62000002</v>
      </c>
      <c r="D22" s="468">
        <v>32093873.91</v>
      </c>
      <c r="E22" s="468">
        <v>78128983.160000026</v>
      </c>
      <c r="F22" s="468">
        <v>48662592.789999992</v>
      </c>
      <c r="G22" s="468">
        <v>43369849.420000009</v>
      </c>
      <c r="H22" s="314">
        <f>SUM(B22:G22)</f>
        <v>400439958.62000006</v>
      </c>
      <c r="I22" s="727"/>
    </row>
    <row r="23" spans="1:9">
      <c r="A23" s="330" t="s">
        <v>641</v>
      </c>
      <c r="B23" s="468">
        <v>120292648</v>
      </c>
      <c r="C23" s="468">
        <v>54369799</v>
      </c>
      <c r="D23" s="468">
        <v>36634201</v>
      </c>
      <c r="E23" s="468">
        <v>81517162</v>
      </c>
      <c r="F23" s="468">
        <v>62625976</v>
      </c>
      <c r="G23" s="468">
        <v>39820957</v>
      </c>
      <c r="H23" s="314">
        <f>SUM(B23:G23)</f>
        <v>395260743</v>
      </c>
      <c r="I23" s="464"/>
    </row>
    <row r="24" spans="1:9">
      <c r="A24" s="330"/>
      <c r="I24" s="464"/>
    </row>
    <row r="25" spans="1:9">
      <c r="A25" s="513" t="s">
        <v>642</v>
      </c>
      <c r="B25" s="214"/>
      <c r="C25" s="214"/>
      <c r="D25" s="214"/>
      <c r="E25" s="214"/>
      <c r="F25" s="214"/>
      <c r="G25" s="214"/>
      <c r="H25" s="214"/>
      <c r="I25" s="464"/>
    </row>
    <row r="26" spans="1:9">
      <c r="A26" s="207" t="s">
        <v>643</v>
      </c>
      <c r="B26" s="209">
        <v>171171656.08000001</v>
      </c>
      <c r="C26" s="209">
        <v>283774613.41000003</v>
      </c>
      <c r="D26" s="209">
        <v>283154969.76999998</v>
      </c>
      <c r="E26" s="209">
        <v>773093241.84000015</v>
      </c>
      <c r="F26" s="209">
        <v>292152433.47999996</v>
      </c>
      <c r="G26" s="209">
        <v>393320305.91999996</v>
      </c>
      <c r="H26" s="314">
        <f>SUM(B26:G26)</f>
        <v>2196667220.5</v>
      </c>
      <c r="I26" s="464"/>
    </row>
    <row r="27" spans="1:9" ht="14.25" customHeight="1">
      <c r="A27" s="207" t="s">
        <v>644</v>
      </c>
      <c r="B27" s="314">
        <f>+B15</f>
        <v>810294660.08000004</v>
      </c>
      <c r="C27" s="314">
        <f t="shared" ref="C27:G27" si="3">+C15</f>
        <v>353675771.12000006</v>
      </c>
      <c r="D27" s="314">
        <f t="shared" si="3"/>
        <v>262533089.41000003</v>
      </c>
      <c r="E27" s="314">
        <f t="shared" si="3"/>
        <v>654888880.23000002</v>
      </c>
      <c r="F27" s="314">
        <f t="shared" si="3"/>
        <v>407564561.70999992</v>
      </c>
      <c r="G27" s="314">
        <f t="shared" si="3"/>
        <v>261619154.50999999</v>
      </c>
      <c r="H27" s="314">
        <f>SUM(B27:G27)</f>
        <v>2750576117.0600004</v>
      </c>
      <c r="I27" s="464"/>
    </row>
    <row r="28" spans="1:9">
      <c r="A28" s="213" t="s">
        <v>252</v>
      </c>
      <c r="B28" s="215">
        <f>B27/B26-1</f>
        <v>3.7338132879972541</v>
      </c>
      <c r="C28" s="215">
        <f t="shared" ref="C28:G28" si="4">C27/C26-1</f>
        <v>0.24632632521291198</v>
      </c>
      <c r="D28" s="215">
        <f t="shared" si="4"/>
        <v>-7.2828954324024808E-2</v>
      </c>
      <c r="E28" s="215">
        <f>E27/E26-1</f>
        <v>-0.15289793677237162</v>
      </c>
      <c r="F28" s="215">
        <f t="shared" si="4"/>
        <v>0.39504079036843209</v>
      </c>
      <c r="G28" s="215">
        <f t="shared" si="4"/>
        <v>-0.3348445260204479</v>
      </c>
      <c r="H28" s="215">
        <f>(H27/H26)-1</f>
        <v>0.25215876642157986</v>
      </c>
      <c r="I28" s="464"/>
    </row>
    <row r="30" spans="1:9" ht="48.75" customHeight="1">
      <c r="A30" s="862" t="s">
        <v>414</v>
      </c>
      <c r="B30" s="862"/>
      <c r="C30" s="862"/>
      <c r="D30" s="862"/>
      <c r="E30" s="862"/>
      <c r="F30" s="862"/>
      <c r="G30" s="862"/>
      <c r="H30" s="862"/>
    </row>
    <row r="36" spans="1:8" ht="132.75" customHeight="1"/>
    <row r="37" spans="1:8">
      <c r="A37" s="196"/>
    </row>
    <row r="40" spans="1:8" ht="47.25" customHeight="1">
      <c r="A40" s="863" t="s">
        <v>645</v>
      </c>
      <c r="B40" s="863"/>
      <c r="C40" s="863"/>
      <c r="D40" s="863"/>
      <c r="E40" s="863"/>
      <c r="F40" s="211"/>
      <c r="G40" s="211"/>
      <c r="H40" s="211"/>
    </row>
    <row r="41" spans="1:8" ht="22.5" customHeight="1"/>
  </sheetData>
  <mergeCells count="2">
    <mergeCell ref="A30:H30"/>
    <mergeCell ref="A40:E40"/>
  </mergeCells>
  <printOptions horizontalCentered="1" verticalCentered="1"/>
  <pageMargins left="0" right="0" top="0" bottom="0" header="0.31496062992125984" footer="0.31496062992125984"/>
  <pageSetup paperSize="9" scale="79" orientation="portrait" r:id="rId1"/>
  <colBreaks count="1" manualBreakCount="1">
    <brk id="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00B050"/>
  </sheetPr>
  <dimension ref="A1:P553"/>
  <sheetViews>
    <sheetView showGridLines="0" view="pageBreakPreview" topLeftCell="A88" zoomScaleNormal="100" zoomScaleSheetLayoutView="100" workbookViewId="0">
      <selection activeCell="E88" sqref="E88"/>
    </sheetView>
  </sheetViews>
  <sheetFormatPr baseColWidth="10" defaultColWidth="11.42578125" defaultRowHeight="12.75"/>
  <cols>
    <col min="1" max="1" width="11.42578125" style="196"/>
    <col min="2" max="2" width="50.7109375" style="196" bestFit="1" customWidth="1"/>
    <col min="3" max="3" width="17.42578125" style="196" bestFit="1" customWidth="1"/>
    <col min="4" max="4" width="13.28515625" style="196" bestFit="1" customWidth="1"/>
    <col min="5" max="5" width="11.7109375" style="196" bestFit="1" customWidth="1"/>
    <col min="6" max="7" width="13.28515625" style="196" bestFit="1" customWidth="1"/>
    <col min="8" max="8" width="11.7109375" style="196" bestFit="1" customWidth="1"/>
    <col min="9" max="9" width="7.7109375" style="196" bestFit="1" customWidth="1"/>
    <col min="10" max="10" width="5.42578125" style="196" customWidth="1"/>
    <col min="11" max="11" width="11.42578125" style="198"/>
    <col min="12" max="12" width="11.85546875" style="198" bestFit="1" customWidth="1"/>
    <col min="13" max="13" width="13" style="198" bestFit="1" customWidth="1"/>
    <col min="14" max="16384" width="11.42578125" style="198"/>
  </cols>
  <sheetData>
    <row r="1" spans="1:13" s="200" customFormat="1" ht="14.25" customHeight="1">
      <c r="B1" s="342" t="s">
        <v>286</v>
      </c>
    </row>
    <row r="2" spans="1:13" s="200" customFormat="1" ht="14.25" customHeight="1">
      <c r="B2" s="341" t="s">
        <v>285</v>
      </c>
    </row>
    <row r="3" spans="1:13" s="200" customFormat="1" ht="14.25" customHeight="1">
      <c r="B3" s="201"/>
    </row>
    <row r="4" spans="1:13" s="200" customFormat="1" ht="14.25" customHeight="1" thickBot="1">
      <c r="B4" s="203" t="s">
        <v>292</v>
      </c>
    </row>
    <row r="5" spans="1:13" s="202" customFormat="1" ht="14.25" customHeight="1" thickBot="1">
      <c r="A5" s="200"/>
      <c r="B5" s="335"/>
      <c r="C5" s="802" t="s">
        <v>641</v>
      </c>
      <c r="D5" s="803"/>
      <c r="E5" s="804"/>
      <c r="F5" s="805" t="s">
        <v>646</v>
      </c>
      <c r="G5" s="806"/>
      <c r="H5" s="806"/>
      <c r="I5" s="807"/>
      <c r="J5" s="200"/>
    </row>
    <row r="6" spans="1:13" s="202" customFormat="1" ht="14.25" customHeight="1" thickBot="1">
      <c r="A6" s="200"/>
      <c r="B6" s="724" t="s">
        <v>307</v>
      </c>
      <c r="C6" s="360">
        <v>2017</v>
      </c>
      <c r="D6" s="361">
        <v>2018</v>
      </c>
      <c r="E6" s="362" t="s">
        <v>212</v>
      </c>
      <c r="F6" s="360">
        <v>2017</v>
      </c>
      <c r="G6" s="361">
        <v>2018</v>
      </c>
      <c r="H6" s="466" t="s">
        <v>212</v>
      </c>
      <c r="I6" s="363" t="s">
        <v>213</v>
      </c>
      <c r="J6" s="200"/>
    </row>
    <row r="7" spans="1:13" s="200" customFormat="1" ht="14.25" customHeight="1">
      <c r="B7" s="500" t="s">
        <v>39</v>
      </c>
      <c r="C7" s="498">
        <v>53810994.630000003</v>
      </c>
      <c r="D7" s="499">
        <v>50683241</v>
      </c>
      <c r="E7" s="642">
        <f t="shared" ref="E7:E24" si="0">D7/C7-1</f>
        <v>-5.8124806120128047E-2</v>
      </c>
      <c r="F7" s="498">
        <v>131084529.84999999</v>
      </c>
      <c r="G7" s="499">
        <v>448126654.5976662</v>
      </c>
      <c r="H7" s="643">
        <f t="shared" ref="H7:H21" si="1">G7/F7-1</f>
        <v>2.4186082454615923</v>
      </c>
      <c r="I7" s="644">
        <f>+G7/$G$31</f>
        <v>0.1629210156440441</v>
      </c>
      <c r="K7" s="124"/>
      <c r="L7" s="517"/>
      <c r="M7" s="517"/>
    </row>
    <row r="8" spans="1:13" s="200" customFormat="1" ht="14.25" customHeight="1">
      <c r="B8" s="500" t="s">
        <v>35</v>
      </c>
      <c r="C8" s="498">
        <v>36378844.07</v>
      </c>
      <c r="D8" s="499">
        <v>35926103</v>
      </c>
      <c r="E8" s="642">
        <f t="shared" si="0"/>
        <v>-1.2445174704529882E-2</v>
      </c>
      <c r="F8" s="498">
        <v>185315007.19999999</v>
      </c>
      <c r="G8" s="499">
        <v>311763777.18686479</v>
      </c>
      <c r="H8" s="643">
        <f t="shared" si="1"/>
        <v>0.68234500754920413</v>
      </c>
      <c r="I8" s="644">
        <f t="shared" ref="I8:I30" si="2">+G8/$G$31</f>
        <v>0.11334490082030485</v>
      </c>
      <c r="K8" s="124"/>
      <c r="L8" s="517"/>
      <c r="M8" s="517"/>
    </row>
    <row r="9" spans="1:13" s="200" customFormat="1" ht="14.25" customHeight="1">
      <c r="B9" s="497" t="s">
        <v>34</v>
      </c>
      <c r="C9" s="498">
        <v>52092443.030000001</v>
      </c>
      <c r="D9" s="499">
        <v>33013381</v>
      </c>
      <c r="E9" s="642">
        <f t="shared" si="0"/>
        <v>-0.36625393090150105</v>
      </c>
      <c r="F9" s="498">
        <v>392092451.94000006</v>
      </c>
      <c r="G9" s="499">
        <v>298213173.24353272</v>
      </c>
      <c r="H9" s="643">
        <f t="shared" si="1"/>
        <v>-0.23943148671179526</v>
      </c>
      <c r="I9" s="644">
        <f t="shared" si="2"/>
        <v>0.10841844055647623</v>
      </c>
      <c r="K9" s="124"/>
      <c r="L9" s="517"/>
      <c r="M9" s="517"/>
    </row>
    <row r="10" spans="1:13" s="200" customFormat="1" ht="14.25" customHeight="1">
      <c r="B10" s="500" t="s">
        <v>37</v>
      </c>
      <c r="C10" s="498">
        <v>50766659.549999997</v>
      </c>
      <c r="D10" s="499">
        <v>41158875</v>
      </c>
      <c r="E10" s="642">
        <f t="shared" si="0"/>
        <v>-0.18925382593939055</v>
      </c>
      <c r="F10" s="498">
        <v>279831674.64999998</v>
      </c>
      <c r="G10" s="499">
        <v>295373069.4133299</v>
      </c>
      <c r="H10" s="643">
        <f t="shared" si="1"/>
        <v>5.5538368852519504E-2</v>
      </c>
      <c r="I10" s="644">
        <f t="shared" si="2"/>
        <v>0.10738589184328573</v>
      </c>
      <c r="K10" s="124"/>
      <c r="L10" s="517"/>
      <c r="M10" s="517"/>
    </row>
    <row r="11" spans="1:13" s="200" customFormat="1" ht="14.25" customHeight="1">
      <c r="B11" s="500" t="s">
        <v>475</v>
      </c>
      <c r="C11" s="498">
        <v>24597589.410000004</v>
      </c>
      <c r="D11" s="499">
        <v>51308947</v>
      </c>
      <c r="E11" s="642">
        <f t="shared" si="0"/>
        <v>1.0859339565665183</v>
      </c>
      <c r="F11" s="498">
        <v>149570566.31000003</v>
      </c>
      <c r="G11" s="499">
        <v>234246093.38464585</v>
      </c>
      <c r="H11" s="643">
        <f t="shared" si="1"/>
        <v>0.56612426604808919</v>
      </c>
      <c r="I11" s="644">
        <f t="shared" si="2"/>
        <v>8.5162556284762575E-2</v>
      </c>
      <c r="K11" s="124"/>
      <c r="L11" s="517"/>
      <c r="M11" s="517"/>
    </row>
    <row r="12" spans="1:13" s="200" customFormat="1" ht="14.25" customHeight="1">
      <c r="B12" s="500" t="s">
        <v>40</v>
      </c>
      <c r="C12" s="498">
        <v>24219837</v>
      </c>
      <c r="D12" s="499">
        <v>41571978</v>
      </c>
      <c r="E12" s="642">
        <f t="shared" si="0"/>
        <v>0.71644334352869499</v>
      </c>
      <c r="F12" s="498">
        <v>120949583.08</v>
      </c>
      <c r="G12" s="499">
        <v>194237532.89007503</v>
      </c>
      <c r="H12" s="643">
        <f t="shared" si="1"/>
        <v>0.60593801106036049</v>
      </c>
      <c r="I12" s="644">
        <f t="shared" si="2"/>
        <v>7.0617036076678075E-2</v>
      </c>
      <c r="K12" s="124"/>
      <c r="L12" s="517"/>
      <c r="M12" s="517"/>
    </row>
    <row r="13" spans="1:13" s="200" customFormat="1" ht="14.25" customHeight="1">
      <c r="B13" s="500" t="s">
        <v>473</v>
      </c>
      <c r="C13" s="498">
        <v>20280093.040000003</v>
      </c>
      <c r="D13" s="499">
        <v>21519714</v>
      </c>
      <c r="E13" s="642">
        <f t="shared" si="0"/>
        <v>6.1125013458024791E-2</v>
      </c>
      <c r="F13" s="498">
        <v>132189109.61000001</v>
      </c>
      <c r="G13" s="499">
        <v>163433973.57537624</v>
      </c>
      <c r="H13" s="643">
        <f t="shared" si="1"/>
        <v>0.23636488707396941</v>
      </c>
      <c r="I13" s="644">
        <f t="shared" si="2"/>
        <v>5.9418087927726751E-2</v>
      </c>
      <c r="K13" s="124"/>
      <c r="L13" s="517"/>
      <c r="M13" s="517"/>
    </row>
    <row r="14" spans="1:13" s="200" customFormat="1" ht="14.25" customHeight="1">
      <c r="B14" s="500" t="s">
        <v>44</v>
      </c>
      <c r="C14" s="498">
        <v>18224224.170000006</v>
      </c>
      <c r="D14" s="499">
        <v>19120767</v>
      </c>
      <c r="E14" s="642">
        <f t="shared" si="0"/>
        <v>4.9195116436059116E-2</v>
      </c>
      <c r="F14" s="498">
        <v>132249627.90000001</v>
      </c>
      <c r="G14" s="499">
        <v>160461118.66232371</v>
      </c>
      <c r="H14" s="643">
        <f t="shared" si="1"/>
        <v>0.21332000104874171</v>
      </c>
      <c r="I14" s="644">
        <f t="shared" si="2"/>
        <v>5.8337276204461254E-2</v>
      </c>
      <c r="K14" s="124"/>
      <c r="L14" s="517"/>
      <c r="M14" s="517"/>
    </row>
    <row r="15" spans="1:13" s="200" customFormat="1" ht="14.25" customHeight="1">
      <c r="B15" s="500" t="s">
        <v>36</v>
      </c>
      <c r="C15" s="498">
        <v>25952511.110000003</v>
      </c>
      <c r="D15" s="499">
        <v>29822450</v>
      </c>
      <c r="E15" s="642">
        <f t="shared" si="0"/>
        <v>0.14911616350330092</v>
      </c>
      <c r="F15" s="498">
        <v>243463804.42000002</v>
      </c>
      <c r="G15" s="499">
        <v>120245070.73326191</v>
      </c>
      <c r="H15" s="643">
        <f t="shared" si="1"/>
        <v>-0.50610699188029262</v>
      </c>
      <c r="I15" s="644">
        <f t="shared" si="2"/>
        <v>4.3716321823439645E-2</v>
      </c>
      <c r="K15" s="124"/>
      <c r="L15" s="517"/>
      <c r="M15" s="517"/>
    </row>
    <row r="16" spans="1:13" s="200" customFormat="1" ht="14.25" customHeight="1">
      <c r="B16" s="500" t="s">
        <v>41</v>
      </c>
      <c r="C16" s="498">
        <v>16685700.709999999</v>
      </c>
      <c r="D16" s="499">
        <v>12615194</v>
      </c>
      <c r="E16" s="642">
        <f t="shared" si="0"/>
        <v>-0.24395179925290644</v>
      </c>
      <c r="F16" s="498">
        <v>93286010.049999997</v>
      </c>
      <c r="G16" s="499">
        <v>106684226.8900526</v>
      </c>
      <c r="H16" s="643">
        <f t="shared" si="1"/>
        <v>0.1436251462879734</v>
      </c>
      <c r="I16" s="644">
        <f t="shared" si="2"/>
        <v>3.8786138739575725E-2</v>
      </c>
      <c r="K16" s="124"/>
      <c r="L16" s="517"/>
      <c r="M16" s="517"/>
    </row>
    <row r="17" spans="1:13" s="200" customFormat="1" ht="14.25" customHeight="1">
      <c r="B17" s="500" t="s">
        <v>38</v>
      </c>
      <c r="C17" s="498">
        <v>9961175.9500000011</v>
      </c>
      <c r="D17" s="499">
        <v>10486177</v>
      </c>
      <c r="E17" s="642">
        <f t="shared" si="0"/>
        <v>5.2704726092103416E-2</v>
      </c>
      <c r="F17" s="498">
        <v>92171134.359999999</v>
      </c>
      <c r="G17" s="499">
        <v>98945390.719268486</v>
      </c>
      <c r="H17" s="643">
        <f t="shared" si="1"/>
        <v>7.3496506322790145E-2</v>
      </c>
      <c r="I17" s="644">
        <f t="shared" si="2"/>
        <v>3.5972605922655936E-2</v>
      </c>
      <c r="K17" s="124"/>
      <c r="L17" s="517"/>
      <c r="M17" s="517"/>
    </row>
    <row r="18" spans="1:13" s="200" customFormat="1" ht="14.25" customHeight="1">
      <c r="B18" s="500" t="s">
        <v>474</v>
      </c>
      <c r="C18" s="498">
        <v>13832806</v>
      </c>
      <c r="D18" s="499">
        <v>16298021</v>
      </c>
      <c r="E18" s="642">
        <f t="shared" si="0"/>
        <v>0.17821510689877385</v>
      </c>
      <c r="F18" s="498">
        <v>100031097.16999999</v>
      </c>
      <c r="G18" s="499">
        <v>88681025.268951118</v>
      </c>
      <c r="H18" s="643">
        <f t="shared" si="1"/>
        <v>-0.11346543447143986</v>
      </c>
      <c r="I18" s="644">
        <f t="shared" si="2"/>
        <v>3.2240891178732176E-2</v>
      </c>
      <c r="K18" s="124"/>
      <c r="L18" s="517"/>
      <c r="M18" s="517"/>
    </row>
    <row r="19" spans="1:13" s="200" customFormat="1" ht="14.25" customHeight="1">
      <c r="B19" s="500" t="s">
        <v>45</v>
      </c>
      <c r="C19" s="498">
        <v>6985472.6700000018</v>
      </c>
      <c r="D19" s="499">
        <v>11918825</v>
      </c>
      <c r="E19" s="642">
        <f t="shared" si="0"/>
        <v>0.70623028147929134</v>
      </c>
      <c r="F19" s="498">
        <v>45387685.340000004</v>
      </c>
      <c r="G19" s="499">
        <v>71695663.615771607</v>
      </c>
      <c r="H19" s="643">
        <f t="shared" si="1"/>
        <v>0.57962811010735726</v>
      </c>
      <c r="I19" s="644">
        <f t="shared" si="2"/>
        <v>2.6065689718997764E-2</v>
      </c>
      <c r="K19" s="124"/>
      <c r="L19" s="517"/>
      <c r="M19" s="517"/>
    </row>
    <row r="20" spans="1:13" s="200" customFormat="1" ht="14.25" customHeight="1">
      <c r="B20" s="500" t="s">
        <v>43</v>
      </c>
      <c r="C20" s="498">
        <v>7582725.9500000002</v>
      </c>
      <c r="D20" s="499">
        <v>6770747</v>
      </c>
      <c r="E20" s="642">
        <f t="shared" si="0"/>
        <v>-0.10708272399057228</v>
      </c>
      <c r="F20" s="498">
        <v>45844625.490000002</v>
      </c>
      <c r="G20" s="499">
        <v>68123951.487433389</v>
      </c>
      <c r="H20" s="643">
        <f t="shared" si="1"/>
        <v>0.4859746537201648</v>
      </c>
      <c r="I20" s="644">
        <f t="shared" si="2"/>
        <v>2.4767157347475574E-2</v>
      </c>
      <c r="K20" s="124"/>
      <c r="L20" s="517"/>
      <c r="M20" s="517"/>
    </row>
    <row r="21" spans="1:13" s="200" customFormat="1" ht="14.25" customHeight="1">
      <c r="B21" s="500" t="s">
        <v>42</v>
      </c>
      <c r="C21" s="498">
        <v>5480715.7400000002</v>
      </c>
      <c r="D21" s="499">
        <v>6216306</v>
      </c>
      <c r="E21" s="642">
        <f t="shared" si="0"/>
        <v>0.1342142696128954</v>
      </c>
      <c r="F21" s="498">
        <v>24704914.990000002</v>
      </c>
      <c r="G21" s="499">
        <v>51623958.588084199</v>
      </c>
      <c r="H21" s="643">
        <f t="shared" si="1"/>
        <v>1.0896230004831193</v>
      </c>
      <c r="I21" s="644">
        <f t="shared" si="2"/>
        <v>1.8768416648386872E-2</v>
      </c>
      <c r="K21" s="124"/>
      <c r="L21" s="517"/>
      <c r="M21" s="517"/>
    </row>
    <row r="22" spans="1:13" s="200" customFormat="1" ht="14.25" customHeight="1">
      <c r="B22" s="500" t="s">
        <v>476</v>
      </c>
      <c r="C22" s="498">
        <v>3641916.6799999997</v>
      </c>
      <c r="D22" s="499">
        <v>3659527</v>
      </c>
      <c r="E22" s="642">
        <f t="shared" si="0"/>
        <v>4.8354538413000192E-3</v>
      </c>
      <c r="F22" s="498">
        <v>18174100.129999999</v>
      </c>
      <c r="G22" s="499">
        <v>21406110.575573474</v>
      </c>
      <c r="H22" s="643" t="s">
        <v>54</v>
      </c>
      <c r="I22" s="644">
        <f t="shared" si="2"/>
        <v>7.7824098169127446E-3</v>
      </c>
      <c r="K22" s="124"/>
      <c r="L22" s="517"/>
      <c r="M22" s="517"/>
    </row>
    <row r="23" spans="1:13" s="200" customFormat="1" ht="14.25" customHeight="1">
      <c r="B23" s="500" t="s">
        <v>162</v>
      </c>
      <c r="C23" s="498">
        <v>415782.19</v>
      </c>
      <c r="D23" s="499">
        <v>1282120</v>
      </c>
      <c r="E23" s="642">
        <f t="shared" si="0"/>
        <v>2.0836337650730061</v>
      </c>
      <c r="F23" s="498">
        <v>4166697.75</v>
      </c>
      <c r="G23" s="499">
        <v>9651598.50763979</v>
      </c>
      <c r="H23" s="643">
        <f t="shared" ref="H23:H30" si="3">G23/F23-1</f>
        <v>1.3163663617404908</v>
      </c>
      <c r="I23" s="644">
        <f t="shared" si="2"/>
        <v>3.5089370724108769E-3</v>
      </c>
      <c r="K23" s="124"/>
      <c r="L23" s="517"/>
      <c r="M23" s="517"/>
    </row>
    <row r="24" spans="1:13" s="200" customFormat="1" ht="14.25" customHeight="1">
      <c r="B24" s="500" t="s">
        <v>28</v>
      </c>
      <c r="C24" s="498">
        <v>852688</v>
      </c>
      <c r="D24" s="499">
        <v>1793090</v>
      </c>
      <c r="E24" s="642">
        <f t="shared" si="0"/>
        <v>1.1028676374007844</v>
      </c>
      <c r="F24" s="498">
        <v>4489621</v>
      </c>
      <c r="G24" s="499">
        <v>5897083.8524872037</v>
      </c>
      <c r="H24" s="643">
        <f t="shared" si="3"/>
        <v>0.31349257598518987</v>
      </c>
      <c r="I24" s="644">
        <f t="shared" si="2"/>
        <v>2.1439449778944508E-3</v>
      </c>
      <c r="K24" s="124"/>
      <c r="L24" s="517"/>
      <c r="M24" s="517"/>
    </row>
    <row r="25" spans="1:13" s="200" customFormat="1" ht="14.25" customHeight="1">
      <c r="B25" s="497" t="s">
        <v>289</v>
      </c>
      <c r="C25" s="498">
        <v>5800</v>
      </c>
      <c r="D25" s="499">
        <v>68280</v>
      </c>
      <c r="E25" s="642" t="s">
        <v>64</v>
      </c>
      <c r="F25" s="498">
        <v>195133</v>
      </c>
      <c r="G25" s="499">
        <v>1036132.0215816096</v>
      </c>
      <c r="H25" s="643">
        <f t="shared" si="3"/>
        <v>4.30987593888071</v>
      </c>
      <c r="I25" s="644">
        <f t="shared" si="2"/>
        <v>3.766963637745453E-4</v>
      </c>
      <c r="K25" s="124"/>
      <c r="L25" s="517"/>
      <c r="M25" s="517"/>
    </row>
    <row r="26" spans="1:13" s="200" customFormat="1" ht="14.25" customHeight="1">
      <c r="B26" s="500" t="s">
        <v>288</v>
      </c>
      <c r="C26" s="498">
        <v>14250</v>
      </c>
      <c r="D26" s="499">
        <v>27000</v>
      </c>
      <c r="E26" s="642">
        <f>D26/C26-1</f>
        <v>0.89473684210526305</v>
      </c>
      <c r="F26" s="498">
        <v>153250</v>
      </c>
      <c r="G26" s="499">
        <v>718507.78007621609</v>
      </c>
      <c r="H26" s="643">
        <f t="shared" si="3"/>
        <v>3.6884683854891751</v>
      </c>
      <c r="I26" s="644">
        <f t="shared" si="2"/>
        <v>2.6122083138139276E-4</v>
      </c>
      <c r="K26" s="124"/>
      <c r="L26" s="517"/>
      <c r="M26" s="517"/>
    </row>
    <row r="27" spans="1:13" s="200" customFormat="1" ht="14.25" customHeight="1">
      <c r="B27" s="500" t="s">
        <v>287</v>
      </c>
      <c r="C27" s="498">
        <v>170911.38</v>
      </c>
      <c r="D27" s="499">
        <v>0</v>
      </c>
      <c r="E27" s="642" t="s">
        <v>54</v>
      </c>
      <c r="F27" s="498">
        <v>1109987.5099999998</v>
      </c>
      <c r="G27" s="499">
        <v>11376.313615287241</v>
      </c>
      <c r="H27" s="643">
        <f t="shared" si="3"/>
        <v>-0.98975095349019981</v>
      </c>
      <c r="I27" s="644">
        <f t="shared" si="2"/>
        <v>4.1359748398626435E-6</v>
      </c>
      <c r="K27" s="124"/>
      <c r="L27" s="517"/>
      <c r="M27" s="517"/>
    </row>
    <row r="28" spans="1:13" s="200" customFormat="1" ht="14.25" customHeight="1">
      <c r="B28" s="500" t="s">
        <v>481</v>
      </c>
      <c r="C28" s="498">
        <v>125.38</v>
      </c>
      <c r="D28" s="499">
        <v>0</v>
      </c>
      <c r="E28" s="642">
        <f>D28/C28-1</f>
        <v>-1</v>
      </c>
      <c r="F28" s="498">
        <v>10298.75</v>
      </c>
      <c r="G28" s="499">
        <v>607.71809137305854</v>
      </c>
      <c r="H28" s="643">
        <f t="shared" si="3"/>
        <v>-0.94099108227959138</v>
      </c>
      <c r="I28" s="644">
        <f t="shared" si="2"/>
        <v>2.209421101287786E-7</v>
      </c>
      <c r="K28" s="124"/>
      <c r="L28" s="517"/>
      <c r="M28" s="517"/>
    </row>
    <row r="29" spans="1:13" s="200" customFormat="1" ht="14.25" customHeight="1">
      <c r="B29" s="500" t="s">
        <v>291</v>
      </c>
      <c r="C29" s="498">
        <v>0</v>
      </c>
      <c r="D29" s="499">
        <v>0</v>
      </c>
      <c r="E29" s="642" t="s">
        <v>64</v>
      </c>
      <c r="F29" s="498">
        <v>3000</v>
      </c>
      <c r="G29" s="499">
        <v>20.034296189256661</v>
      </c>
      <c r="H29" s="643">
        <f t="shared" si="3"/>
        <v>-0.99332190127024778</v>
      </c>
      <c r="I29" s="644">
        <f t="shared" si="2"/>
        <v>7.2836727058732214E-9</v>
      </c>
      <c r="K29" s="124"/>
      <c r="L29" s="517"/>
      <c r="M29" s="517"/>
    </row>
    <row r="30" spans="1:13" s="200" customFormat="1" ht="14.25" customHeight="1">
      <c r="B30" s="500" t="s">
        <v>290</v>
      </c>
      <c r="C30" s="498">
        <v>6700</v>
      </c>
      <c r="D30" s="499">
        <v>0</v>
      </c>
      <c r="E30" s="642" t="s">
        <v>54</v>
      </c>
      <c r="F30" s="498">
        <v>193310</v>
      </c>
      <c r="G30" s="499">
        <v>0</v>
      </c>
      <c r="H30" s="643">
        <f t="shared" si="3"/>
        <v>-1</v>
      </c>
      <c r="I30" s="644">
        <f t="shared" si="2"/>
        <v>0</v>
      </c>
      <c r="K30" s="124"/>
      <c r="L30" s="517"/>
      <c r="M30" s="517"/>
    </row>
    <row r="31" spans="1:13" s="202" customFormat="1" ht="14.25" customHeight="1" thickBot="1">
      <c r="A31" s="200"/>
      <c r="B31" s="364" t="s">
        <v>55</v>
      </c>
      <c r="C31" s="503">
        <f>+SUM(C7:C30)</f>
        <v>371959966.66000003</v>
      </c>
      <c r="D31" s="503">
        <f>+SUM(D7:D30)</f>
        <v>395260743</v>
      </c>
      <c r="E31" s="504">
        <f>D31/C31-1</f>
        <v>6.2643236983884076E-2</v>
      </c>
      <c r="F31" s="503">
        <f>+SUM(F7:F30)</f>
        <v>2196667220.5</v>
      </c>
      <c r="G31" s="503">
        <f>+SUM(G7:G30)</f>
        <v>2750576117.059999</v>
      </c>
      <c r="H31" s="504">
        <f>G31/F31-1</f>
        <v>0.25215876642157919</v>
      </c>
      <c r="I31" s="505">
        <f t="shared" ref="I31" si="4">G31/$G$31</f>
        <v>1</v>
      </c>
      <c r="J31" s="200"/>
    </row>
    <row r="32" spans="1:13" s="200" customFormat="1" ht="14.25" customHeight="1"/>
    <row r="33" spans="1:16" s="200" customFormat="1" ht="14.25" customHeight="1"/>
    <row r="34" spans="1:16" s="202" customFormat="1" ht="14.25" customHeight="1" thickBot="1">
      <c r="A34" s="200"/>
      <c r="B34" s="203" t="s">
        <v>299</v>
      </c>
      <c r="C34" s="200"/>
      <c r="D34" s="200"/>
      <c r="E34" s="200"/>
      <c r="F34" s="200"/>
      <c r="G34" s="200"/>
      <c r="H34" s="200"/>
      <c r="I34" s="200"/>
      <c r="J34" s="200"/>
      <c r="K34" s="728"/>
      <c r="L34" s="729"/>
    </row>
    <row r="35" spans="1:16" s="202" customFormat="1" ht="14.25" customHeight="1" thickBot="1">
      <c r="A35" s="200"/>
      <c r="B35" s="200"/>
      <c r="C35" s="802" t="s">
        <v>641</v>
      </c>
      <c r="D35" s="803"/>
      <c r="E35" s="804"/>
      <c r="F35" s="805" t="s">
        <v>646</v>
      </c>
      <c r="G35" s="806"/>
      <c r="H35" s="806"/>
      <c r="I35" s="807"/>
      <c r="J35" s="200"/>
    </row>
    <row r="36" spans="1:16" s="200" customFormat="1" ht="14.25" customHeight="1" thickBot="1">
      <c r="A36" s="864" t="s">
        <v>466</v>
      </c>
      <c r="B36" s="865"/>
      <c r="C36" s="360">
        <v>2017</v>
      </c>
      <c r="D36" s="361">
        <v>2018</v>
      </c>
      <c r="E36" s="362" t="s">
        <v>212</v>
      </c>
      <c r="F36" s="360">
        <v>2017</v>
      </c>
      <c r="G36" s="361">
        <v>2018</v>
      </c>
      <c r="H36" s="467" t="s">
        <v>212</v>
      </c>
      <c r="I36" s="363" t="s">
        <v>213</v>
      </c>
      <c r="K36" s="124"/>
      <c r="L36" s="124"/>
      <c r="M36" s="124"/>
      <c r="N36" s="124"/>
      <c r="O36" s="124"/>
      <c r="P36" s="124"/>
    </row>
    <row r="37" spans="1:16" s="200" customFormat="1" ht="14.25" customHeight="1">
      <c r="A37" s="514">
        <v>1</v>
      </c>
      <c r="B37" s="357" t="s">
        <v>577</v>
      </c>
      <c r="C37" s="356">
        <v>70497469</v>
      </c>
      <c r="D37" s="354">
        <v>42298141</v>
      </c>
      <c r="E37" s="506">
        <f>D37/C37-1</f>
        <v>-0.40000482854214237</v>
      </c>
      <c r="F37" s="356">
        <v>374528354</v>
      </c>
      <c r="G37" s="354">
        <v>360479225.75999993</v>
      </c>
      <c r="H37" s="192">
        <f>G37/F37-1</f>
        <v>-3.7511521063636422E-2</v>
      </c>
      <c r="I37" s="334">
        <f>G37/$G$88</f>
        <v>0.13105589898937398</v>
      </c>
      <c r="K37" s="124"/>
      <c r="L37" s="124"/>
      <c r="M37" s="124"/>
      <c r="N37" s="124"/>
      <c r="O37" s="124"/>
      <c r="P37" s="124"/>
    </row>
    <row r="38" spans="1:16" s="200" customFormat="1" ht="14.25" customHeight="1">
      <c r="A38" s="514">
        <v>2</v>
      </c>
      <c r="B38" s="357" t="s">
        <v>584</v>
      </c>
      <c r="C38" s="356">
        <v>48939700</v>
      </c>
      <c r="D38" s="354">
        <v>27868062</v>
      </c>
      <c r="E38" s="506">
        <f t="shared" ref="E38:E87" si="5">D38/C38-1</f>
        <v>-0.43056328502218033</v>
      </c>
      <c r="F38" s="356">
        <v>93150700</v>
      </c>
      <c r="G38" s="354">
        <v>338794655.97000003</v>
      </c>
      <c r="H38" s="192">
        <f t="shared" ref="H38:H87" si="6">G38/F38-1</f>
        <v>2.6370596889771094</v>
      </c>
      <c r="I38" s="334">
        <f t="shared" ref="I38:I87" si="7">G38/$G$88</f>
        <v>0.12317225248509989</v>
      </c>
      <c r="K38" s="124"/>
      <c r="L38" s="124"/>
      <c r="M38" s="124"/>
      <c r="N38" s="124"/>
      <c r="O38" s="124"/>
      <c r="P38" s="124"/>
    </row>
    <row r="39" spans="1:16" s="200" customFormat="1" ht="14.25" customHeight="1">
      <c r="A39" s="514">
        <v>3</v>
      </c>
      <c r="B39" s="357" t="s">
        <v>294</v>
      </c>
      <c r="C39" s="356">
        <v>18073411</v>
      </c>
      <c r="D39" s="354">
        <v>29735388</v>
      </c>
      <c r="E39" s="506">
        <f t="shared" si="5"/>
        <v>0.64525600618499745</v>
      </c>
      <c r="F39" s="356">
        <v>78242825</v>
      </c>
      <c r="G39" s="354">
        <v>220496994</v>
      </c>
      <c r="H39" s="192">
        <f t="shared" si="6"/>
        <v>1.8181113603707431</v>
      </c>
      <c r="I39" s="334">
        <f t="shared" si="7"/>
        <v>8.0163930978824141E-2</v>
      </c>
      <c r="K39" s="124"/>
      <c r="L39" s="124"/>
      <c r="M39" s="124"/>
      <c r="N39" s="124"/>
      <c r="O39" s="124"/>
      <c r="P39" s="124"/>
    </row>
    <row r="40" spans="1:16" s="200" customFormat="1" ht="14.25" customHeight="1">
      <c r="A40" s="514">
        <v>4</v>
      </c>
      <c r="B40" s="357" t="s">
        <v>22</v>
      </c>
      <c r="C40" s="356">
        <v>29256277</v>
      </c>
      <c r="D40" s="354">
        <v>21633006</v>
      </c>
      <c r="E40" s="506">
        <f t="shared" si="5"/>
        <v>-0.26056873196818586</v>
      </c>
      <c r="F40" s="356">
        <v>221637643</v>
      </c>
      <c r="G40" s="354">
        <v>197115245</v>
      </c>
      <c r="H40" s="192">
        <f t="shared" si="6"/>
        <v>-0.11064184615967965</v>
      </c>
      <c r="I40" s="334">
        <f t="shared" si="7"/>
        <v>7.1663257663521759E-2</v>
      </c>
      <c r="K40" s="124"/>
      <c r="L40" s="124"/>
      <c r="M40" s="124"/>
      <c r="N40" s="124"/>
      <c r="O40" s="124"/>
      <c r="P40" s="124"/>
    </row>
    <row r="41" spans="1:16" s="200" customFormat="1" ht="14.25" customHeight="1">
      <c r="A41" s="514">
        <v>5</v>
      </c>
      <c r="B41" s="357" t="s">
        <v>529</v>
      </c>
      <c r="C41" s="356">
        <v>9554333.0000000019</v>
      </c>
      <c r="D41" s="354">
        <v>30487323</v>
      </c>
      <c r="E41" s="506">
        <f t="shared" si="5"/>
        <v>2.1909420573890395</v>
      </c>
      <c r="F41" s="356">
        <v>70019005.220000014</v>
      </c>
      <c r="G41" s="354">
        <v>135263539.51999998</v>
      </c>
      <c r="H41" s="192">
        <f t="shared" si="6"/>
        <v>0.93181178588586566</v>
      </c>
      <c r="I41" s="334">
        <f t="shared" si="7"/>
        <v>4.9176439321584269E-2</v>
      </c>
      <c r="K41" s="124"/>
      <c r="L41" s="124"/>
      <c r="M41" s="124"/>
      <c r="N41" s="124"/>
      <c r="O41" s="124"/>
      <c r="P41" s="124"/>
    </row>
    <row r="42" spans="1:16" s="200" customFormat="1" ht="14.25" customHeight="1">
      <c r="A42" s="514">
        <v>6</v>
      </c>
      <c r="B42" s="357" t="s">
        <v>576</v>
      </c>
      <c r="C42" s="356">
        <v>15426452</v>
      </c>
      <c r="D42" s="354">
        <v>17385045</v>
      </c>
      <c r="E42" s="506">
        <f t="shared" si="5"/>
        <v>0.12696328358588227</v>
      </c>
      <c r="F42" s="356">
        <v>96971921.25</v>
      </c>
      <c r="G42" s="354">
        <v>130044605.63</v>
      </c>
      <c r="H42" s="192">
        <f t="shared" si="6"/>
        <v>0.34105423460401951</v>
      </c>
      <c r="I42" s="334">
        <f t="shared" si="7"/>
        <v>4.7279042678884435E-2</v>
      </c>
      <c r="K42" s="124"/>
      <c r="L42" s="124"/>
      <c r="M42" s="124"/>
      <c r="N42" s="124"/>
      <c r="O42" s="124"/>
      <c r="P42" s="124"/>
    </row>
    <row r="43" spans="1:16" s="200" customFormat="1" ht="14.25" customHeight="1">
      <c r="A43" s="514">
        <v>7</v>
      </c>
      <c r="B43" s="357" t="s">
        <v>295</v>
      </c>
      <c r="C43" s="356">
        <v>4052138.7</v>
      </c>
      <c r="D43" s="354">
        <v>19335762</v>
      </c>
      <c r="E43" s="506">
        <f t="shared" si="5"/>
        <v>3.7717423887785477</v>
      </c>
      <c r="F43" s="356">
        <v>30877196.429999996</v>
      </c>
      <c r="G43" s="354">
        <v>94535093.25</v>
      </c>
      <c r="H43" s="192">
        <f t="shared" si="6"/>
        <v>2.0616475645486578</v>
      </c>
      <c r="I43" s="334">
        <f t="shared" si="7"/>
        <v>3.4369197297853885E-2</v>
      </c>
      <c r="K43" s="124"/>
      <c r="L43" s="124"/>
      <c r="M43" s="124"/>
      <c r="N43" s="124"/>
      <c r="O43" s="124"/>
      <c r="P43" s="124"/>
    </row>
    <row r="44" spans="1:16" s="200" customFormat="1" ht="14.25" customHeight="1">
      <c r="A44" s="514">
        <v>8</v>
      </c>
      <c r="B44" s="357" t="s">
        <v>578</v>
      </c>
      <c r="C44" s="356">
        <v>11525884</v>
      </c>
      <c r="D44" s="354">
        <v>26370004</v>
      </c>
      <c r="E44" s="506">
        <f t="shared" si="5"/>
        <v>1.2878942734457506</v>
      </c>
      <c r="F44" s="356">
        <v>124785818</v>
      </c>
      <c r="G44" s="354">
        <v>94221575.159999982</v>
      </c>
      <c r="H44" s="192">
        <f t="shared" si="6"/>
        <v>-0.24493362571057564</v>
      </c>
      <c r="I44" s="334">
        <f t="shared" si="7"/>
        <v>3.4255214598718428E-2</v>
      </c>
      <c r="K44" s="124"/>
      <c r="L44" s="124"/>
      <c r="M44" s="124"/>
      <c r="N44" s="124"/>
      <c r="O44" s="124"/>
      <c r="P44" s="124"/>
    </row>
    <row r="45" spans="1:16" s="200" customFormat="1" ht="14.25" customHeight="1">
      <c r="A45" s="514">
        <v>9</v>
      </c>
      <c r="B45" s="357" t="s">
        <v>160</v>
      </c>
      <c r="C45" s="356">
        <v>11971532</v>
      </c>
      <c r="D45" s="354">
        <v>16118846</v>
      </c>
      <c r="E45" s="506">
        <f t="shared" si="5"/>
        <v>0.34643135064083697</v>
      </c>
      <c r="F45" s="356">
        <v>88931802</v>
      </c>
      <c r="G45" s="354">
        <v>87140739</v>
      </c>
      <c r="H45" s="192">
        <f t="shared" si="6"/>
        <v>-2.0139735839379447E-2</v>
      </c>
      <c r="I45" s="334">
        <f t="shared" si="7"/>
        <v>3.1680904396545785E-2</v>
      </c>
      <c r="K45" s="124"/>
      <c r="L45" s="124"/>
      <c r="M45" s="124"/>
      <c r="N45" s="124"/>
      <c r="O45" s="124"/>
      <c r="P45" s="124"/>
    </row>
    <row r="46" spans="1:16" s="200" customFormat="1" ht="14.25" customHeight="1">
      <c r="A46" s="514">
        <v>10</v>
      </c>
      <c r="B46" s="357" t="s">
        <v>293</v>
      </c>
      <c r="C46" s="356">
        <v>8866440</v>
      </c>
      <c r="D46" s="354">
        <v>3823552</v>
      </c>
      <c r="E46" s="506">
        <f t="shared" si="5"/>
        <v>-0.56876130668002034</v>
      </c>
      <c r="F46" s="356">
        <v>43992083</v>
      </c>
      <c r="G46" s="354">
        <v>69151090.120000005</v>
      </c>
      <c r="H46" s="192">
        <f t="shared" si="6"/>
        <v>0.57189851910399425</v>
      </c>
      <c r="I46" s="334">
        <f t="shared" si="7"/>
        <v>2.5140584072951711E-2</v>
      </c>
      <c r="K46" s="124"/>
      <c r="L46" s="124"/>
      <c r="M46" s="124"/>
      <c r="N46" s="124"/>
      <c r="O46" s="124"/>
      <c r="P46" s="124"/>
    </row>
    <row r="47" spans="1:16" s="200" customFormat="1" ht="14.25" customHeight="1">
      <c r="A47" s="514">
        <v>11</v>
      </c>
      <c r="B47" s="357" t="s">
        <v>24</v>
      </c>
      <c r="C47" s="356">
        <v>4416035</v>
      </c>
      <c r="D47" s="354">
        <v>10434305</v>
      </c>
      <c r="E47" s="506">
        <f t="shared" si="5"/>
        <v>1.3628220790822536</v>
      </c>
      <c r="F47" s="356">
        <v>26607633</v>
      </c>
      <c r="G47" s="354">
        <v>60322004.82</v>
      </c>
      <c r="H47" s="192">
        <f t="shared" si="6"/>
        <v>1.2670939884055077</v>
      </c>
      <c r="I47" s="334">
        <f t="shared" si="7"/>
        <v>2.1930680065846055E-2</v>
      </c>
      <c r="K47" s="124"/>
      <c r="L47" s="124"/>
      <c r="M47" s="124"/>
      <c r="N47" s="124"/>
      <c r="O47" s="124"/>
      <c r="P47" s="124"/>
    </row>
    <row r="48" spans="1:16" s="200" customFormat="1" ht="14.25" customHeight="1">
      <c r="A48" s="514">
        <v>12</v>
      </c>
      <c r="B48" s="357" t="s">
        <v>579</v>
      </c>
      <c r="C48" s="356">
        <v>6606878.5800000001</v>
      </c>
      <c r="D48" s="354">
        <v>6844893</v>
      </c>
      <c r="E48" s="506">
        <f t="shared" si="5"/>
        <v>3.6025245071175549E-2</v>
      </c>
      <c r="F48" s="356">
        <v>47941172.300000004</v>
      </c>
      <c r="G48" s="354">
        <v>59847827.350000001</v>
      </c>
      <c r="H48" s="192">
        <f t="shared" si="6"/>
        <v>0.24835969749534037</v>
      </c>
      <c r="I48" s="334">
        <f t="shared" si="7"/>
        <v>2.1758288010574802E-2</v>
      </c>
      <c r="K48" s="124"/>
      <c r="L48" s="124"/>
      <c r="M48" s="124"/>
      <c r="N48" s="124"/>
      <c r="O48" s="124"/>
      <c r="P48" s="124"/>
    </row>
    <row r="49" spans="1:16" s="200" customFormat="1" ht="14.25" customHeight="1">
      <c r="A49" s="514">
        <v>13</v>
      </c>
      <c r="B49" s="357" t="s">
        <v>543</v>
      </c>
      <c r="C49" s="356">
        <v>5425568</v>
      </c>
      <c r="D49" s="354">
        <v>8063739</v>
      </c>
      <c r="E49" s="506">
        <f t="shared" si="5"/>
        <v>0.48624789146500413</v>
      </c>
      <c r="F49" s="356">
        <v>40508547</v>
      </c>
      <c r="G49" s="354">
        <v>59405145.359999999</v>
      </c>
      <c r="H49" s="192">
        <f t="shared" si="6"/>
        <v>0.46648423010580942</v>
      </c>
      <c r="I49" s="334">
        <f t="shared" si="7"/>
        <v>2.1597346458274418E-2</v>
      </c>
      <c r="K49" s="124"/>
      <c r="L49" s="124"/>
      <c r="M49" s="124"/>
      <c r="N49" s="124"/>
      <c r="O49" s="124"/>
      <c r="P49" s="124"/>
    </row>
    <row r="50" spans="1:16" s="200" customFormat="1" ht="14.25" customHeight="1">
      <c r="A50" s="514">
        <v>14</v>
      </c>
      <c r="B50" s="357" t="s">
        <v>161</v>
      </c>
      <c r="C50" s="356">
        <v>4627080</v>
      </c>
      <c r="D50" s="354">
        <v>9435845</v>
      </c>
      <c r="E50" s="506">
        <f t="shared" si="5"/>
        <v>1.0392655843426093</v>
      </c>
      <c r="F50" s="356">
        <v>21538068</v>
      </c>
      <c r="G50" s="354">
        <v>53312428.900000006</v>
      </c>
      <c r="H50" s="192">
        <f t="shared" si="6"/>
        <v>1.4752651398444838</v>
      </c>
      <c r="I50" s="334">
        <f t="shared" si="7"/>
        <v>1.9382277250696082E-2</v>
      </c>
      <c r="K50" s="124"/>
      <c r="L50" s="124"/>
      <c r="M50" s="124"/>
      <c r="N50" s="124"/>
      <c r="O50" s="124"/>
      <c r="P50" s="124"/>
    </row>
    <row r="51" spans="1:16" s="200" customFormat="1" ht="14.25" customHeight="1">
      <c r="A51" s="514">
        <v>15</v>
      </c>
      <c r="B51" s="357" t="s">
        <v>31</v>
      </c>
      <c r="C51" s="356">
        <v>8925193.5900000017</v>
      </c>
      <c r="D51" s="354">
        <v>8231038</v>
      </c>
      <c r="E51" s="506">
        <f t="shared" si="5"/>
        <v>-7.7774849699366766E-2</v>
      </c>
      <c r="F51" s="356">
        <v>51417344.590000004</v>
      </c>
      <c r="G51" s="354">
        <v>53244394.300000004</v>
      </c>
      <c r="H51" s="192">
        <f t="shared" si="6"/>
        <v>3.5533723582359844E-2</v>
      </c>
      <c r="I51" s="334">
        <f t="shared" si="7"/>
        <v>1.9357542577993141E-2</v>
      </c>
      <c r="K51" s="124"/>
      <c r="L51" s="124"/>
      <c r="M51" s="124"/>
      <c r="N51" s="124"/>
      <c r="O51" s="124"/>
      <c r="P51" s="124"/>
    </row>
    <row r="52" spans="1:16" s="200" customFormat="1" ht="14.25" customHeight="1">
      <c r="A52" s="514">
        <v>16</v>
      </c>
      <c r="B52" s="357" t="s">
        <v>580</v>
      </c>
      <c r="C52" s="356">
        <v>4910586.7399999993</v>
      </c>
      <c r="D52" s="354">
        <v>5561084</v>
      </c>
      <c r="E52" s="506">
        <f t="shared" si="5"/>
        <v>0.13246833717471418</v>
      </c>
      <c r="F52" s="356">
        <v>31651273.739999998</v>
      </c>
      <c r="G52" s="354">
        <v>40325812.109999999</v>
      </c>
      <c r="H52" s="192">
        <f t="shared" si="6"/>
        <v>0.27406601204290126</v>
      </c>
      <c r="I52" s="334">
        <f t="shared" si="7"/>
        <v>1.4660860268467291E-2</v>
      </c>
      <c r="K52" s="124"/>
      <c r="L52" s="124"/>
      <c r="M52" s="124"/>
      <c r="N52" s="124"/>
      <c r="O52" s="124"/>
      <c r="P52" s="124"/>
    </row>
    <row r="53" spans="1:16" s="200" customFormat="1" ht="14.25" customHeight="1">
      <c r="A53" s="514">
        <v>17</v>
      </c>
      <c r="B53" s="357" t="s">
        <v>585</v>
      </c>
      <c r="C53" s="356">
        <v>1909670.2500000002</v>
      </c>
      <c r="D53" s="354">
        <v>4363531</v>
      </c>
      <c r="E53" s="506">
        <f t="shared" si="5"/>
        <v>1.2849656897571711</v>
      </c>
      <c r="F53" s="356">
        <v>11324044.560000004</v>
      </c>
      <c r="G53" s="354">
        <v>38530092.840000004</v>
      </c>
      <c r="H53" s="192">
        <f t="shared" si="6"/>
        <v>2.4025027573716993</v>
      </c>
      <c r="I53" s="334">
        <f t="shared" si="7"/>
        <v>1.4008008213633273E-2</v>
      </c>
      <c r="K53" s="124"/>
      <c r="L53" s="124"/>
      <c r="M53" s="124"/>
      <c r="N53" s="124"/>
      <c r="O53" s="124"/>
      <c r="P53" s="124"/>
    </row>
    <row r="54" spans="1:16" s="200" customFormat="1" ht="14.25" customHeight="1">
      <c r="A54" s="514">
        <v>18</v>
      </c>
      <c r="B54" s="357" t="s">
        <v>29</v>
      </c>
      <c r="C54" s="356">
        <v>4335785</v>
      </c>
      <c r="D54" s="354">
        <v>4591106</v>
      </c>
      <c r="E54" s="506">
        <f t="shared" si="5"/>
        <v>5.8886914364988163E-2</v>
      </c>
      <c r="F54" s="356">
        <v>30215401</v>
      </c>
      <c r="G54" s="354">
        <v>36663071</v>
      </c>
      <c r="H54" s="192">
        <f t="shared" si="6"/>
        <v>0.21339018469422255</v>
      </c>
      <c r="I54" s="334">
        <f t="shared" si="7"/>
        <v>1.3329233382273362E-2</v>
      </c>
      <c r="K54" s="124"/>
      <c r="L54" s="124"/>
      <c r="M54" s="124"/>
      <c r="N54" s="124"/>
      <c r="O54" s="124"/>
      <c r="P54" s="124"/>
    </row>
    <row r="55" spans="1:16" s="200" customFormat="1" ht="14.25" customHeight="1">
      <c r="A55" s="514">
        <v>19</v>
      </c>
      <c r="B55" s="357" t="s">
        <v>125</v>
      </c>
      <c r="C55" s="356">
        <v>14984326.289999997</v>
      </c>
      <c r="D55" s="354">
        <v>3226576</v>
      </c>
      <c r="E55" s="506">
        <f t="shared" si="5"/>
        <v>-0.78466993193058665</v>
      </c>
      <c r="F55" s="356">
        <v>143588402.50000006</v>
      </c>
      <c r="G55" s="354">
        <v>32901935.220000003</v>
      </c>
      <c r="H55" s="192">
        <f t="shared" si="6"/>
        <v>-0.77085938246300922</v>
      </c>
      <c r="I55" s="334">
        <f t="shared" si="7"/>
        <v>1.196183411029097E-2</v>
      </c>
      <c r="K55" s="124"/>
      <c r="L55" s="124"/>
      <c r="M55" s="124"/>
      <c r="N55" s="124"/>
      <c r="O55" s="124"/>
      <c r="P55" s="124"/>
    </row>
    <row r="56" spans="1:16" s="200" customFormat="1" ht="14.25" customHeight="1">
      <c r="A56" s="514">
        <v>20</v>
      </c>
      <c r="B56" s="357" t="s">
        <v>30</v>
      </c>
      <c r="C56" s="356">
        <v>2116372</v>
      </c>
      <c r="D56" s="354">
        <v>2340069</v>
      </c>
      <c r="E56" s="506">
        <f t="shared" si="5"/>
        <v>0.10569833658732963</v>
      </c>
      <c r="F56" s="356">
        <v>13527697</v>
      </c>
      <c r="G56" s="354">
        <v>28405670.460000001</v>
      </c>
      <c r="H56" s="192">
        <f t="shared" si="6"/>
        <v>1.0998156936838548</v>
      </c>
      <c r="I56" s="334">
        <f t="shared" si="7"/>
        <v>1.0327171200178193E-2</v>
      </c>
      <c r="K56" s="124"/>
      <c r="L56" s="124"/>
      <c r="M56" s="124"/>
      <c r="N56" s="124"/>
      <c r="O56" s="124"/>
      <c r="P56" s="124"/>
    </row>
    <row r="57" spans="1:16" s="200" customFormat="1" ht="14.25" customHeight="1">
      <c r="A57" s="514">
        <v>21</v>
      </c>
      <c r="B57" s="357" t="s">
        <v>297</v>
      </c>
      <c r="C57" s="356">
        <v>1141852</v>
      </c>
      <c r="D57" s="354">
        <v>2481328</v>
      </c>
      <c r="E57" s="506">
        <f t="shared" si="5"/>
        <v>1.1730732178951389</v>
      </c>
      <c r="F57" s="356">
        <v>8621023</v>
      </c>
      <c r="G57" s="354">
        <v>25293812</v>
      </c>
      <c r="H57" s="192">
        <f t="shared" si="6"/>
        <v>1.9339687412967117</v>
      </c>
      <c r="I57" s="334">
        <f t="shared" si="7"/>
        <v>9.1958233197471789E-3</v>
      </c>
      <c r="K57" s="124"/>
      <c r="L57" s="124"/>
      <c r="M57" s="124"/>
      <c r="N57" s="124"/>
      <c r="O57" s="124"/>
      <c r="P57" s="124"/>
    </row>
    <row r="58" spans="1:16" s="200" customFormat="1" ht="14.25" customHeight="1">
      <c r="A58" s="514">
        <v>22</v>
      </c>
      <c r="B58" s="357" t="s">
        <v>535</v>
      </c>
      <c r="C58" s="356">
        <v>13490674.110000001</v>
      </c>
      <c r="D58" s="354">
        <v>3207441</v>
      </c>
      <c r="E58" s="506">
        <f t="shared" si="5"/>
        <v>-0.76224753679117674</v>
      </c>
      <c r="F58" s="356">
        <v>94822746.840000004</v>
      </c>
      <c r="G58" s="354">
        <v>24766493.640000001</v>
      </c>
      <c r="H58" s="192">
        <f t="shared" si="6"/>
        <v>-0.73881273781501011</v>
      </c>
      <c r="I58" s="334">
        <f t="shared" si="7"/>
        <v>9.0041113519418198E-3</v>
      </c>
      <c r="K58" s="124"/>
      <c r="L58" s="124"/>
      <c r="M58" s="124"/>
      <c r="N58" s="124"/>
      <c r="O58" s="124"/>
      <c r="P58" s="124"/>
    </row>
    <row r="59" spans="1:16" s="200" customFormat="1" ht="14.25" customHeight="1">
      <c r="A59" s="514">
        <v>23</v>
      </c>
      <c r="B59" s="357" t="s">
        <v>647</v>
      </c>
      <c r="C59" s="356">
        <v>1232677.07</v>
      </c>
      <c r="D59" s="354">
        <v>21752832</v>
      </c>
      <c r="E59" s="506" t="s">
        <v>64</v>
      </c>
      <c r="F59" s="356">
        <v>2989470.9399999995</v>
      </c>
      <c r="G59" s="354">
        <v>22985509.07</v>
      </c>
      <c r="H59" s="192">
        <f t="shared" si="6"/>
        <v>6.6888217117106361</v>
      </c>
      <c r="I59" s="334">
        <f t="shared" si="7"/>
        <v>8.3566162475694171E-3</v>
      </c>
      <c r="K59" s="124"/>
      <c r="L59" s="124"/>
      <c r="M59" s="124"/>
      <c r="N59" s="124"/>
      <c r="O59" s="124"/>
      <c r="P59" s="124"/>
    </row>
    <row r="60" spans="1:16" s="200" customFormat="1" ht="14.25" customHeight="1">
      <c r="A60" s="514">
        <v>24</v>
      </c>
      <c r="B60" s="357" t="s">
        <v>581</v>
      </c>
      <c r="C60" s="356">
        <v>3138127.2299999995</v>
      </c>
      <c r="D60" s="354">
        <v>3634622</v>
      </c>
      <c r="E60" s="506">
        <f t="shared" si="5"/>
        <v>0.15821371589194633</v>
      </c>
      <c r="F60" s="356">
        <v>15952063.26</v>
      </c>
      <c r="G60" s="354">
        <v>20778520.870000001</v>
      </c>
      <c r="H60" s="192">
        <f t="shared" si="6"/>
        <v>0.30256008463196138</v>
      </c>
      <c r="I60" s="334">
        <f t="shared" si="7"/>
        <v>7.554243178774297E-3</v>
      </c>
      <c r="K60" s="124"/>
      <c r="L60" s="124"/>
      <c r="M60" s="124"/>
      <c r="N60" s="124"/>
      <c r="O60" s="124"/>
      <c r="P60" s="124"/>
    </row>
    <row r="61" spans="1:16" s="200" customFormat="1" ht="14.25" customHeight="1">
      <c r="A61" s="514">
        <v>25</v>
      </c>
      <c r="B61" s="357" t="s">
        <v>586</v>
      </c>
      <c r="C61" s="356">
        <v>1396000</v>
      </c>
      <c r="D61" s="354">
        <v>1732351</v>
      </c>
      <c r="E61" s="506">
        <f t="shared" si="5"/>
        <v>0.24093911174785099</v>
      </c>
      <c r="F61" s="356">
        <v>8689759</v>
      </c>
      <c r="G61" s="354">
        <v>20341983.079999998</v>
      </c>
      <c r="H61" s="192">
        <f t="shared" si="6"/>
        <v>1.3409145270887257</v>
      </c>
      <c r="I61" s="334">
        <f t="shared" si="7"/>
        <v>7.3955354130475284E-3</v>
      </c>
      <c r="K61" s="124"/>
      <c r="L61" s="124"/>
      <c r="M61" s="124"/>
      <c r="N61" s="124"/>
      <c r="O61" s="124"/>
      <c r="P61" s="124"/>
    </row>
    <row r="62" spans="1:16" s="200" customFormat="1" ht="14.25" customHeight="1">
      <c r="A62" s="514">
        <v>26</v>
      </c>
      <c r="B62" s="357" t="s">
        <v>430</v>
      </c>
      <c r="C62" s="356">
        <v>3967652</v>
      </c>
      <c r="D62" s="354">
        <v>2590881</v>
      </c>
      <c r="E62" s="506">
        <f t="shared" si="5"/>
        <v>-0.34699893034973839</v>
      </c>
      <c r="F62" s="356">
        <v>29724736</v>
      </c>
      <c r="G62" s="354">
        <v>19415483</v>
      </c>
      <c r="H62" s="192">
        <f t="shared" si="6"/>
        <v>-0.34682403907641102</v>
      </c>
      <c r="I62" s="334">
        <f t="shared" si="7"/>
        <v>7.0586968597519005E-3</v>
      </c>
      <c r="K62" s="124"/>
      <c r="L62" s="124"/>
      <c r="M62" s="124"/>
      <c r="N62" s="124"/>
      <c r="O62" s="124"/>
      <c r="P62" s="124"/>
    </row>
    <row r="63" spans="1:16" s="200" customFormat="1" ht="14.25" customHeight="1">
      <c r="A63" s="514">
        <v>27</v>
      </c>
      <c r="B63" s="357" t="s">
        <v>587</v>
      </c>
      <c r="C63" s="356">
        <v>4130360</v>
      </c>
      <c r="D63" s="354">
        <v>2451508</v>
      </c>
      <c r="E63" s="506">
        <f t="shared" si="5"/>
        <v>-0.40646626444184042</v>
      </c>
      <c r="F63" s="356">
        <v>12284842</v>
      </c>
      <c r="G63" s="354">
        <v>19244937.699999999</v>
      </c>
      <c r="H63" s="192">
        <f t="shared" si="6"/>
        <v>0.56655964317652585</v>
      </c>
      <c r="I63" s="334">
        <f t="shared" si="7"/>
        <v>6.9966933765753317E-3</v>
      </c>
      <c r="K63" s="124"/>
      <c r="L63" s="124"/>
      <c r="M63" s="124"/>
      <c r="N63" s="124"/>
      <c r="O63" s="124"/>
      <c r="P63" s="124"/>
    </row>
    <row r="64" spans="1:16" s="200" customFormat="1" ht="14.25" customHeight="1">
      <c r="A64" s="514">
        <v>28</v>
      </c>
      <c r="B64" s="357" t="s">
        <v>25</v>
      </c>
      <c r="C64" s="356">
        <v>3287969</v>
      </c>
      <c r="D64" s="354">
        <v>3973803</v>
      </c>
      <c r="E64" s="506">
        <f t="shared" si="5"/>
        <v>0.20858894959167795</v>
      </c>
      <c r="F64" s="356">
        <v>17413312</v>
      </c>
      <c r="G64" s="354">
        <v>18104111</v>
      </c>
      <c r="H64" s="192">
        <f t="shared" si="6"/>
        <v>3.9670741556804279E-2</v>
      </c>
      <c r="I64" s="334">
        <f t="shared" si="7"/>
        <v>6.5819341946991398E-3</v>
      </c>
      <c r="K64" s="124"/>
      <c r="L64" s="124"/>
      <c r="M64" s="124"/>
      <c r="N64" s="124"/>
      <c r="O64" s="124"/>
      <c r="P64" s="124"/>
    </row>
    <row r="65" spans="1:16" s="200" customFormat="1" ht="14.25" customHeight="1">
      <c r="A65" s="514">
        <v>29</v>
      </c>
      <c r="B65" s="357" t="s">
        <v>32</v>
      </c>
      <c r="C65" s="356">
        <v>2110819</v>
      </c>
      <c r="D65" s="354">
        <v>1911498</v>
      </c>
      <c r="E65" s="506">
        <f t="shared" si="5"/>
        <v>-9.4428276417826473E-2</v>
      </c>
      <c r="F65" s="356">
        <v>18207940</v>
      </c>
      <c r="G65" s="354">
        <v>17158462</v>
      </c>
      <c r="H65" s="192">
        <f t="shared" si="6"/>
        <v>-5.7638480794642288E-2</v>
      </c>
      <c r="I65" s="334">
        <f t="shared" si="7"/>
        <v>6.2381338562410371E-3</v>
      </c>
      <c r="K65" s="124"/>
      <c r="L65" s="124"/>
      <c r="M65" s="124"/>
      <c r="N65" s="124"/>
      <c r="O65" s="124"/>
      <c r="P65" s="124"/>
    </row>
    <row r="66" spans="1:16" s="200" customFormat="1" ht="14.25" customHeight="1">
      <c r="A66" s="514">
        <v>30</v>
      </c>
      <c r="B66" s="357" t="s">
        <v>296</v>
      </c>
      <c r="C66" s="356">
        <v>1494243</v>
      </c>
      <c r="D66" s="354">
        <v>3078055</v>
      </c>
      <c r="E66" s="506">
        <f t="shared" si="5"/>
        <v>1.0599427268523258</v>
      </c>
      <c r="F66" s="356">
        <v>9333116.9800000004</v>
      </c>
      <c r="G66" s="354">
        <v>16713338.289999999</v>
      </c>
      <c r="H66" s="192">
        <f t="shared" si="6"/>
        <v>0.79075632779650418</v>
      </c>
      <c r="I66" s="334">
        <f t="shared" si="7"/>
        <v>6.0763045917319796E-3</v>
      </c>
      <c r="K66" s="124"/>
      <c r="L66" s="124"/>
      <c r="M66" s="124"/>
      <c r="N66" s="124"/>
      <c r="O66" s="124"/>
      <c r="P66" s="124"/>
    </row>
    <row r="67" spans="1:16" s="200" customFormat="1" ht="14.25" customHeight="1">
      <c r="A67" s="514">
        <v>31</v>
      </c>
      <c r="B67" s="357" t="s">
        <v>441</v>
      </c>
      <c r="C67" s="356">
        <v>2413000</v>
      </c>
      <c r="D67" s="354">
        <v>100750</v>
      </c>
      <c r="E67" s="506">
        <f t="shared" si="5"/>
        <v>-0.95824699544135927</v>
      </c>
      <c r="F67" s="356">
        <v>10424400</v>
      </c>
      <c r="G67" s="354">
        <v>15867509</v>
      </c>
      <c r="H67" s="192">
        <f t="shared" si="6"/>
        <v>0.52215081923180229</v>
      </c>
      <c r="I67" s="334">
        <f t="shared" si="7"/>
        <v>5.7687947268880721E-3</v>
      </c>
      <c r="K67" s="124"/>
      <c r="L67" s="124"/>
      <c r="M67" s="124"/>
      <c r="N67" s="124"/>
      <c r="O67" s="124"/>
      <c r="P67" s="124"/>
    </row>
    <row r="68" spans="1:16" s="200" customFormat="1" ht="14.25" customHeight="1">
      <c r="A68" s="514">
        <v>32</v>
      </c>
      <c r="B68" s="357" t="s">
        <v>589</v>
      </c>
      <c r="C68" s="356">
        <v>3084885</v>
      </c>
      <c r="D68" s="354">
        <v>2274963</v>
      </c>
      <c r="E68" s="506">
        <f t="shared" si="5"/>
        <v>-0.26254528126656262</v>
      </c>
      <c r="F68" s="356">
        <v>13811896</v>
      </c>
      <c r="G68" s="354">
        <v>15774107.039999999</v>
      </c>
      <c r="H68" s="192">
        <f t="shared" si="6"/>
        <v>0.14206674014921616</v>
      </c>
      <c r="I68" s="334">
        <f t="shared" si="7"/>
        <v>5.7348374917398828E-3</v>
      </c>
      <c r="K68" s="124"/>
      <c r="L68" s="124"/>
      <c r="M68" s="124"/>
      <c r="N68" s="124"/>
      <c r="O68" s="124"/>
      <c r="P68" s="124"/>
    </row>
    <row r="69" spans="1:16" s="200" customFormat="1" ht="14.25" customHeight="1">
      <c r="A69" s="514">
        <v>33</v>
      </c>
      <c r="B69" s="357" t="s">
        <v>591</v>
      </c>
      <c r="C69" s="356">
        <v>0</v>
      </c>
      <c r="D69" s="354">
        <v>6400000</v>
      </c>
      <c r="E69" s="506" t="s">
        <v>64</v>
      </c>
      <c r="F69" s="356">
        <v>0</v>
      </c>
      <c r="G69" s="354">
        <v>15282552</v>
      </c>
      <c r="H69" s="192" t="s">
        <v>64</v>
      </c>
      <c r="I69" s="334">
        <f t="shared" si="7"/>
        <v>5.5561276436643433E-3</v>
      </c>
      <c r="K69" s="124"/>
      <c r="L69" s="124"/>
      <c r="M69" s="124"/>
      <c r="N69" s="124"/>
      <c r="O69" s="124"/>
      <c r="P69" s="124"/>
    </row>
    <row r="70" spans="1:16" s="200" customFormat="1" ht="14.25" customHeight="1">
      <c r="A70" s="514">
        <v>34</v>
      </c>
      <c r="B70" s="357" t="s">
        <v>588</v>
      </c>
      <c r="C70" s="356">
        <v>5000000</v>
      </c>
      <c r="D70" s="354">
        <v>0</v>
      </c>
      <c r="E70" s="506" t="s">
        <v>54</v>
      </c>
      <c r="F70" s="356">
        <v>19030000</v>
      </c>
      <c r="G70" s="354">
        <v>15000000</v>
      </c>
      <c r="H70" s="192">
        <f t="shared" si="6"/>
        <v>-0.21177088807146616</v>
      </c>
      <c r="I70" s="334">
        <f t="shared" si="7"/>
        <v>5.4534029823661099E-3</v>
      </c>
      <c r="K70" s="124"/>
      <c r="L70" s="124"/>
      <c r="M70" s="124"/>
      <c r="N70" s="124"/>
      <c r="O70" s="124"/>
      <c r="P70" s="124"/>
    </row>
    <row r="71" spans="1:16" s="200" customFormat="1" ht="14.25" customHeight="1">
      <c r="A71" s="514">
        <v>35</v>
      </c>
      <c r="B71" s="357" t="s">
        <v>463</v>
      </c>
      <c r="C71" s="356">
        <v>345392.54000000004</v>
      </c>
      <c r="D71" s="354">
        <v>3000619</v>
      </c>
      <c r="E71" s="506">
        <f t="shared" si="5"/>
        <v>7.6875616942971607</v>
      </c>
      <c r="F71" s="356">
        <v>3338452.5300000007</v>
      </c>
      <c r="G71" s="354">
        <v>13323513.130000001</v>
      </c>
      <c r="H71" s="192">
        <f t="shared" si="6"/>
        <v>2.9909248402582493</v>
      </c>
      <c r="I71" s="334">
        <f t="shared" si="7"/>
        <v>4.8438990825824015E-3</v>
      </c>
      <c r="K71" s="124"/>
      <c r="L71" s="124"/>
      <c r="M71" s="124"/>
      <c r="N71" s="124"/>
      <c r="O71" s="124"/>
      <c r="P71" s="124"/>
    </row>
    <row r="72" spans="1:16" s="200" customFormat="1" ht="14.25" customHeight="1">
      <c r="A72" s="514">
        <v>36</v>
      </c>
      <c r="B72" s="357" t="s">
        <v>446</v>
      </c>
      <c r="C72" s="356">
        <v>539279</v>
      </c>
      <c r="D72" s="354">
        <v>386924</v>
      </c>
      <c r="E72" s="506">
        <f t="shared" si="5"/>
        <v>-0.28251610020045281</v>
      </c>
      <c r="F72" s="356">
        <v>2722861</v>
      </c>
      <c r="G72" s="354">
        <v>12144760</v>
      </c>
      <c r="H72" s="192">
        <f t="shared" si="6"/>
        <v>3.4602937865722856</v>
      </c>
      <c r="I72" s="334">
        <f t="shared" si="7"/>
        <v>4.415351360274709E-3</v>
      </c>
      <c r="K72" s="124"/>
      <c r="L72" s="124"/>
      <c r="M72" s="124"/>
      <c r="N72" s="124"/>
      <c r="O72" s="124"/>
      <c r="P72" s="124"/>
    </row>
    <row r="73" spans="1:16" s="200" customFormat="1" ht="14.25" customHeight="1">
      <c r="A73" s="514">
        <v>37</v>
      </c>
      <c r="B73" s="357" t="s">
        <v>33</v>
      </c>
      <c r="C73" s="356">
        <v>1388721.88</v>
      </c>
      <c r="D73" s="354">
        <v>1103540</v>
      </c>
      <c r="E73" s="506">
        <f t="shared" si="5"/>
        <v>-0.2053556468772566</v>
      </c>
      <c r="F73" s="356">
        <v>6668934.3100000005</v>
      </c>
      <c r="G73" s="354">
        <v>12111606.339999998</v>
      </c>
      <c r="H73" s="192">
        <f t="shared" si="6"/>
        <v>0.81612320304891361</v>
      </c>
      <c r="I73" s="334">
        <f t="shared" si="7"/>
        <v>4.4032980090533518E-3</v>
      </c>
      <c r="K73" s="124"/>
      <c r="L73" s="124"/>
      <c r="M73" s="124"/>
      <c r="N73" s="124"/>
      <c r="O73" s="124"/>
      <c r="P73" s="124"/>
    </row>
    <row r="74" spans="1:16" s="200" customFormat="1" ht="14.25" customHeight="1">
      <c r="A74" s="514">
        <v>38</v>
      </c>
      <c r="B74" s="358" t="s">
        <v>582</v>
      </c>
      <c r="C74" s="356">
        <v>900867</v>
      </c>
      <c r="D74" s="355">
        <v>3193521</v>
      </c>
      <c r="E74" s="506">
        <f t="shared" si="5"/>
        <v>2.5449417061564028</v>
      </c>
      <c r="F74" s="356">
        <v>5658342</v>
      </c>
      <c r="G74" s="354">
        <v>12001849</v>
      </c>
      <c r="H74" s="192">
        <f t="shared" si="6"/>
        <v>1.1210893579780086</v>
      </c>
      <c r="I74" s="334">
        <f t="shared" si="7"/>
        <v>4.3633946087005141E-3</v>
      </c>
      <c r="K74" s="124"/>
      <c r="L74" s="124"/>
      <c r="M74" s="124"/>
      <c r="N74" s="124"/>
      <c r="O74" s="124"/>
      <c r="P74" s="124"/>
    </row>
    <row r="75" spans="1:16" s="200" customFormat="1" ht="14.25" customHeight="1">
      <c r="A75" s="514">
        <v>39</v>
      </c>
      <c r="B75" s="357" t="s">
        <v>23</v>
      </c>
      <c r="C75" s="356">
        <v>2615000</v>
      </c>
      <c r="D75" s="354">
        <v>1577759</v>
      </c>
      <c r="E75" s="506">
        <f t="shared" si="5"/>
        <v>-0.39665047801147224</v>
      </c>
      <c r="F75" s="356">
        <v>21466590</v>
      </c>
      <c r="G75" s="354">
        <v>10649479.030000001</v>
      </c>
      <c r="H75" s="192">
        <f t="shared" si="6"/>
        <v>-0.50390448459676174</v>
      </c>
      <c r="I75" s="334">
        <f t="shared" si="7"/>
        <v>3.8717267135231566E-3</v>
      </c>
      <c r="K75" s="124"/>
      <c r="L75" s="124"/>
      <c r="M75" s="124"/>
      <c r="N75" s="124"/>
      <c r="O75" s="124"/>
      <c r="P75" s="124"/>
    </row>
    <row r="76" spans="1:16" s="200" customFormat="1" ht="14.25" customHeight="1">
      <c r="A76" s="514">
        <v>40</v>
      </c>
      <c r="B76" s="357" t="s">
        <v>298</v>
      </c>
      <c r="C76" s="356">
        <v>654240.41</v>
      </c>
      <c r="D76" s="354">
        <v>1729640</v>
      </c>
      <c r="E76" s="506">
        <f t="shared" si="5"/>
        <v>1.6437376437814351</v>
      </c>
      <c r="F76" s="356">
        <v>7649671.9000000004</v>
      </c>
      <c r="G76" s="354">
        <v>10198116.91</v>
      </c>
      <c r="H76" s="192">
        <f t="shared" si="6"/>
        <v>0.33314435485788607</v>
      </c>
      <c r="I76" s="334">
        <f t="shared" si="7"/>
        <v>3.7076294114341503E-3</v>
      </c>
      <c r="K76" s="124"/>
      <c r="L76" s="124"/>
      <c r="M76" s="124"/>
      <c r="N76" s="124"/>
      <c r="O76" s="124"/>
      <c r="P76" s="124"/>
    </row>
    <row r="77" spans="1:16" s="200" customFormat="1" ht="14.25" customHeight="1">
      <c r="A77" s="514">
        <v>41</v>
      </c>
      <c r="B77" s="357" t="s">
        <v>590</v>
      </c>
      <c r="C77" s="356">
        <v>1632268</v>
      </c>
      <c r="D77" s="354">
        <v>722579</v>
      </c>
      <c r="E77" s="506">
        <f t="shared" si="5"/>
        <v>-0.55731595546809709</v>
      </c>
      <c r="F77" s="356">
        <v>8632398</v>
      </c>
      <c r="G77" s="354">
        <v>10148154.030000001</v>
      </c>
      <c r="H77" s="192">
        <f t="shared" si="6"/>
        <v>0.17558921982049491</v>
      </c>
      <c r="I77" s="334">
        <f t="shared" si="7"/>
        <v>3.6894648968475107E-3</v>
      </c>
      <c r="K77" s="124"/>
      <c r="L77" s="124"/>
      <c r="M77" s="124"/>
      <c r="N77" s="124"/>
      <c r="O77" s="124"/>
      <c r="P77" s="124"/>
    </row>
    <row r="78" spans="1:16" s="200" customFormat="1" ht="14.25" customHeight="1">
      <c r="A78" s="514">
        <v>42</v>
      </c>
      <c r="B78" s="357" t="s">
        <v>583</v>
      </c>
      <c r="C78" s="356">
        <v>200000</v>
      </c>
      <c r="D78" s="354">
        <v>539002</v>
      </c>
      <c r="E78" s="506">
        <f t="shared" si="5"/>
        <v>1.6950099999999999</v>
      </c>
      <c r="F78" s="356">
        <v>2712687.17</v>
      </c>
      <c r="G78" s="354">
        <v>9901443.7899999991</v>
      </c>
      <c r="H78" s="192">
        <f t="shared" si="6"/>
        <v>2.6500499945225897</v>
      </c>
      <c r="I78" s="334">
        <f t="shared" si="7"/>
        <v>3.5997708729410926E-3</v>
      </c>
      <c r="K78" s="124"/>
      <c r="L78" s="124"/>
      <c r="M78" s="124"/>
      <c r="N78" s="124"/>
      <c r="O78" s="124"/>
      <c r="P78" s="124"/>
    </row>
    <row r="79" spans="1:16" s="200" customFormat="1" ht="14.25" customHeight="1">
      <c r="A79" s="514">
        <v>43</v>
      </c>
      <c r="B79" s="357" t="s">
        <v>553</v>
      </c>
      <c r="C79" s="356">
        <v>1100000</v>
      </c>
      <c r="D79" s="354">
        <v>0</v>
      </c>
      <c r="E79" s="506">
        <f t="shared" si="5"/>
        <v>-1</v>
      </c>
      <c r="F79" s="356">
        <v>18023992.960000001</v>
      </c>
      <c r="G79" s="354">
        <v>9262680.0399999991</v>
      </c>
      <c r="H79" s="192">
        <f t="shared" si="6"/>
        <v>-0.48609167454978863</v>
      </c>
      <c r="I79" s="334">
        <f t="shared" si="7"/>
        <v>3.3675417969892688E-3</v>
      </c>
      <c r="K79" s="124"/>
      <c r="L79" s="124"/>
      <c r="M79" s="124"/>
      <c r="N79" s="124"/>
      <c r="O79" s="124"/>
      <c r="P79" s="124"/>
    </row>
    <row r="80" spans="1:16" s="200" customFormat="1" ht="14.25" customHeight="1">
      <c r="A80" s="514">
        <v>44</v>
      </c>
      <c r="B80" s="357" t="s">
        <v>467</v>
      </c>
      <c r="C80" s="356">
        <v>0</v>
      </c>
      <c r="D80" s="354">
        <v>1605465</v>
      </c>
      <c r="E80" s="506" t="s">
        <v>64</v>
      </c>
      <c r="F80" s="356">
        <v>3720.48</v>
      </c>
      <c r="G80" s="354">
        <v>7377889.9799999995</v>
      </c>
      <c r="H80" s="192" t="s">
        <v>64</v>
      </c>
      <c r="I80" s="334">
        <f t="shared" si="7"/>
        <v>2.6823071480334025E-3</v>
      </c>
      <c r="K80" s="124"/>
      <c r="L80" s="124"/>
      <c r="M80" s="124"/>
      <c r="N80" s="124"/>
      <c r="O80" s="124"/>
      <c r="P80" s="124"/>
    </row>
    <row r="81" spans="1:16" s="200" customFormat="1" ht="14.25" customHeight="1">
      <c r="A81" s="514">
        <v>45</v>
      </c>
      <c r="B81" s="357" t="s">
        <v>592</v>
      </c>
      <c r="C81" s="356">
        <v>654795.75</v>
      </c>
      <c r="D81" s="354">
        <v>217621</v>
      </c>
      <c r="E81" s="506">
        <f t="shared" si="5"/>
        <v>-0.66765056126280597</v>
      </c>
      <c r="F81" s="356">
        <v>2397719.75</v>
      </c>
      <c r="G81" s="354">
        <v>6893422.5200000005</v>
      </c>
      <c r="H81" s="192">
        <f t="shared" si="6"/>
        <v>1.8749909241895351</v>
      </c>
      <c r="I81" s="334">
        <f t="shared" si="7"/>
        <v>2.5061740619518472E-3</v>
      </c>
      <c r="K81" s="124"/>
      <c r="L81" s="124"/>
      <c r="M81" s="124"/>
      <c r="N81" s="124"/>
      <c r="O81" s="124"/>
      <c r="P81" s="124"/>
    </row>
    <row r="82" spans="1:16" s="200" customFormat="1" ht="14.25" customHeight="1">
      <c r="A82" s="514">
        <v>46</v>
      </c>
      <c r="B82" s="357" t="s">
        <v>594</v>
      </c>
      <c r="C82" s="356">
        <v>0</v>
      </c>
      <c r="D82" s="354">
        <v>1238703</v>
      </c>
      <c r="E82" s="506" t="s">
        <v>64</v>
      </c>
      <c r="F82" s="356">
        <v>0</v>
      </c>
      <c r="G82" s="354">
        <v>6380070.9500000002</v>
      </c>
      <c r="H82" s="192" t="s">
        <v>64</v>
      </c>
      <c r="I82" s="334">
        <f t="shared" si="7"/>
        <v>2.3195398630958255E-3</v>
      </c>
      <c r="K82" s="124"/>
      <c r="L82" s="124"/>
      <c r="M82" s="124"/>
      <c r="N82" s="124"/>
      <c r="O82" s="124"/>
      <c r="P82" s="124"/>
    </row>
    <row r="83" spans="1:16" s="200" customFormat="1" ht="14.25" customHeight="1">
      <c r="A83" s="514">
        <v>47</v>
      </c>
      <c r="B83" s="357" t="s">
        <v>593</v>
      </c>
      <c r="C83" s="356">
        <v>610509</v>
      </c>
      <c r="D83" s="354">
        <v>634792</v>
      </c>
      <c r="E83" s="506">
        <f t="shared" si="5"/>
        <v>3.977500741184814E-2</v>
      </c>
      <c r="F83" s="356">
        <v>6139065</v>
      </c>
      <c r="G83" s="354">
        <v>6337090</v>
      </c>
      <c r="H83" s="192">
        <f t="shared" si="6"/>
        <v>3.2256540694714841E-2</v>
      </c>
      <c r="I83" s="334">
        <f t="shared" si="7"/>
        <v>2.3039137003681635E-3</v>
      </c>
      <c r="K83" s="124"/>
      <c r="L83" s="124"/>
      <c r="M83" s="124"/>
      <c r="N83" s="124"/>
      <c r="O83" s="124"/>
      <c r="P83" s="124"/>
    </row>
    <row r="84" spans="1:16" s="200" customFormat="1" ht="14.25" customHeight="1">
      <c r="A84" s="514">
        <v>48</v>
      </c>
      <c r="B84" s="357" t="s">
        <v>459</v>
      </c>
      <c r="C84" s="356">
        <v>180771</v>
      </c>
      <c r="D84" s="354">
        <v>625073</v>
      </c>
      <c r="E84" s="506">
        <f t="shared" si="5"/>
        <v>2.4578167958356154</v>
      </c>
      <c r="F84" s="356">
        <v>4654831</v>
      </c>
      <c r="G84" s="354">
        <v>6215873.0700000003</v>
      </c>
      <c r="H84" s="192">
        <f t="shared" si="6"/>
        <v>0.3353595587036351</v>
      </c>
      <c r="I84" s="334">
        <f t="shared" si="7"/>
        <v>2.2598440491964794E-3</v>
      </c>
      <c r="K84" s="124"/>
      <c r="L84" s="124"/>
      <c r="M84" s="124"/>
      <c r="N84" s="124"/>
      <c r="O84" s="124"/>
      <c r="P84" s="124"/>
    </row>
    <row r="85" spans="1:16" s="200" customFormat="1" ht="14.25" customHeight="1">
      <c r="A85" s="514">
        <v>49</v>
      </c>
      <c r="B85" s="357" t="s">
        <v>458</v>
      </c>
      <c r="C85" s="356">
        <v>0</v>
      </c>
      <c r="D85" s="354">
        <v>1069560</v>
      </c>
      <c r="E85" s="506" t="s">
        <v>64</v>
      </c>
      <c r="F85" s="356">
        <v>0</v>
      </c>
      <c r="G85" s="354">
        <v>5989750.8900000006</v>
      </c>
      <c r="H85" s="192" t="s">
        <v>64</v>
      </c>
      <c r="I85" s="334">
        <f t="shared" si="7"/>
        <v>2.1776350244770708E-3</v>
      </c>
      <c r="K85" s="124"/>
      <c r="L85" s="124"/>
      <c r="M85" s="124"/>
      <c r="N85" s="124"/>
      <c r="O85" s="124"/>
      <c r="P85" s="124"/>
    </row>
    <row r="86" spans="1:16" s="200" customFormat="1" ht="14.25" customHeight="1">
      <c r="A86" s="514">
        <v>50</v>
      </c>
      <c r="B86" s="357" t="s">
        <v>431</v>
      </c>
      <c r="C86" s="356">
        <v>480000</v>
      </c>
      <c r="D86" s="354">
        <v>450000</v>
      </c>
      <c r="E86" s="506">
        <f t="shared" si="5"/>
        <v>-6.25E-2</v>
      </c>
      <c r="F86" s="356">
        <v>3675190</v>
      </c>
      <c r="G86" s="354">
        <v>5980000</v>
      </c>
      <c r="H86" s="192">
        <f t="shared" si="6"/>
        <v>0.62712676079331953</v>
      </c>
      <c r="I86" s="334">
        <f t="shared" si="7"/>
        <v>2.1740899889699556E-3</v>
      </c>
      <c r="K86" s="124"/>
      <c r="L86" s="124"/>
      <c r="M86" s="124"/>
      <c r="N86" s="124"/>
      <c r="O86" s="124"/>
      <c r="P86" s="124"/>
    </row>
    <row r="87" spans="1:16" s="202" customFormat="1" ht="14.25" customHeight="1">
      <c r="A87" s="515"/>
      <c r="B87" s="359" t="s">
        <v>26</v>
      </c>
      <c r="C87" s="730">
        <v>28348731.519999862</v>
      </c>
      <c r="D87" s="354">
        <v>23428598</v>
      </c>
      <c r="E87" s="506">
        <f t="shared" si="5"/>
        <v>-0.17355744882372381</v>
      </c>
      <c r="F87" s="356">
        <v>200160526.79000044</v>
      </c>
      <c r="G87" s="354">
        <v>148732452.92000055</v>
      </c>
      <c r="H87" s="192">
        <f t="shared" si="6"/>
        <v>-0.25693414528208125</v>
      </c>
      <c r="I87" s="334">
        <f t="shared" si="7"/>
        <v>5.40732001552372E-2</v>
      </c>
      <c r="J87" s="200"/>
      <c r="K87" s="124"/>
      <c r="L87" s="124"/>
      <c r="M87" s="124"/>
      <c r="N87" s="124"/>
      <c r="O87" s="124"/>
      <c r="P87" s="124"/>
    </row>
    <row r="88" spans="1:16" s="196" customFormat="1" ht="15.75" thickBot="1">
      <c r="A88" s="516"/>
      <c r="B88" s="471" t="s">
        <v>55</v>
      </c>
      <c r="C88" s="472">
        <f>+SUM(C37:C87)</f>
        <v>371959966.65999997</v>
      </c>
      <c r="D88" s="472">
        <f>+SUM(D37:D87)</f>
        <v>395260743</v>
      </c>
      <c r="E88" s="473">
        <f>D88/C88-1</f>
        <v>6.2643236983884076E-2</v>
      </c>
      <c r="F88" s="472">
        <f>+SUM(F37:F87)</f>
        <v>2196667220.5000005</v>
      </c>
      <c r="G88" s="472">
        <f>+SUM(G37:G87)</f>
        <v>2750576117.0600004</v>
      </c>
      <c r="H88" s="473">
        <f>+G88/F88-1</f>
        <v>0.25215876642157942</v>
      </c>
      <c r="I88" s="473">
        <f>+G88/$G$88</f>
        <v>1</v>
      </c>
      <c r="K88" s="124"/>
      <c r="L88" s="124"/>
      <c r="M88" s="124"/>
      <c r="N88" s="124"/>
      <c r="O88" s="124"/>
      <c r="P88" s="124"/>
    </row>
    <row r="89" spans="1:16" s="196" customFormat="1" ht="15">
      <c r="C89" s="468"/>
      <c r="D89" s="468"/>
      <c r="E89" s="468"/>
      <c r="F89" s="468"/>
      <c r="G89" s="468"/>
      <c r="K89" s="124"/>
      <c r="L89" s="124"/>
      <c r="M89" s="124"/>
      <c r="N89" s="124"/>
      <c r="O89" s="124"/>
      <c r="P89" s="124"/>
    </row>
    <row r="90" spans="1:16" s="196" customFormat="1" ht="15">
      <c r="K90" s="124"/>
      <c r="L90" s="124"/>
      <c r="M90" s="124"/>
      <c r="N90" s="124"/>
      <c r="O90" s="124"/>
      <c r="P90" s="124"/>
    </row>
    <row r="91" spans="1:16" s="196" customFormat="1" ht="52.5" customHeight="1">
      <c r="A91" s="863" t="s">
        <v>645</v>
      </c>
      <c r="B91" s="863"/>
      <c r="C91" s="863"/>
      <c r="D91" s="863"/>
      <c r="E91" s="863"/>
      <c r="F91" s="211"/>
      <c r="G91" s="211"/>
      <c r="H91" s="211"/>
      <c r="I91" s="211"/>
      <c r="K91" s="124"/>
      <c r="L91" s="124"/>
      <c r="M91" s="124"/>
      <c r="N91" s="124"/>
      <c r="O91" s="124"/>
      <c r="P91" s="124"/>
    </row>
    <row r="92" spans="1:16" s="196" customFormat="1" ht="15">
      <c r="C92" s="208"/>
      <c r="F92" s="208"/>
      <c r="G92" s="208"/>
      <c r="K92" s="124"/>
      <c r="L92" s="124"/>
      <c r="M92" s="124"/>
      <c r="N92" s="124"/>
      <c r="O92" s="124"/>
      <c r="P92" s="124"/>
    </row>
    <row r="93" spans="1:16" s="196" customFormat="1" ht="15">
      <c r="C93" s="501"/>
      <c r="D93" s="501"/>
      <c r="F93" s="208"/>
      <c r="G93" s="208"/>
      <c r="K93" s="124"/>
      <c r="L93" s="124"/>
      <c r="M93" s="124"/>
      <c r="N93" s="124"/>
      <c r="O93" s="124"/>
      <c r="P93" s="124"/>
    </row>
    <row r="94" spans="1:16" s="196" customFormat="1" ht="15">
      <c r="K94" s="124"/>
      <c r="L94" s="124"/>
      <c r="M94" s="124"/>
      <c r="N94" s="124"/>
      <c r="O94" s="124"/>
      <c r="P94" s="124"/>
    </row>
    <row r="95" spans="1:16" s="196" customFormat="1" ht="15">
      <c r="K95" s="124"/>
      <c r="L95" s="124"/>
      <c r="M95" s="124"/>
      <c r="N95" s="124"/>
      <c r="O95" s="124"/>
      <c r="P95" s="124"/>
    </row>
    <row r="96" spans="1:16" s="196" customFormat="1" ht="15">
      <c r="K96" s="124"/>
      <c r="L96" s="124"/>
      <c r="M96" s="124"/>
      <c r="N96" s="124"/>
      <c r="O96" s="124"/>
      <c r="P96" s="124"/>
    </row>
    <row r="97" spans="11:16" s="196" customFormat="1" ht="15">
      <c r="K97" s="124"/>
      <c r="L97" s="124"/>
      <c r="M97" s="124"/>
      <c r="N97" s="124"/>
      <c r="O97" s="124"/>
      <c r="P97" s="124"/>
    </row>
    <row r="98" spans="11:16" s="196" customFormat="1" ht="15">
      <c r="K98" s="124"/>
      <c r="L98" s="124"/>
      <c r="M98" s="124"/>
      <c r="N98" s="124"/>
      <c r="O98" s="124"/>
      <c r="P98" s="124"/>
    </row>
    <row r="99" spans="11:16" s="196" customFormat="1" ht="15">
      <c r="K99" s="124"/>
      <c r="L99" s="124"/>
      <c r="M99" s="124"/>
      <c r="N99" s="124"/>
      <c r="O99" s="124"/>
      <c r="P99" s="124"/>
    </row>
    <row r="100" spans="11:16" s="196" customFormat="1" ht="15">
      <c r="K100" s="124"/>
      <c r="L100" s="124"/>
      <c r="M100" s="124"/>
      <c r="N100" s="124"/>
      <c r="O100" s="124"/>
      <c r="P100" s="124"/>
    </row>
    <row r="101" spans="11:16" s="196" customFormat="1" ht="15">
      <c r="K101" s="124"/>
      <c r="L101" s="124"/>
      <c r="M101" s="124"/>
      <c r="N101" s="124"/>
      <c r="O101" s="124"/>
      <c r="P101" s="124"/>
    </row>
    <row r="102" spans="11:16" s="196" customFormat="1" ht="15">
      <c r="K102" s="124"/>
      <c r="L102" s="124"/>
      <c r="M102" s="124"/>
      <c r="N102" s="124"/>
      <c r="O102" s="124"/>
      <c r="P102" s="124"/>
    </row>
    <row r="103" spans="11:16" s="196" customFormat="1" ht="15">
      <c r="K103" s="124"/>
      <c r="L103" s="124"/>
      <c r="M103" s="124"/>
      <c r="N103" s="124"/>
      <c r="O103" s="124"/>
      <c r="P103" s="124"/>
    </row>
    <row r="104" spans="11:16" s="196" customFormat="1" ht="15">
      <c r="K104" s="124"/>
      <c r="L104" s="124"/>
      <c r="M104" s="124"/>
      <c r="N104" s="124"/>
      <c r="O104" s="124"/>
      <c r="P104" s="124"/>
    </row>
    <row r="105" spans="11:16" s="196" customFormat="1" ht="15">
      <c r="K105" s="124"/>
      <c r="L105" s="124"/>
      <c r="M105" s="124"/>
      <c r="N105" s="124"/>
      <c r="O105" s="124"/>
      <c r="P105" s="124"/>
    </row>
    <row r="106" spans="11:16" s="196" customFormat="1" ht="15">
      <c r="K106" s="124"/>
      <c r="L106" s="124"/>
      <c r="M106" s="124"/>
      <c r="N106" s="124"/>
      <c r="O106" s="124"/>
      <c r="P106" s="124"/>
    </row>
    <row r="107" spans="11:16" s="196" customFormat="1" ht="15">
      <c r="K107" s="124"/>
      <c r="L107" s="124"/>
      <c r="M107" s="124"/>
      <c r="N107" s="124"/>
      <c r="O107" s="124"/>
      <c r="P107" s="124"/>
    </row>
    <row r="108" spans="11:16" s="196" customFormat="1" ht="15">
      <c r="K108" s="124"/>
      <c r="L108" s="124"/>
      <c r="M108" s="124"/>
      <c r="N108" s="124"/>
      <c r="O108" s="124"/>
      <c r="P108" s="124"/>
    </row>
    <row r="109" spans="11:16" s="196" customFormat="1" ht="15">
      <c r="K109" s="124"/>
      <c r="L109" s="124"/>
      <c r="M109" s="124"/>
      <c r="N109" s="124"/>
      <c r="O109" s="124"/>
      <c r="P109" s="124"/>
    </row>
    <row r="110" spans="11:16" s="196" customFormat="1" ht="15">
      <c r="K110" s="124"/>
      <c r="L110" s="124"/>
      <c r="M110" s="124"/>
      <c r="N110" s="124"/>
      <c r="O110" s="124"/>
      <c r="P110" s="124"/>
    </row>
    <row r="111" spans="11:16" s="196" customFormat="1" ht="15">
      <c r="K111" s="124"/>
      <c r="L111" s="124"/>
      <c r="M111" s="124"/>
      <c r="N111" s="124"/>
      <c r="O111" s="124"/>
      <c r="P111" s="124"/>
    </row>
    <row r="112" spans="11:16" s="196" customFormat="1" ht="15">
      <c r="K112" s="124"/>
      <c r="L112" s="124"/>
      <c r="M112" s="124"/>
      <c r="N112" s="124"/>
      <c r="O112" s="124"/>
      <c r="P112" s="124"/>
    </row>
    <row r="113" spans="11:16" s="196" customFormat="1" ht="15">
      <c r="K113" s="124"/>
      <c r="L113" s="124"/>
      <c r="M113" s="124"/>
      <c r="N113" s="124"/>
      <c r="O113" s="124"/>
      <c r="P113" s="124"/>
    </row>
    <row r="114" spans="11:16" s="196" customFormat="1" ht="15">
      <c r="K114" s="124"/>
      <c r="L114" s="124"/>
      <c r="M114" s="124"/>
      <c r="N114" s="124"/>
      <c r="O114" s="124"/>
      <c r="P114" s="124"/>
    </row>
    <row r="115" spans="11:16" s="196" customFormat="1" ht="15">
      <c r="K115" s="124"/>
      <c r="L115" s="124"/>
      <c r="M115" s="124"/>
      <c r="N115" s="124"/>
      <c r="O115" s="124"/>
      <c r="P115" s="124"/>
    </row>
    <row r="116" spans="11:16" s="196" customFormat="1" ht="15">
      <c r="K116" s="124"/>
      <c r="L116" s="124"/>
      <c r="M116" s="124"/>
      <c r="N116" s="124"/>
      <c r="O116" s="124"/>
      <c r="P116" s="124"/>
    </row>
    <row r="117" spans="11:16" s="196" customFormat="1" ht="15">
      <c r="K117" s="124"/>
      <c r="L117" s="124"/>
      <c r="M117" s="124"/>
      <c r="N117" s="124"/>
      <c r="O117" s="124"/>
      <c r="P117" s="124"/>
    </row>
    <row r="118" spans="11:16" s="196" customFormat="1" ht="15">
      <c r="K118" s="124"/>
      <c r="L118" s="124"/>
      <c r="M118" s="124"/>
      <c r="N118" s="124"/>
      <c r="O118" s="124"/>
      <c r="P118" s="124"/>
    </row>
    <row r="119" spans="11:16" s="196" customFormat="1" ht="15">
      <c r="K119" s="124"/>
      <c r="L119" s="124"/>
      <c r="M119" s="124"/>
      <c r="N119" s="124"/>
      <c r="O119" s="124"/>
      <c r="P119" s="124"/>
    </row>
    <row r="120" spans="11:16" s="196" customFormat="1" ht="15">
      <c r="K120" s="124"/>
      <c r="L120" s="124"/>
      <c r="M120" s="124"/>
      <c r="N120" s="124"/>
      <c r="O120" s="124"/>
      <c r="P120" s="124"/>
    </row>
    <row r="121" spans="11:16" s="196" customFormat="1" ht="15">
      <c r="K121" s="124"/>
      <c r="L121" s="124"/>
      <c r="M121" s="124"/>
      <c r="N121" s="124"/>
      <c r="O121" s="124"/>
      <c r="P121" s="124"/>
    </row>
    <row r="122" spans="11:16" s="196" customFormat="1" ht="15">
      <c r="K122" s="124"/>
      <c r="L122" s="124"/>
      <c r="M122" s="124"/>
      <c r="N122" s="124"/>
      <c r="O122" s="124"/>
      <c r="P122" s="124"/>
    </row>
    <row r="123" spans="11:16" s="196" customFormat="1" ht="15">
      <c r="K123" s="124"/>
      <c r="L123" s="124"/>
      <c r="M123" s="124"/>
      <c r="N123" s="124"/>
      <c r="O123" s="124"/>
      <c r="P123" s="124"/>
    </row>
    <row r="124" spans="11:16" s="196" customFormat="1" ht="15">
      <c r="K124" s="124"/>
      <c r="L124" s="124"/>
      <c r="M124" s="124"/>
      <c r="N124" s="124"/>
      <c r="O124" s="124"/>
      <c r="P124" s="124"/>
    </row>
    <row r="125" spans="11:16" s="196" customFormat="1" ht="15">
      <c r="K125" s="124"/>
      <c r="L125" s="124"/>
      <c r="M125" s="124"/>
      <c r="N125" s="124"/>
      <c r="O125" s="124"/>
      <c r="P125" s="124"/>
    </row>
    <row r="126" spans="11:16" s="196" customFormat="1" ht="15">
      <c r="K126" s="124"/>
      <c r="L126" s="124"/>
      <c r="M126" s="124"/>
      <c r="N126" s="124"/>
      <c r="O126" s="124"/>
      <c r="P126" s="124"/>
    </row>
    <row r="127" spans="11:16" s="196" customFormat="1" ht="15">
      <c r="K127" s="124"/>
      <c r="L127" s="124"/>
      <c r="M127" s="124"/>
      <c r="N127" s="124"/>
      <c r="O127" s="124"/>
      <c r="P127" s="124"/>
    </row>
    <row r="128" spans="11:16" s="196" customFormat="1" ht="15">
      <c r="K128" s="124"/>
      <c r="L128" s="124"/>
      <c r="M128" s="124"/>
      <c r="N128" s="124"/>
      <c r="O128" s="124"/>
      <c r="P128" s="124"/>
    </row>
    <row r="129" spans="11:16" s="196" customFormat="1" ht="15">
      <c r="K129" s="124"/>
      <c r="L129" s="124"/>
      <c r="M129" s="124"/>
      <c r="N129" s="124"/>
      <c r="O129" s="124"/>
      <c r="P129" s="124"/>
    </row>
    <row r="130" spans="11:16" s="196" customFormat="1" ht="15">
      <c r="K130" s="124"/>
      <c r="L130" s="124"/>
      <c r="M130" s="124"/>
      <c r="N130" s="124"/>
      <c r="O130" s="124"/>
      <c r="P130" s="124"/>
    </row>
    <row r="131" spans="11:16" s="196" customFormat="1" ht="15">
      <c r="K131" s="124"/>
      <c r="L131" s="124"/>
      <c r="M131" s="124"/>
      <c r="N131" s="124"/>
      <c r="O131" s="124"/>
      <c r="P131" s="124"/>
    </row>
    <row r="132" spans="11:16" s="196" customFormat="1" ht="15">
      <c r="K132" s="124"/>
      <c r="L132" s="124"/>
      <c r="M132" s="124"/>
      <c r="N132" s="124"/>
      <c r="O132" s="124"/>
      <c r="P132" s="124"/>
    </row>
    <row r="133" spans="11:16" s="196" customFormat="1" ht="15">
      <c r="K133" s="124"/>
      <c r="L133" s="124"/>
      <c r="M133" s="124"/>
      <c r="N133" s="124"/>
      <c r="O133" s="124"/>
      <c r="P133" s="124"/>
    </row>
    <row r="134" spans="11:16" s="196" customFormat="1" ht="15">
      <c r="K134" s="124"/>
      <c r="L134" s="124"/>
      <c r="M134" s="124"/>
      <c r="N134" s="124"/>
      <c r="O134" s="124"/>
      <c r="P134" s="124"/>
    </row>
    <row r="135" spans="11:16" s="196" customFormat="1" ht="15">
      <c r="K135" s="124"/>
      <c r="L135" s="124"/>
      <c r="M135" s="124"/>
      <c r="N135" s="124"/>
      <c r="O135" s="124"/>
      <c r="P135" s="124"/>
    </row>
    <row r="136" spans="11:16" s="196" customFormat="1" ht="15">
      <c r="K136" s="124"/>
      <c r="L136" s="124"/>
      <c r="M136" s="124"/>
      <c r="N136" s="124"/>
      <c r="O136" s="124"/>
      <c r="P136" s="124"/>
    </row>
    <row r="137" spans="11:16" s="196" customFormat="1" ht="15">
      <c r="K137" s="124"/>
      <c r="L137" s="124"/>
      <c r="M137" s="124"/>
      <c r="N137" s="124"/>
      <c r="O137" s="124"/>
      <c r="P137" s="124"/>
    </row>
    <row r="138" spans="11:16" s="196" customFormat="1" ht="15">
      <c r="K138" s="124"/>
      <c r="L138" s="124"/>
      <c r="M138" s="124"/>
      <c r="N138" s="124"/>
      <c r="O138" s="124"/>
      <c r="P138" s="124"/>
    </row>
    <row r="139" spans="11:16" s="196" customFormat="1" ht="15">
      <c r="K139" s="124"/>
      <c r="L139" s="124"/>
      <c r="M139" s="124"/>
      <c r="N139" s="124"/>
      <c r="O139" s="124"/>
      <c r="P139" s="124"/>
    </row>
    <row r="140" spans="11:16" s="196" customFormat="1" ht="15">
      <c r="K140" s="124"/>
      <c r="L140" s="124"/>
      <c r="M140" s="124"/>
      <c r="N140" s="124"/>
      <c r="O140" s="124"/>
      <c r="P140" s="124"/>
    </row>
    <row r="141" spans="11:16" s="196" customFormat="1" ht="15">
      <c r="K141" s="124"/>
      <c r="L141" s="124"/>
      <c r="M141" s="124"/>
      <c r="N141" s="124"/>
      <c r="O141" s="124"/>
      <c r="P141" s="124"/>
    </row>
    <row r="142" spans="11:16" s="196" customFormat="1" ht="15">
      <c r="K142" s="124"/>
      <c r="L142" s="124"/>
      <c r="M142" s="124"/>
      <c r="N142" s="124"/>
      <c r="O142" s="124"/>
      <c r="P142" s="124"/>
    </row>
    <row r="143" spans="11:16" s="196" customFormat="1" ht="15">
      <c r="K143" s="124"/>
      <c r="L143" s="124"/>
      <c r="M143" s="124"/>
      <c r="N143" s="124"/>
      <c r="O143" s="124"/>
      <c r="P143" s="124"/>
    </row>
    <row r="144" spans="11:16" s="196" customFormat="1" ht="15">
      <c r="K144" s="124"/>
      <c r="L144" s="124"/>
      <c r="M144" s="124"/>
      <c r="N144" s="124"/>
      <c r="O144" s="124"/>
      <c r="P144" s="124"/>
    </row>
    <row r="145" spans="11:16" s="196" customFormat="1" ht="15">
      <c r="K145" s="124"/>
      <c r="L145" s="124"/>
      <c r="M145" s="124"/>
      <c r="N145" s="124"/>
      <c r="O145" s="124"/>
      <c r="P145" s="124"/>
    </row>
    <row r="146" spans="11:16" s="196" customFormat="1" ht="15">
      <c r="K146" s="124"/>
      <c r="L146" s="124"/>
      <c r="M146" s="124"/>
      <c r="N146" s="124"/>
      <c r="O146" s="124"/>
      <c r="P146" s="124"/>
    </row>
    <row r="147" spans="11:16" s="196" customFormat="1" ht="15">
      <c r="K147" s="124"/>
      <c r="L147" s="124"/>
      <c r="M147" s="124"/>
      <c r="N147" s="124"/>
      <c r="O147" s="124"/>
      <c r="P147" s="124"/>
    </row>
    <row r="148" spans="11:16" s="196" customFormat="1" ht="15">
      <c r="K148" s="124"/>
      <c r="L148" s="124"/>
      <c r="M148" s="124"/>
      <c r="N148" s="124"/>
      <c r="O148" s="124"/>
      <c r="P148" s="124"/>
    </row>
    <row r="149" spans="11:16" s="196" customFormat="1" ht="15">
      <c r="K149" s="124"/>
      <c r="L149" s="124"/>
      <c r="M149" s="124"/>
      <c r="N149" s="124"/>
      <c r="O149" s="124"/>
      <c r="P149" s="124"/>
    </row>
    <row r="150" spans="11:16" s="196" customFormat="1" ht="15">
      <c r="K150" s="124"/>
      <c r="L150" s="124"/>
      <c r="M150" s="124"/>
      <c r="N150" s="124"/>
      <c r="O150" s="124"/>
      <c r="P150" s="124"/>
    </row>
    <row r="151" spans="11:16" s="196" customFormat="1" ht="15">
      <c r="K151" s="124"/>
      <c r="L151" s="124"/>
      <c r="M151" s="124"/>
      <c r="N151" s="124"/>
      <c r="O151" s="124"/>
      <c r="P151" s="124"/>
    </row>
    <row r="152" spans="11:16" s="196" customFormat="1" ht="15">
      <c r="K152" s="124"/>
      <c r="L152" s="124"/>
      <c r="M152" s="124"/>
      <c r="N152" s="124"/>
      <c r="O152" s="124"/>
      <c r="P152" s="124"/>
    </row>
    <row r="153" spans="11:16" s="196" customFormat="1" ht="15">
      <c r="K153" s="124"/>
      <c r="L153" s="124"/>
      <c r="M153" s="124"/>
      <c r="N153" s="124"/>
      <c r="O153" s="124"/>
      <c r="P153" s="124"/>
    </row>
    <row r="154" spans="11:16" s="196" customFormat="1" ht="15">
      <c r="K154" s="124"/>
      <c r="L154" s="124"/>
      <c r="M154" s="124"/>
      <c r="N154" s="124"/>
      <c r="O154" s="124"/>
      <c r="P154" s="124"/>
    </row>
    <row r="155" spans="11:16" s="196" customFormat="1" ht="15">
      <c r="K155" s="124"/>
      <c r="L155" s="124"/>
      <c r="M155" s="124"/>
      <c r="N155" s="124"/>
      <c r="O155" s="124"/>
      <c r="P155" s="124"/>
    </row>
    <row r="156" spans="11:16" s="196" customFormat="1" ht="15">
      <c r="K156" s="124"/>
      <c r="L156" s="124"/>
      <c r="M156" s="124"/>
      <c r="N156" s="124"/>
      <c r="O156" s="124"/>
      <c r="P156" s="124"/>
    </row>
    <row r="157" spans="11:16" s="196" customFormat="1" ht="15">
      <c r="K157" s="124"/>
      <c r="L157" s="124"/>
      <c r="M157" s="124"/>
      <c r="N157" s="124"/>
      <c r="O157" s="124"/>
      <c r="P157" s="124"/>
    </row>
    <row r="158" spans="11:16" s="196" customFormat="1" ht="15">
      <c r="K158" s="124"/>
      <c r="L158" s="124"/>
      <c r="M158" s="124"/>
      <c r="N158" s="124"/>
      <c r="O158" s="124"/>
      <c r="P158" s="124"/>
    </row>
    <row r="159" spans="11:16" s="196" customFormat="1" ht="15">
      <c r="K159" s="124"/>
      <c r="L159" s="124"/>
      <c r="M159" s="124"/>
      <c r="N159" s="124"/>
      <c r="O159" s="124"/>
      <c r="P159" s="124"/>
    </row>
    <row r="160" spans="11:16" s="196" customFormat="1" ht="15">
      <c r="K160" s="124"/>
      <c r="L160" s="124"/>
      <c r="M160" s="124"/>
      <c r="N160" s="124"/>
      <c r="O160" s="124"/>
      <c r="P160" s="124"/>
    </row>
    <row r="161" spans="11:16" s="196" customFormat="1" ht="15">
      <c r="K161" s="124"/>
      <c r="L161" s="124"/>
      <c r="M161" s="124"/>
      <c r="N161" s="124"/>
      <c r="O161" s="124"/>
      <c r="P161" s="124"/>
    </row>
    <row r="162" spans="11:16" s="196" customFormat="1" ht="15">
      <c r="K162" s="124"/>
      <c r="L162" s="124"/>
      <c r="M162" s="124"/>
      <c r="N162" s="124"/>
      <c r="O162" s="124"/>
      <c r="P162" s="124"/>
    </row>
    <row r="163" spans="11:16" s="196" customFormat="1" ht="15">
      <c r="K163" s="124"/>
      <c r="L163" s="124"/>
      <c r="M163" s="124"/>
      <c r="N163" s="124"/>
      <c r="O163" s="124"/>
      <c r="P163" s="124"/>
    </row>
    <row r="164" spans="11:16" s="196" customFormat="1" ht="15">
      <c r="K164" s="124"/>
      <c r="L164" s="124"/>
      <c r="M164" s="124"/>
      <c r="N164" s="124"/>
      <c r="O164" s="124"/>
      <c r="P164" s="124"/>
    </row>
    <row r="165" spans="11:16" s="196" customFormat="1" ht="15">
      <c r="K165" s="124"/>
      <c r="L165" s="124"/>
      <c r="M165" s="124"/>
      <c r="N165" s="124"/>
      <c r="O165" s="124"/>
      <c r="P165" s="124"/>
    </row>
    <row r="166" spans="11:16" s="196" customFormat="1" ht="15">
      <c r="K166" s="124"/>
      <c r="L166" s="124"/>
      <c r="M166" s="124"/>
      <c r="N166" s="124"/>
      <c r="O166" s="124"/>
      <c r="P166" s="124"/>
    </row>
    <row r="167" spans="11:16" s="196" customFormat="1" ht="15">
      <c r="K167" s="124"/>
      <c r="L167" s="124"/>
      <c r="M167" s="124"/>
      <c r="N167" s="124"/>
      <c r="O167" s="124"/>
      <c r="P167" s="124"/>
    </row>
    <row r="168" spans="11:16" s="196" customFormat="1" ht="15">
      <c r="K168" s="124"/>
      <c r="L168" s="124"/>
      <c r="M168" s="124"/>
      <c r="N168" s="124"/>
      <c r="O168" s="124"/>
      <c r="P168" s="124"/>
    </row>
    <row r="169" spans="11:16" s="196" customFormat="1" ht="15">
      <c r="K169" s="124"/>
      <c r="L169" s="124"/>
      <c r="M169" s="124"/>
      <c r="N169" s="124"/>
      <c r="O169" s="124"/>
      <c r="P169" s="124"/>
    </row>
    <row r="170" spans="11:16" s="196" customFormat="1" ht="15">
      <c r="K170" s="124"/>
      <c r="L170" s="124"/>
      <c r="M170" s="124"/>
      <c r="N170" s="124"/>
      <c r="O170" s="124"/>
      <c r="P170" s="124"/>
    </row>
    <row r="171" spans="11:16" s="196" customFormat="1" ht="15">
      <c r="K171" s="124"/>
      <c r="L171" s="124"/>
      <c r="M171" s="124"/>
      <c r="N171" s="124"/>
      <c r="O171" s="124"/>
      <c r="P171" s="124"/>
    </row>
    <row r="172" spans="11:16" s="196" customFormat="1" ht="15">
      <c r="K172" s="124"/>
      <c r="L172" s="124"/>
      <c r="M172" s="124"/>
      <c r="N172" s="124"/>
      <c r="O172" s="124"/>
      <c r="P172" s="124"/>
    </row>
    <row r="173" spans="11:16" s="196" customFormat="1" ht="15">
      <c r="K173" s="124"/>
      <c r="L173" s="124"/>
      <c r="M173" s="124"/>
      <c r="N173" s="124"/>
      <c r="O173" s="124"/>
      <c r="P173" s="124"/>
    </row>
    <row r="174" spans="11:16" s="196" customFormat="1" ht="15">
      <c r="K174" s="124"/>
      <c r="L174" s="124"/>
      <c r="M174" s="124"/>
      <c r="N174" s="124"/>
      <c r="O174" s="124"/>
      <c r="P174" s="124"/>
    </row>
    <row r="175" spans="11:16" s="196" customFormat="1" ht="15">
      <c r="K175" s="124"/>
      <c r="L175" s="124"/>
      <c r="M175" s="124"/>
      <c r="N175" s="124"/>
      <c r="O175" s="124"/>
      <c r="P175" s="124"/>
    </row>
    <row r="176" spans="11:16" s="196" customFormat="1" ht="15">
      <c r="K176" s="124"/>
      <c r="L176" s="124"/>
      <c r="M176" s="124"/>
      <c r="N176" s="124"/>
      <c r="O176" s="124"/>
      <c r="P176" s="124"/>
    </row>
    <row r="177" spans="11:16" s="196" customFormat="1" ht="15">
      <c r="K177" s="124"/>
      <c r="L177" s="124"/>
      <c r="M177" s="124"/>
      <c r="N177" s="124"/>
      <c r="O177" s="124"/>
      <c r="P177" s="124"/>
    </row>
    <row r="178" spans="11:16" s="196" customFormat="1" ht="15">
      <c r="K178" s="124"/>
      <c r="L178" s="124"/>
      <c r="M178" s="124"/>
      <c r="N178" s="124"/>
      <c r="O178" s="124"/>
      <c r="P178" s="124"/>
    </row>
    <row r="179" spans="11:16" s="196" customFormat="1" ht="15">
      <c r="K179" s="124"/>
      <c r="L179" s="124"/>
      <c r="M179" s="124"/>
      <c r="N179" s="124"/>
      <c r="O179" s="124"/>
      <c r="P179" s="124"/>
    </row>
    <row r="180" spans="11:16" s="196" customFormat="1" ht="15">
      <c r="K180" s="124"/>
      <c r="L180" s="124"/>
      <c r="M180" s="124"/>
      <c r="N180" s="124"/>
      <c r="O180" s="124"/>
      <c r="P180" s="124"/>
    </row>
    <row r="181" spans="11:16" s="196" customFormat="1" ht="15">
      <c r="K181" s="124"/>
      <c r="L181" s="124"/>
      <c r="M181" s="124"/>
      <c r="N181" s="124"/>
      <c r="O181" s="124"/>
      <c r="P181" s="124"/>
    </row>
    <row r="182" spans="11:16" s="196" customFormat="1" ht="15">
      <c r="K182" s="124"/>
      <c r="L182" s="124"/>
      <c r="M182" s="124"/>
      <c r="N182" s="124"/>
      <c r="O182" s="124"/>
      <c r="P182" s="124"/>
    </row>
    <row r="183" spans="11:16" s="196" customFormat="1" ht="15">
      <c r="K183" s="124"/>
      <c r="L183" s="124"/>
      <c r="M183" s="124"/>
      <c r="N183" s="124"/>
      <c r="O183" s="124"/>
      <c r="P183" s="124"/>
    </row>
    <row r="184" spans="11:16" s="196" customFormat="1" ht="15">
      <c r="K184" s="124"/>
      <c r="L184" s="124"/>
      <c r="M184" s="124"/>
      <c r="N184" s="124"/>
      <c r="O184" s="124"/>
      <c r="P184" s="124"/>
    </row>
    <row r="185" spans="11:16" s="196" customFormat="1" ht="15">
      <c r="K185" s="124"/>
      <c r="L185" s="124"/>
      <c r="M185" s="124"/>
      <c r="N185" s="124"/>
      <c r="O185" s="124"/>
      <c r="P185" s="124"/>
    </row>
    <row r="186" spans="11:16" s="196" customFormat="1" ht="15">
      <c r="K186" s="124"/>
      <c r="L186" s="124"/>
      <c r="M186" s="124"/>
      <c r="N186" s="124"/>
      <c r="O186" s="124"/>
      <c r="P186" s="124"/>
    </row>
    <row r="187" spans="11:16" s="196" customFormat="1" ht="15">
      <c r="K187" s="124"/>
      <c r="L187" s="124"/>
      <c r="M187" s="124"/>
      <c r="N187" s="124"/>
      <c r="O187" s="124"/>
      <c r="P187" s="124"/>
    </row>
    <row r="188" spans="11:16" s="196" customFormat="1" ht="15">
      <c r="K188" s="124"/>
      <c r="L188" s="124"/>
      <c r="M188" s="124"/>
      <c r="N188" s="124"/>
      <c r="O188" s="124"/>
      <c r="P188" s="124"/>
    </row>
    <row r="189" spans="11:16" s="196" customFormat="1" ht="15">
      <c r="K189" s="124"/>
      <c r="L189" s="124"/>
      <c r="M189" s="124"/>
      <c r="N189" s="124"/>
      <c r="O189" s="124"/>
      <c r="P189" s="124"/>
    </row>
    <row r="190" spans="11:16" s="196" customFormat="1" ht="15">
      <c r="K190" s="124"/>
      <c r="L190" s="124"/>
      <c r="M190" s="124"/>
      <c r="N190" s="124"/>
      <c r="O190" s="124"/>
      <c r="P190" s="124"/>
    </row>
    <row r="191" spans="11:16" s="196" customFormat="1" ht="15">
      <c r="K191" s="124"/>
      <c r="L191" s="124"/>
      <c r="M191" s="124"/>
      <c r="N191" s="124"/>
      <c r="O191" s="124"/>
      <c r="P191" s="124"/>
    </row>
    <row r="192" spans="11:16" s="196" customFormat="1" ht="15">
      <c r="K192" s="124"/>
      <c r="L192" s="124"/>
      <c r="M192" s="124"/>
      <c r="N192" s="124"/>
      <c r="O192" s="124"/>
      <c r="P192" s="124"/>
    </row>
    <row r="193" spans="11:16" s="196" customFormat="1" ht="15">
      <c r="K193" s="124"/>
      <c r="L193" s="124"/>
      <c r="M193" s="124"/>
      <c r="N193" s="124"/>
      <c r="O193" s="124"/>
      <c r="P193" s="124"/>
    </row>
    <row r="194" spans="11:16" s="196" customFormat="1" ht="15">
      <c r="K194" s="124"/>
      <c r="L194" s="124"/>
      <c r="M194" s="124"/>
      <c r="N194" s="124"/>
      <c r="O194" s="124"/>
      <c r="P194" s="124"/>
    </row>
    <row r="195" spans="11:16" s="196" customFormat="1" ht="15">
      <c r="K195" s="124"/>
      <c r="L195" s="124"/>
      <c r="M195" s="124"/>
      <c r="N195" s="124"/>
      <c r="O195" s="124"/>
      <c r="P195" s="124"/>
    </row>
    <row r="196" spans="11:16" s="196" customFormat="1" ht="15">
      <c r="K196" s="124"/>
      <c r="L196" s="124"/>
      <c r="M196" s="124"/>
      <c r="N196" s="124"/>
      <c r="O196" s="124"/>
      <c r="P196" s="124"/>
    </row>
    <row r="197" spans="11:16" s="196" customFormat="1" ht="15">
      <c r="K197" s="124"/>
      <c r="L197" s="124"/>
      <c r="M197" s="124"/>
      <c r="N197" s="124"/>
      <c r="O197" s="124"/>
      <c r="P197" s="124"/>
    </row>
    <row r="198" spans="11:16" s="196" customFormat="1" ht="15">
      <c r="K198" s="124"/>
      <c r="L198" s="124"/>
      <c r="M198" s="124"/>
      <c r="N198" s="124"/>
      <c r="O198" s="124"/>
      <c r="P198" s="124"/>
    </row>
    <row r="199" spans="11:16" s="196" customFormat="1" ht="15">
      <c r="K199" s="124"/>
      <c r="L199" s="124"/>
      <c r="M199" s="124"/>
      <c r="N199" s="124"/>
      <c r="O199" s="124"/>
      <c r="P199" s="124"/>
    </row>
    <row r="200" spans="11:16" s="196" customFormat="1" ht="15">
      <c r="K200" s="124"/>
      <c r="L200" s="124"/>
      <c r="M200" s="124"/>
      <c r="N200" s="124"/>
      <c r="O200" s="124"/>
      <c r="P200" s="124"/>
    </row>
    <row r="201" spans="11:16" s="196" customFormat="1" ht="15">
      <c r="K201" s="124"/>
      <c r="L201" s="124"/>
      <c r="M201" s="124"/>
      <c r="N201" s="124"/>
      <c r="O201" s="124"/>
      <c r="P201" s="124"/>
    </row>
    <row r="202" spans="11:16" s="196" customFormat="1" ht="15">
      <c r="K202" s="124"/>
      <c r="L202" s="124"/>
      <c r="M202" s="124"/>
      <c r="N202" s="124"/>
      <c r="O202" s="124"/>
      <c r="P202" s="124"/>
    </row>
    <row r="203" spans="11:16" s="196" customFormat="1" ht="15">
      <c r="K203" s="124"/>
      <c r="L203" s="124"/>
      <c r="M203" s="124"/>
      <c r="N203" s="124"/>
      <c r="O203" s="124"/>
      <c r="P203" s="124"/>
    </row>
    <row r="204" spans="11:16" s="196" customFormat="1" ht="15">
      <c r="K204" s="124"/>
      <c r="L204" s="124"/>
      <c r="M204" s="124"/>
      <c r="N204" s="124"/>
      <c r="O204" s="124"/>
      <c r="P204" s="124"/>
    </row>
    <row r="205" spans="11:16" s="196" customFormat="1" ht="15">
      <c r="K205" s="124"/>
      <c r="L205" s="124"/>
      <c r="M205" s="124"/>
      <c r="N205" s="124"/>
      <c r="O205" s="124"/>
      <c r="P205" s="124"/>
    </row>
    <row r="206" spans="11:16" s="196" customFormat="1" ht="15">
      <c r="K206" s="124"/>
      <c r="L206" s="124"/>
      <c r="M206" s="124"/>
      <c r="N206" s="124"/>
      <c r="O206" s="124"/>
      <c r="P206" s="124"/>
    </row>
    <row r="207" spans="11:16" s="196" customFormat="1" ht="15">
      <c r="K207" s="124"/>
      <c r="L207" s="124"/>
      <c r="M207" s="124"/>
      <c r="N207" s="124"/>
      <c r="O207" s="124"/>
      <c r="P207" s="124"/>
    </row>
    <row r="208" spans="11:16" s="196" customFormat="1" ht="15">
      <c r="K208" s="124"/>
      <c r="L208" s="124"/>
      <c r="M208" s="124"/>
      <c r="N208" s="124"/>
      <c r="O208" s="124"/>
      <c r="P208" s="124"/>
    </row>
    <row r="209" spans="11:16" s="196" customFormat="1" ht="15">
      <c r="K209" s="124"/>
      <c r="L209" s="124"/>
      <c r="M209" s="124"/>
      <c r="N209" s="124"/>
      <c r="O209" s="124"/>
      <c r="P209" s="124"/>
    </row>
    <row r="210" spans="11:16" s="196" customFormat="1" ht="15">
      <c r="K210" s="124"/>
      <c r="L210" s="124"/>
      <c r="M210" s="124"/>
      <c r="N210" s="124"/>
      <c r="O210" s="124"/>
      <c r="P210" s="124"/>
    </row>
    <row r="211" spans="11:16" s="196" customFormat="1" ht="15">
      <c r="K211" s="124"/>
      <c r="L211" s="124"/>
      <c r="M211" s="124"/>
      <c r="N211" s="124"/>
      <c r="O211" s="124"/>
      <c r="P211" s="124"/>
    </row>
    <row r="212" spans="11:16" s="196" customFormat="1" ht="15">
      <c r="K212" s="124"/>
      <c r="L212" s="124"/>
      <c r="M212" s="124"/>
      <c r="N212" s="124"/>
      <c r="O212" s="124"/>
      <c r="P212" s="124"/>
    </row>
    <row r="213" spans="11:16" s="196" customFormat="1" ht="15">
      <c r="K213" s="124"/>
      <c r="L213" s="124"/>
      <c r="M213" s="124"/>
      <c r="N213" s="124"/>
      <c r="O213" s="124"/>
      <c r="P213" s="124"/>
    </row>
    <row r="214" spans="11:16" s="196" customFormat="1" ht="15">
      <c r="K214" s="124"/>
      <c r="L214" s="124"/>
      <c r="M214" s="124"/>
      <c r="N214" s="124"/>
      <c r="O214" s="124"/>
      <c r="P214" s="124"/>
    </row>
    <row r="215" spans="11:16" s="196" customFormat="1" ht="15">
      <c r="K215" s="124"/>
      <c r="L215" s="124"/>
      <c r="M215" s="124"/>
      <c r="N215" s="124"/>
      <c r="O215" s="124"/>
      <c r="P215" s="124"/>
    </row>
    <row r="216" spans="11:16" s="196" customFormat="1" ht="15">
      <c r="K216" s="124"/>
      <c r="L216" s="124"/>
      <c r="M216" s="124"/>
      <c r="N216" s="124"/>
      <c r="O216" s="124"/>
      <c r="P216" s="124"/>
    </row>
    <row r="217" spans="11:16" s="196" customFormat="1" ht="15">
      <c r="K217" s="124"/>
      <c r="L217" s="124"/>
      <c r="M217" s="124"/>
      <c r="N217" s="124"/>
      <c r="O217" s="124"/>
      <c r="P217" s="124"/>
    </row>
    <row r="218" spans="11:16" s="196" customFormat="1" ht="15">
      <c r="K218" s="124"/>
      <c r="L218" s="124"/>
      <c r="M218" s="124"/>
      <c r="N218" s="124"/>
      <c r="O218" s="124"/>
      <c r="P218" s="124"/>
    </row>
    <row r="219" spans="11:16" s="196" customFormat="1" ht="15">
      <c r="K219" s="124"/>
      <c r="L219" s="124"/>
      <c r="M219" s="124"/>
      <c r="N219" s="124"/>
      <c r="O219" s="124"/>
      <c r="P219" s="124"/>
    </row>
    <row r="220" spans="11:16" s="196" customFormat="1" ht="15">
      <c r="K220" s="124"/>
      <c r="L220" s="124"/>
      <c r="M220" s="124"/>
      <c r="N220" s="124"/>
      <c r="O220" s="124"/>
      <c r="P220" s="124"/>
    </row>
    <row r="221" spans="11:16" s="196" customFormat="1" ht="15">
      <c r="K221" s="124"/>
      <c r="L221" s="124"/>
      <c r="M221" s="124"/>
      <c r="N221" s="124"/>
      <c r="O221" s="124"/>
      <c r="P221" s="124"/>
    </row>
    <row r="222" spans="11:16" s="196" customFormat="1" ht="15">
      <c r="K222" s="124"/>
      <c r="L222" s="124"/>
      <c r="M222" s="124"/>
      <c r="N222" s="124"/>
      <c r="O222" s="124"/>
      <c r="P222" s="124"/>
    </row>
    <row r="223" spans="11:16" s="196" customFormat="1" ht="15">
      <c r="K223" s="124"/>
      <c r="L223" s="124"/>
      <c r="M223" s="124"/>
      <c r="N223" s="124"/>
      <c r="O223" s="124"/>
      <c r="P223" s="124"/>
    </row>
    <row r="224" spans="11:16" s="196" customFormat="1" ht="15">
      <c r="K224" s="124"/>
      <c r="L224" s="124"/>
      <c r="M224" s="124"/>
      <c r="N224" s="124"/>
      <c r="O224" s="124"/>
      <c r="P224" s="124"/>
    </row>
    <row r="225" spans="11:16" s="196" customFormat="1" ht="15">
      <c r="K225" s="124"/>
      <c r="L225" s="124"/>
      <c r="M225" s="124"/>
      <c r="N225" s="124"/>
      <c r="O225" s="124"/>
      <c r="P225" s="124"/>
    </row>
    <row r="226" spans="11:16" s="196" customFormat="1" ht="15">
      <c r="K226" s="124"/>
      <c r="L226" s="124"/>
      <c r="M226" s="124"/>
      <c r="N226" s="124"/>
      <c r="O226" s="124"/>
      <c r="P226" s="124"/>
    </row>
    <row r="227" spans="11:16" s="196" customFormat="1" ht="15">
      <c r="K227" s="124"/>
      <c r="L227" s="124"/>
      <c r="M227" s="124"/>
      <c r="N227" s="124"/>
      <c r="O227" s="124"/>
      <c r="P227" s="124"/>
    </row>
    <row r="228" spans="11:16" s="196" customFormat="1" ht="15">
      <c r="K228" s="124"/>
      <c r="L228" s="124"/>
      <c r="M228" s="124"/>
      <c r="N228" s="124"/>
      <c r="O228" s="124"/>
      <c r="P228" s="124"/>
    </row>
    <row r="229" spans="11:16" s="196" customFormat="1" ht="15">
      <c r="K229" s="124"/>
      <c r="L229" s="124"/>
      <c r="M229" s="124"/>
      <c r="N229" s="124"/>
      <c r="O229" s="124"/>
      <c r="P229" s="124"/>
    </row>
    <row r="230" spans="11:16" s="196" customFormat="1" ht="15">
      <c r="K230" s="124"/>
      <c r="L230" s="124"/>
      <c r="M230" s="124"/>
      <c r="N230" s="124"/>
      <c r="O230" s="124"/>
      <c r="P230" s="124"/>
    </row>
    <row r="231" spans="11:16" s="196" customFormat="1" ht="15">
      <c r="K231" s="124"/>
      <c r="L231" s="124"/>
      <c r="M231" s="124"/>
      <c r="N231" s="124"/>
      <c r="O231" s="124"/>
      <c r="P231" s="124"/>
    </row>
    <row r="232" spans="11:16" s="196" customFormat="1" ht="15">
      <c r="K232" s="124"/>
      <c r="L232" s="124"/>
      <c r="M232" s="124"/>
      <c r="N232" s="124"/>
      <c r="O232" s="124"/>
      <c r="P232" s="124"/>
    </row>
    <row r="233" spans="11:16" s="196" customFormat="1" ht="15">
      <c r="K233" s="124"/>
      <c r="L233" s="124"/>
      <c r="M233" s="124"/>
      <c r="N233" s="124"/>
      <c r="O233" s="124"/>
      <c r="P233" s="124"/>
    </row>
    <row r="234" spans="11:16" s="196" customFormat="1" ht="15">
      <c r="K234" s="124"/>
      <c r="L234" s="124"/>
      <c r="M234" s="124"/>
      <c r="N234" s="124"/>
      <c r="O234" s="124"/>
      <c r="P234" s="124"/>
    </row>
    <row r="235" spans="11:16" s="196" customFormat="1" ht="15">
      <c r="K235" s="124"/>
      <c r="L235" s="124"/>
      <c r="M235" s="124"/>
      <c r="N235" s="124"/>
      <c r="O235" s="124"/>
      <c r="P235" s="124"/>
    </row>
    <row r="236" spans="11:16" s="196" customFormat="1" ht="15">
      <c r="K236" s="124"/>
      <c r="L236" s="124"/>
      <c r="M236" s="124"/>
      <c r="N236" s="124"/>
      <c r="O236" s="124"/>
      <c r="P236" s="124"/>
    </row>
    <row r="237" spans="11:16" s="196" customFormat="1" ht="15">
      <c r="K237" s="124"/>
      <c r="L237" s="124"/>
      <c r="M237" s="124"/>
      <c r="N237" s="124"/>
      <c r="O237" s="124"/>
      <c r="P237" s="124"/>
    </row>
    <row r="238" spans="11:16" s="196" customFormat="1" ht="15">
      <c r="K238" s="124"/>
      <c r="L238" s="124"/>
      <c r="M238" s="124"/>
      <c r="N238" s="124"/>
      <c r="O238" s="124"/>
      <c r="P238" s="124"/>
    </row>
    <row r="239" spans="11:16" s="196" customFormat="1" ht="15">
      <c r="K239" s="124"/>
      <c r="L239" s="124"/>
      <c r="M239" s="124"/>
      <c r="N239" s="124"/>
      <c r="O239" s="124"/>
      <c r="P239" s="124"/>
    </row>
    <row r="240" spans="11:16" s="196" customFormat="1" ht="15">
      <c r="K240" s="124"/>
      <c r="L240" s="124"/>
      <c r="M240" s="124"/>
      <c r="N240" s="124"/>
      <c r="O240" s="124"/>
      <c r="P240" s="124"/>
    </row>
    <row r="241" spans="11:16" s="196" customFormat="1" ht="15">
      <c r="K241" s="124"/>
      <c r="L241" s="124"/>
      <c r="M241" s="124"/>
      <c r="N241" s="124"/>
      <c r="O241" s="124"/>
      <c r="P241" s="124"/>
    </row>
    <row r="242" spans="11:16" s="196" customFormat="1" ht="15">
      <c r="K242" s="124"/>
      <c r="L242" s="124"/>
      <c r="M242" s="124"/>
      <c r="N242" s="124"/>
      <c r="O242" s="124"/>
      <c r="P242" s="124"/>
    </row>
    <row r="243" spans="11:16" s="196" customFormat="1" ht="15">
      <c r="K243" s="124"/>
      <c r="L243" s="124"/>
      <c r="M243" s="124"/>
      <c r="N243" s="124"/>
      <c r="O243" s="124"/>
      <c r="P243" s="124"/>
    </row>
    <row r="244" spans="11:16" s="196" customFormat="1" ht="15">
      <c r="K244" s="124"/>
      <c r="L244" s="124"/>
      <c r="M244" s="124"/>
      <c r="N244" s="124"/>
      <c r="O244" s="124"/>
      <c r="P244" s="124"/>
    </row>
    <row r="245" spans="11:16" s="196" customFormat="1" ht="15">
      <c r="K245" s="124"/>
      <c r="L245" s="124"/>
      <c r="M245" s="124"/>
      <c r="N245" s="124"/>
      <c r="O245" s="124"/>
      <c r="P245" s="124"/>
    </row>
    <row r="246" spans="11:16" s="196" customFormat="1" ht="15">
      <c r="K246" s="124"/>
      <c r="L246" s="124"/>
      <c r="M246" s="124"/>
      <c r="N246" s="124"/>
      <c r="O246" s="124"/>
      <c r="P246" s="124"/>
    </row>
    <row r="247" spans="11:16" s="196" customFormat="1" ht="15">
      <c r="K247" s="124"/>
      <c r="L247" s="124"/>
      <c r="M247" s="124"/>
      <c r="N247" s="124"/>
      <c r="O247" s="124"/>
      <c r="P247" s="124"/>
    </row>
    <row r="248" spans="11:16" s="196" customFormat="1" ht="15">
      <c r="K248" s="124"/>
      <c r="L248" s="124"/>
      <c r="M248" s="124"/>
      <c r="N248" s="124"/>
      <c r="O248" s="124"/>
      <c r="P248" s="124"/>
    </row>
    <row r="249" spans="11:16" s="196" customFormat="1" ht="15">
      <c r="K249" s="124"/>
      <c r="L249" s="124"/>
      <c r="M249" s="124"/>
      <c r="N249" s="124"/>
      <c r="O249" s="124"/>
      <c r="P249" s="124"/>
    </row>
    <row r="250" spans="11:16" s="196" customFormat="1" ht="15">
      <c r="K250" s="124"/>
      <c r="L250" s="124"/>
      <c r="M250" s="124"/>
      <c r="N250" s="124"/>
      <c r="O250" s="124"/>
      <c r="P250" s="124"/>
    </row>
    <row r="251" spans="11:16" s="196" customFormat="1" ht="15">
      <c r="K251" s="124"/>
      <c r="L251" s="124"/>
      <c r="M251" s="124"/>
      <c r="N251" s="124"/>
      <c r="O251" s="124"/>
      <c r="P251" s="124"/>
    </row>
    <row r="252" spans="11:16" s="196" customFormat="1" ht="15">
      <c r="K252" s="124"/>
      <c r="L252" s="124"/>
      <c r="M252" s="124"/>
      <c r="N252" s="124"/>
      <c r="O252" s="124"/>
      <c r="P252" s="124"/>
    </row>
    <row r="253" spans="11:16" s="196" customFormat="1" ht="15">
      <c r="K253" s="124"/>
      <c r="L253" s="124"/>
      <c r="M253" s="124"/>
      <c r="N253" s="124"/>
      <c r="O253" s="124"/>
      <c r="P253" s="124"/>
    </row>
    <row r="254" spans="11:16" s="196" customFormat="1" ht="15">
      <c r="K254" s="124"/>
      <c r="L254" s="124"/>
      <c r="M254" s="124"/>
      <c r="N254" s="124"/>
      <c r="O254" s="124"/>
      <c r="P254" s="124"/>
    </row>
    <row r="255" spans="11:16" s="196" customFormat="1" ht="15">
      <c r="K255" s="124"/>
      <c r="L255" s="124"/>
      <c r="M255" s="124"/>
      <c r="N255" s="124"/>
      <c r="O255" s="124"/>
      <c r="P255" s="124"/>
    </row>
    <row r="256" spans="11:16" s="196" customFormat="1" ht="15">
      <c r="K256" s="124"/>
      <c r="L256" s="124"/>
      <c r="M256" s="124"/>
      <c r="N256" s="124"/>
      <c r="O256" s="124"/>
      <c r="P256" s="124"/>
    </row>
    <row r="257" spans="11:16" s="196" customFormat="1" ht="15">
      <c r="K257" s="124"/>
      <c r="L257" s="124"/>
      <c r="M257" s="124"/>
      <c r="N257" s="124"/>
      <c r="O257" s="124"/>
      <c r="P257" s="124"/>
    </row>
    <row r="258" spans="11:16" s="196" customFormat="1" ht="15">
      <c r="K258" s="124"/>
      <c r="L258" s="124"/>
      <c r="M258" s="124"/>
      <c r="N258" s="124"/>
      <c r="O258" s="124"/>
      <c r="P258" s="124"/>
    </row>
    <row r="259" spans="11:16" s="196" customFormat="1" ht="15">
      <c r="K259" s="124"/>
      <c r="L259" s="124"/>
      <c r="M259" s="124"/>
      <c r="N259" s="124"/>
      <c r="O259" s="124"/>
      <c r="P259" s="124"/>
    </row>
    <row r="260" spans="11:16" s="196" customFormat="1" ht="15">
      <c r="K260" s="124"/>
      <c r="L260" s="124"/>
      <c r="M260" s="124"/>
      <c r="N260" s="124"/>
      <c r="O260" s="124"/>
      <c r="P260" s="124"/>
    </row>
    <row r="261" spans="11:16" s="196" customFormat="1" ht="15">
      <c r="K261" s="124"/>
      <c r="L261" s="124"/>
      <c r="M261" s="124"/>
      <c r="N261" s="124"/>
      <c r="O261" s="124"/>
      <c r="P261" s="124"/>
    </row>
    <row r="262" spans="11:16" s="196" customFormat="1" ht="15">
      <c r="K262" s="124"/>
      <c r="L262" s="124"/>
      <c r="M262" s="124"/>
      <c r="N262" s="124"/>
      <c r="O262" s="124"/>
      <c r="P262" s="124"/>
    </row>
    <row r="263" spans="11:16" s="196" customFormat="1" ht="15">
      <c r="K263" s="124"/>
      <c r="L263" s="124"/>
      <c r="M263" s="124"/>
      <c r="N263" s="124"/>
      <c r="O263" s="124"/>
      <c r="P263" s="124"/>
    </row>
    <row r="264" spans="11:16" s="196" customFormat="1" ht="15">
      <c r="K264" s="124"/>
      <c r="L264" s="124"/>
      <c r="M264" s="124"/>
      <c r="N264" s="124"/>
      <c r="O264" s="124"/>
      <c r="P264" s="124"/>
    </row>
    <row r="265" spans="11:16" s="196" customFormat="1" ht="15">
      <c r="K265" s="124"/>
      <c r="L265" s="124"/>
      <c r="M265" s="124"/>
      <c r="N265" s="124"/>
      <c r="O265" s="124"/>
      <c r="P265" s="124"/>
    </row>
    <row r="266" spans="11:16" s="196" customFormat="1" ht="15">
      <c r="K266" s="124"/>
      <c r="L266" s="124"/>
      <c r="M266" s="124"/>
      <c r="N266" s="124"/>
      <c r="O266" s="124"/>
      <c r="P266" s="124"/>
    </row>
    <row r="267" spans="11:16" s="196" customFormat="1" ht="15">
      <c r="K267" s="124"/>
      <c r="L267" s="124"/>
      <c r="M267" s="124"/>
      <c r="N267" s="124"/>
      <c r="O267" s="124"/>
      <c r="P267" s="124"/>
    </row>
    <row r="268" spans="11:16" s="196" customFormat="1" ht="15">
      <c r="K268" s="124"/>
      <c r="L268" s="124"/>
      <c r="M268" s="124"/>
      <c r="N268" s="124"/>
      <c r="O268" s="124"/>
      <c r="P268" s="124"/>
    </row>
    <row r="269" spans="11:16" s="196" customFormat="1" ht="15">
      <c r="K269" s="124"/>
      <c r="L269" s="124"/>
      <c r="M269" s="124"/>
      <c r="N269" s="124"/>
      <c r="O269" s="124"/>
      <c r="P269" s="124"/>
    </row>
    <row r="270" spans="11:16" s="196" customFormat="1" ht="15">
      <c r="K270" s="124"/>
      <c r="L270" s="124"/>
      <c r="M270" s="124"/>
      <c r="N270" s="124"/>
      <c r="O270" s="124"/>
      <c r="P270" s="124"/>
    </row>
    <row r="271" spans="11:16" s="196" customFormat="1" ht="15">
      <c r="K271" s="124"/>
      <c r="L271" s="124"/>
      <c r="M271" s="124"/>
      <c r="N271" s="124"/>
      <c r="O271" s="124"/>
      <c r="P271" s="124"/>
    </row>
    <row r="272" spans="11:16" s="196" customFormat="1" ht="15">
      <c r="K272" s="124"/>
      <c r="L272" s="124"/>
      <c r="M272" s="124"/>
      <c r="N272" s="124"/>
      <c r="O272" s="124"/>
      <c r="P272" s="124"/>
    </row>
    <row r="273" spans="11:16" s="196" customFormat="1" ht="15">
      <c r="K273" s="124"/>
      <c r="L273" s="124"/>
      <c r="M273" s="124"/>
      <c r="N273" s="124"/>
      <c r="O273" s="124"/>
      <c r="P273" s="124"/>
    </row>
    <row r="274" spans="11:16" s="196" customFormat="1" ht="15">
      <c r="K274" s="124"/>
      <c r="L274" s="124"/>
      <c r="M274" s="124"/>
      <c r="N274" s="124"/>
      <c r="O274" s="124"/>
      <c r="P274" s="124"/>
    </row>
    <row r="275" spans="11:16" s="196" customFormat="1" ht="15">
      <c r="K275" s="124"/>
      <c r="L275" s="124"/>
      <c r="M275" s="124"/>
      <c r="N275" s="124"/>
      <c r="O275" s="124"/>
      <c r="P275" s="124"/>
    </row>
    <row r="276" spans="11:16" s="196" customFormat="1" ht="15">
      <c r="K276" s="124"/>
      <c r="L276" s="124"/>
      <c r="M276" s="124"/>
      <c r="N276" s="124"/>
      <c r="O276" s="124"/>
      <c r="P276" s="124"/>
    </row>
    <row r="277" spans="11:16" s="196" customFormat="1" ht="15">
      <c r="K277" s="124"/>
      <c r="L277" s="124"/>
      <c r="M277" s="124"/>
      <c r="N277" s="124"/>
      <c r="O277" s="124"/>
      <c r="P277" s="124"/>
    </row>
    <row r="278" spans="11:16" s="196" customFormat="1" ht="15">
      <c r="K278" s="124"/>
      <c r="L278" s="124"/>
      <c r="M278" s="124"/>
      <c r="N278" s="124"/>
      <c r="O278" s="124"/>
      <c r="P278" s="124"/>
    </row>
    <row r="279" spans="11:16" s="196" customFormat="1" ht="15">
      <c r="K279" s="124"/>
      <c r="L279" s="124"/>
      <c r="M279" s="124"/>
      <c r="N279" s="124"/>
      <c r="O279" s="124"/>
      <c r="P279" s="124"/>
    </row>
    <row r="280" spans="11:16" s="196" customFormat="1" ht="15">
      <c r="K280" s="124"/>
      <c r="L280" s="124"/>
      <c r="M280" s="124"/>
      <c r="N280" s="124"/>
      <c r="O280" s="124"/>
      <c r="P280" s="124"/>
    </row>
    <row r="281" spans="11:16" s="196" customFormat="1" ht="15">
      <c r="K281" s="124"/>
      <c r="L281" s="124"/>
      <c r="M281" s="124"/>
      <c r="N281" s="124"/>
      <c r="O281" s="124"/>
      <c r="P281" s="124"/>
    </row>
    <row r="282" spans="11:16" s="196" customFormat="1" ht="15">
      <c r="K282" s="124"/>
      <c r="L282" s="124"/>
      <c r="M282" s="124"/>
      <c r="N282" s="124"/>
      <c r="O282" s="124"/>
      <c r="P282" s="124"/>
    </row>
    <row r="283" spans="11:16" s="196" customFormat="1" ht="15">
      <c r="K283" s="124"/>
      <c r="L283" s="124"/>
      <c r="M283" s="124"/>
      <c r="N283" s="124"/>
      <c r="O283" s="124"/>
      <c r="P283" s="124"/>
    </row>
    <row r="284" spans="11:16" s="196" customFormat="1" ht="15">
      <c r="K284" s="124"/>
      <c r="L284" s="124"/>
      <c r="M284" s="124"/>
      <c r="N284" s="124"/>
      <c r="O284" s="124"/>
      <c r="P284" s="124"/>
    </row>
    <row r="285" spans="11:16" s="196" customFormat="1" ht="15">
      <c r="K285" s="124"/>
      <c r="L285" s="124"/>
      <c r="M285" s="124"/>
      <c r="N285" s="124"/>
      <c r="O285" s="124"/>
      <c r="P285" s="124"/>
    </row>
    <row r="286" spans="11:16" s="196" customFormat="1" ht="15">
      <c r="K286" s="124"/>
      <c r="L286" s="124"/>
      <c r="M286" s="124"/>
      <c r="N286" s="124"/>
      <c r="O286" s="124"/>
      <c r="P286" s="124"/>
    </row>
    <row r="287" spans="11:16" s="196" customFormat="1" ht="15">
      <c r="K287" s="124"/>
      <c r="L287" s="124"/>
      <c r="M287" s="124"/>
      <c r="N287" s="124"/>
      <c r="O287" s="124"/>
      <c r="P287" s="124"/>
    </row>
    <row r="288" spans="11:16" s="196" customFormat="1" ht="15">
      <c r="K288" s="124"/>
      <c r="L288" s="124"/>
      <c r="M288" s="124"/>
      <c r="N288" s="124"/>
      <c r="O288" s="124"/>
      <c r="P288" s="124"/>
    </row>
    <row r="289" spans="11:16" s="196" customFormat="1" ht="15">
      <c r="K289" s="124"/>
      <c r="L289" s="124"/>
      <c r="M289" s="124"/>
      <c r="N289" s="124"/>
      <c r="O289" s="124"/>
      <c r="P289" s="124"/>
    </row>
    <row r="290" spans="11:16" s="198" customFormat="1" ht="15">
      <c r="K290" s="124"/>
      <c r="L290" s="124"/>
      <c r="M290" s="124"/>
      <c r="N290" s="124"/>
      <c r="O290" s="124"/>
      <c r="P290" s="124"/>
    </row>
    <row r="291" spans="11:16" s="198" customFormat="1" ht="15">
      <c r="K291" s="124"/>
      <c r="L291" s="124"/>
      <c r="M291" s="124"/>
      <c r="N291" s="124"/>
      <c r="O291" s="124"/>
      <c r="P291" s="124"/>
    </row>
    <row r="292" spans="11:16" s="198" customFormat="1" ht="15">
      <c r="K292" s="124"/>
      <c r="L292" s="124"/>
      <c r="M292" s="124"/>
      <c r="N292" s="124"/>
      <c r="O292" s="124"/>
      <c r="P292" s="124"/>
    </row>
    <row r="293" spans="11:16" s="198" customFormat="1" ht="15">
      <c r="K293" s="124"/>
      <c r="L293" s="124"/>
      <c r="M293" s="124"/>
      <c r="N293" s="124"/>
      <c r="O293" s="124"/>
      <c r="P293" s="124"/>
    </row>
    <row r="294" spans="11:16" s="198" customFormat="1" ht="15">
      <c r="K294" s="124"/>
      <c r="L294" s="124"/>
      <c r="M294" s="124"/>
      <c r="N294" s="124"/>
      <c r="O294" s="124"/>
      <c r="P294" s="124"/>
    </row>
    <row r="295" spans="11:16" s="198" customFormat="1" ht="15">
      <c r="K295" s="124"/>
      <c r="L295" s="124"/>
      <c r="M295" s="124"/>
      <c r="N295" s="124"/>
      <c r="O295" s="124"/>
      <c r="P295" s="124"/>
    </row>
    <row r="296" spans="11:16" s="198" customFormat="1" ht="15">
      <c r="K296" s="124"/>
      <c r="L296" s="124"/>
      <c r="M296" s="124"/>
      <c r="N296" s="124"/>
      <c r="O296" s="124"/>
      <c r="P296" s="124"/>
    </row>
    <row r="297" spans="11:16" s="198" customFormat="1" ht="15">
      <c r="K297" s="124"/>
      <c r="L297" s="124"/>
      <c r="M297" s="124"/>
      <c r="N297" s="124"/>
      <c r="O297" s="124"/>
      <c r="P297" s="124"/>
    </row>
    <row r="298" spans="11:16" s="198" customFormat="1" ht="15">
      <c r="K298" s="124"/>
      <c r="L298" s="124"/>
      <c r="M298" s="124"/>
      <c r="N298" s="124"/>
      <c r="O298" s="124"/>
      <c r="P298" s="124"/>
    </row>
    <row r="299" spans="11:16" s="198" customFormat="1" ht="15">
      <c r="K299" s="124"/>
      <c r="L299" s="124"/>
      <c r="M299" s="124"/>
      <c r="N299" s="124"/>
      <c r="O299" s="124"/>
      <c r="P299" s="124"/>
    </row>
    <row r="300" spans="11:16" s="198" customFormat="1" ht="15">
      <c r="K300" s="124"/>
      <c r="L300" s="124"/>
      <c r="M300" s="124"/>
      <c r="N300" s="124"/>
      <c r="O300" s="124"/>
      <c r="P300" s="124"/>
    </row>
    <row r="301" spans="11:16" s="198" customFormat="1" ht="15">
      <c r="K301" s="124"/>
      <c r="L301" s="124"/>
      <c r="M301" s="124"/>
      <c r="N301" s="124"/>
      <c r="O301" s="124"/>
      <c r="P301" s="124"/>
    </row>
    <row r="302" spans="11:16" s="198" customFormat="1" ht="15">
      <c r="K302" s="124"/>
      <c r="L302" s="124"/>
      <c r="M302" s="124"/>
      <c r="N302" s="124"/>
      <c r="O302" s="124"/>
      <c r="P302" s="124"/>
    </row>
    <row r="303" spans="11:16" s="198" customFormat="1" ht="15">
      <c r="K303" s="124"/>
      <c r="L303" s="124"/>
      <c r="M303" s="124"/>
      <c r="N303" s="124"/>
      <c r="O303" s="124"/>
      <c r="P303" s="124"/>
    </row>
    <row r="304" spans="11:16" s="198" customFormat="1" ht="15">
      <c r="K304" s="124"/>
      <c r="L304" s="124"/>
      <c r="M304" s="124"/>
      <c r="N304" s="124"/>
      <c r="O304" s="124"/>
      <c r="P304" s="124"/>
    </row>
    <row r="305" spans="11:16" s="198" customFormat="1" ht="15">
      <c r="K305" s="124"/>
      <c r="L305" s="124"/>
      <c r="M305" s="124"/>
      <c r="N305" s="124"/>
      <c r="O305" s="124"/>
      <c r="P305" s="124"/>
    </row>
    <row r="306" spans="11:16" s="198" customFormat="1" ht="15">
      <c r="K306" s="124"/>
      <c r="L306" s="124"/>
      <c r="M306" s="124"/>
      <c r="N306" s="124"/>
      <c r="O306" s="124"/>
      <c r="P306" s="124"/>
    </row>
    <row r="307" spans="11:16" s="198" customFormat="1" ht="15">
      <c r="K307" s="124"/>
      <c r="L307" s="124"/>
      <c r="M307" s="124"/>
      <c r="N307" s="124"/>
      <c r="O307" s="124"/>
      <c r="P307" s="124"/>
    </row>
    <row r="308" spans="11:16" s="198" customFormat="1" ht="15">
      <c r="K308" s="124"/>
      <c r="L308" s="124"/>
      <c r="M308" s="124"/>
      <c r="N308" s="124"/>
      <c r="O308" s="124"/>
      <c r="P308" s="124"/>
    </row>
    <row r="309" spans="11:16" s="198" customFormat="1" ht="15">
      <c r="K309" s="124"/>
      <c r="L309" s="124"/>
      <c r="M309" s="124"/>
      <c r="N309" s="124"/>
      <c r="O309" s="124"/>
      <c r="P309" s="124"/>
    </row>
    <row r="310" spans="11:16" s="198" customFormat="1" ht="15">
      <c r="K310" s="124"/>
      <c r="L310" s="124"/>
      <c r="M310" s="124"/>
      <c r="N310" s="124"/>
      <c r="O310" s="124"/>
      <c r="P310" s="124"/>
    </row>
    <row r="311" spans="11:16" s="198" customFormat="1" ht="15">
      <c r="K311" s="124"/>
      <c r="L311" s="124"/>
      <c r="M311" s="124"/>
      <c r="N311" s="124"/>
      <c r="O311" s="124"/>
      <c r="P311" s="124"/>
    </row>
    <row r="312" spans="11:16" s="198" customFormat="1" ht="15">
      <c r="K312" s="124"/>
      <c r="L312" s="124"/>
      <c r="M312" s="124"/>
      <c r="N312" s="124"/>
      <c r="O312" s="124"/>
      <c r="P312" s="124"/>
    </row>
    <row r="313" spans="11:16" s="198" customFormat="1" ht="15">
      <c r="K313" s="124"/>
      <c r="L313" s="124"/>
      <c r="M313" s="124"/>
      <c r="N313" s="124"/>
      <c r="O313" s="124"/>
      <c r="P313" s="124"/>
    </row>
    <row r="314" spans="11:16" s="198" customFormat="1" ht="15">
      <c r="K314" s="124"/>
      <c r="L314" s="124"/>
      <c r="M314" s="124"/>
      <c r="N314" s="124"/>
      <c r="O314" s="124"/>
      <c r="P314" s="124"/>
    </row>
    <row r="315" spans="11:16" s="198" customFormat="1" ht="15">
      <c r="K315" s="124"/>
      <c r="L315" s="124"/>
      <c r="M315" s="124"/>
      <c r="N315" s="124"/>
      <c r="O315" s="124"/>
      <c r="P315" s="124"/>
    </row>
    <row r="316" spans="11:16" s="198" customFormat="1" ht="15">
      <c r="K316" s="124"/>
      <c r="L316" s="124"/>
      <c r="M316" s="124"/>
      <c r="N316" s="124"/>
      <c r="O316" s="124"/>
      <c r="P316" s="124"/>
    </row>
    <row r="317" spans="11:16" s="198" customFormat="1" ht="15">
      <c r="K317" s="124"/>
      <c r="L317" s="124"/>
      <c r="M317" s="124"/>
      <c r="N317" s="124"/>
      <c r="O317" s="124"/>
      <c r="P317" s="124"/>
    </row>
    <row r="318" spans="11:16" s="198" customFormat="1" ht="15">
      <c r="K318" s="124"/>
      <c r="L318" s="124"/>
      <c r="M318" s="124"/>
      <c r="N318" s="124"/>
      <c r="O318" s="124"/>
      <c r="P318" s="124"/>
    </row>
    <row r="319" spans="11:16" s="198" customFormat="1" ht="15">
      <c r="K319" s="124"/>
      <c r="L319" s="124"/>
      <c r="M319" s="124"/>
      <c r="N319" s="124"/>
      <c r="O319" s="124"/>
      <c r="P319" s="124"/>
    </row>
    <row r="320" spans="11:16" s="198" customFormat="1" ht="15">
      <c r="K320" s="124"/>
      <c r="L320" s="124"/>
      <c r="M320" s="124"/>
      <c r="N320" s="124"/>
      <c r="O320" s="124"/>
      <c r="P320" s="124"/>
    </row>
    <row r="321" spans="11:16" s="198" customFormat="1" ht="15">
      <c r="K321" s="124"/>
      <c r="L321" s="124"/>
      <c r="M321" s="124"/>
      <c r="N321" s="124"/>
      <c r="O321" s="124"/>
      <c r="P321" s="124"/>
    </row>
    <row r="322" spans="11:16" s="198" customFormat="1" ht="15">
      <c r="K322" s="124"/>
      <c r="L322" s="124"/>
      <c r="M322" s="124"/>
      <c r="N322" s="124"/>
      <c r="O322" s="124"/>
      <c r="P322" s="124"/>
    </row>
    <row r="323" spans="11:16" s="198" customFormat="1" ht="15">
      <c r="K323" s="124"/>
      <c r="L323" s="124"/>
      <c r="M323" s="124"/>
      <c r="N323" s="124"/>
      <c r="O323" s="124"/>
      <c r="P323" s="124"/>
    </row>
    <row r="324" spans="11:16" s="198" customFormat="1" ht="15">
      <c r="K324" s="124"/>
      <c r="L324" s="124"/>
      <c r="M324" s="124"/>
      <c r="N324" s="124"/>
      <c r="O324" s="124"/>
      <c r="P324" s="124"/>
    </row>
    <row r="325" spans="11:16" s="198" customFormat="1" ht="15">
      <c r="K325" s="124"/>
      <c r="L325" s="124"/>
      <c r="M325" s="124"/>
      <c r="N325" s="124"/>
      <c r="O325" s="124"/>
      <c r="P325" s="124"/>
    </row>
    <row r="326" spans="11:16" s="198" customFormat="1" ht="15">
      <c r="K326" s="124"/>
      <c r="L326" s="124"/>
      <c r="M326" s="124"/>
      <c r="N326" s="124"/>
      <c r="O326" s="124"/>
      <c r="P326" s="124"/>
    </row>
    <row r="327" spans="11:16" s="198" customFormat="1" ht="15">
      <c r="K327" s="124"/>
      <c r="L327" s="124"/>
      <c r="M327" s="124"/>
      <c r="N327" s="124"/>
      <c r="O327" s="124"/>
      <c r="P327" s="124"/>
    </row>
    <row r="328" spans="11:16" s="198" customFormat="1" ht="15">
      <c r="K328" s="124"/>
      <c r="L328" s="124"/>
      <c r="M328" s="124"/>
      <c r="N328" s="124"/>
      <c r="O328" s="124"/>
      <c r="P328" s="124"/>
    </row>
    <row r="329" spans="11:16" s="198" customFormat="1" ht="15">
      <c r="K329" s="124"/>
      <c r="L329" s="124"/>
      <c r="M329" s="124"/>
      <c r="N329" s="124"/>
      <c r="O329" s="124"/>
      <c r="P329" s="124"/>
    </row>
    <row r="330" spans="11:16" s="198" customFormat="1" ht="15">
      <c r="K330" s="124"/>
      <c r="L330" s="124"/>
      <c r="M330" s="124"/>
      <c r="N330" s="124"/>
      <c r="O330" s="124"/>
      <c r="P330" s="124"/>
    </row>
    <row r="331" spans="11:16" s="198" customFormat="1" ht="15">
      <c r="K331" s="124"/>
      <c r="L331" s="124"/>
      <c r="M331" s="124"/>
      <c r="N331" s="124"/>
      <c r="O331" s="124"/>
      <c r="P331" s="124"/>
    </row>
    <row r="332" spans="11:16" s="198" customFormat="1" ht="15">
      <c r="K332" s="124"/>
      <c r="L332" s="124"/>
      <c r="M332" s="124"/>
      <c r="N332" s="124"/>
      <c r="O332" s="124"/>
      <c r="P332" s="124"/>
    </row>
    <row r="333" spans="11:16" s="198" customFormat="1" ht="15">
      <c r="K333" s="124"/>
      <c r="L333" s="124"/>
      <c r="M333" s="124"/>
      <c r="N333" s="124"/>
      <c r="O333" s="124"/>
      <c r="P333" s="124"/>
    </row>
    <row r="334" spans="11:16" s="198" customFormat="1" ht="15">
      <c r="K334" s="124"/>
      <c r="L334" s="124"/>
      <c r="M334" s="124"/>
      <c r="N334" s="124"/>
      <c r="O334" s="124"/>
      <c r="P334" s="124"/>
    </row>
    <row r="335" spans="11:16" s="198" customFormat="1" ht="15">
      <c r="K335" s="124"/>
      <c r="L335" s="124"/>
      <c r="M335" s="124"/>
      <c r="N335" s="124"/>
      <c r="O335" s="124"/>
      <c r="P335" s="124"/>
    </row>
    <row r="336" spans="11:16" s="198" customFormat="1" ht="15">
      <c r="K336" s="124"/>
      <c r="L336" s="124"/>
      <c r="M336" s="124"/>
      <c r="N336" s="124"/>
      <c r="O336" s="124"/>
      <c r="P336" s="124"/>
    </row>
    <row r="337" spans="11:16" s="198" customFormat="1" ht="15">
      <c r="K337" s="124"/>
      <c r="L337" s="124"/>
      <c r="M337" s="124"/>
      <c r="N337" s="124"/>
      <c r="O337" s="124"/>
      <c r="P337" s="124"/>
    </row>
    <row r="338" spans="11:16" s="198" customFormat="1" ht="15">
      <c r="K338" s="124"/>
      <c r="L338" s="124"/>
      <c r="M338" s="124"/>
      <c r="N338" s="124"/>
      <c r="O338" s="124"/>
      <c r="P338" s="124"/>
    </row>
    <row r="339" spans="11:16" s="198" customFormat="1" ht="15">
      <c r="K339" s="124"/>
      <c r="L339" s="124"/>
      <c r="M339" s="124"/>
      <c r="N339" s="124"/>
      <c r="O339" s="124"/>
      <c r="P339" s="124"/>
    </row>
    <row r="340" spans="11:16" s="198" customFormat="1" ht="15">
      <c r="K340" s="124"/>
      <c r="L340" s="124"/>
      <c r="M340" s="124"/>
      <c r="N340" s="124"/>
      <c r="O340" s="124"/>
      <c r="P340" s="124"/>
    </row>
    <row r="341" spans="11:16" s="198" customFormat="1" ht="15">
      <c r="K341" s="124"/>
      <c r="L341" s="124"/>
      <c r="M341" s="124"/>
      <c r="N341" s="124"/>
      <c r="O341" s="124"/>
      <c r="P341" s="124"/>
    </row>
    <row r="342" spans="11:16" s="198" customFormat="1" ht="15">
      <c r="K342" s="124"/>
      <c r="L342" s="124"/>
      <c r="M342" s="124"/>
      <c r="N342" s="124"/>
      <c r="O342" s="124"/>
      <c r="P342" s="124"/>
    </row>
    <row r="343" spans="11:16" s="198" customFormat="1" ht="15">
      <c r="K343" s="124"/>
      <c r="L343" s="124"/>
      <c r="M343" s="124"/>
      <c r="N343" s="124"/>
      <c r="O343" s="124"/>
      <c r="P343" s="124"/>
    </row>
    <row r="344" spans="11:16" s="198" customFormat="1" ht="15">
      <c r="K344" s="124"/>
      <c r="L344" s="124"/>
      <c r="M344" s="124"/>
      <c r="N344" s="124"/>
      <c r="O344" s="124"/>
      <c r="P344" s="124"/>
    </row>
    <row r="345" spans="11:16" s="198" customFormat="1" ht="15">
      <c r="K345" s="124"/>
      <c r="L345" s="124"/>
      <c r="M345" s="124"/>
      <c r="N345" s="124"/>
      <c r="O345" s="124"/>
      <c r="P345" s="124"/>
    </row>
    <row r="346" spans="11:16" s="198" customFormat="1" ht="15">
      <c r="K346" s="124"/>
      <c r="L346" s="124"/>
      <c r="M346" s="124"/>
      <c r="N346" s="124"/>
      <c r="O346" s="124"/>
      <c r="P346" s="124"/>
    </row>
    <row r="347" spans="11:16" s="198" customFormat="1" ht="15">
      <c r="K347" s="124"/>
      <c r="L347" s="124"/>
      <c r="M347" s="124"/>
      <c r="N347" s="124"/>
      <c r="O347" s="124"/>
      <c r="P347" s="124"/>
    </row>
    <row r="348" spans="11:16" s="198" customFormat="1" ht="15">
      <c r="K348" s="124"/>
      <c r="L348" s="124"/>
      <c r="M348" s="124"/>
      <c r="N348" s="124"/>
      <c r="O348" s="124"/>
      <c r="P348" s="124"/>
    </row>
    <row r="349" spans="11:16" s="198" customFormat="1" ht="15">
      <c r="K349" s="124"/>
      <c r="L349" s="124"/>
      <c r="M349" s="124"/>
      <c r="N349" s="124"/>
      <c r="O349" s="124"/>
      <c r="P349" s="124"/>
    </row>
    <row r="350" spans="11:16" s="198" customFormat="1" ht="15">
      <c r="K350" s="124"/>
      <c r="L350" s="124"/>
      <c r="M350" s="124"/>
      <c r="N350" s="124"/>
      <c r="O350" s="124"/>
      <c r="P350" s="124"/>
    </row>
    <row r="351" spans="11:16" s="198" customFormat="1" ht="15">
      <c r="K351" s="124"/>
      <c r="L351" s="124"/>
      <c r="M351" s="124"/>
      <c r="N351" s="124"/>
      <c r="O351" s="124"/>
      <c r="P351" s="124"/>
    </row>
    <row r="352" spans="11:16" s="198" customFormat="1" ht="15">
      <c r="K352" s="124"/>
      <c r="L352" s="124"/>
      <c r="M352" s="124"/>
      <c r="N352" s="124"/>
      <c r="O352" s="124"/>
      <c r="P352" s="124"/>
    </row>
    <row r="353" spans="11:16" s="198" customFormat="1" ht="15">
      <c r="K353" s="124"/>
      <c r="L353" s="124"/>
      <c r="M353" s="124"/>
      <c r="N353" s="124"/>
      <c r="O353" s="124"/>
      <c r="P353" s="124"/>
    </row>
    <row r="354" spans="11:16" s="198" customFormat="1" ht="15">
      <c r="K354" s="124"/>
      <c r="L354" s="124"/>
      <c r="M354" s="124"/>
      <c r="N354" s="124"/>
      <c r="O354" s="124"/>
      <c r="P354" s="124"/>
    </row>
    <row r="355" spans="11:16" s="198" customFormat="1" ht="15">
      <c r="K355" s="124"/>
      <c r="L355" s="124"/>
      <c r="M355" s="124"/>
      <c r="N355" s="124"/>
      <c r="O355" s="124"/>
      <c r="P355" s="124"/>
    </row>
    <row r="356" spans="11:16" s="198" customFormat="1" ht="15">
      <c r="K356" s="124"/>
      <c r="L356" s="124"/>
      <c r="M356" s="124"/>
      <c r="N356" s="124"/>
      <c r="O356" s="124"/>
      <c r="P356" s="124"/>
    </row>
    <row r="357" spans="11:16" s="198" customFormat="1" ht="15">
      <c r="K357" s="124"/>
      <c r="L357" s="124"/>
      <c r="M357" s="124"/>
      <c r="N357" s="124"/>
      <c r="O357" s="124"/>
      <c r="P357" s="124"/>
    </row>
    <row r="358" spans="11:16" s="198" customFormat="1" ht="15">
      <c r="K358" s="124"/>
      <c r="L358" s="124"/>
      <c r="M358" s="124"/>
      <c r="N358" s="124"/>
      <c r="O358" s="124"/>
      <c r="P358" s="124"/>
    </row>
    <row r="359" spans="11:16" s="198" customFormat="1" ht="15">
      <c r="K359" s="124"/>
      <c r="L359" s="124"/>
      <c r="M359" s="124"/>
      <c r="N359" s="124"/>
      <c r="O359" s="124"/>
      <c r="P359" s="124"/>
    </row>
    <row r="360" spans="11:16" s="198" customFormat="1" ht="15">
      <c r="K360" s="124"/>
      <c r="L360" s="124"/>
      <c r="M360" s="124"/>
      <c r="N360" s="124"/>
      <c r="O360" s="124"/>
      <c r="P360" s="124"/>
    </row>
    <row r="361" spans="11:16" s="198" customFormat="1" ht="15">
      <c r="K361" s="124"/>
      <c r="L361" s="124"/>
      <c r="M361" s="124"/>
      <c r="N361" s="124"/>
      <c r="O361" s="124"/>
      <c r="P361" s="124"/>
    </row>
    <row r="362" spans="11:16" s="198" customFormat="1" ht="15">
      <c r="K362" s="124"/>
      <c r="L362" s="124"/>
      <c r="M362" s="124"/>
      <c r="N362" s="124"/>
      <c r="O362" s="124"/>
      <c r="P362" s="124"/>
    </row>
    <row r="363" spans="11:16" s="198" customFormat="1" ht="15">
      <c r="K363" s="124"/>
      <c r="L363" s="124"/>
      <c r="M363" s="124"/>
      <c r="N363" s="124"/>
      <c r="O363" s="124"/>
      <c r="P363" s="124"/>
    </row>
    <row r="364" spans="11:16" s="198" customFormat="1" ht="15">
      <c r="K364" s="124"/>
      <c r="L364" s="124"/>
      <c r="M364" s="124"/>
      <c r="N364" s="124"/>
      <c r="O364" s="124"/>
      <c r="P364" s="124"/>
    </row>
    <row r="365" spans="11:16" s="198" customFormat="1" ht="15">
      <c r="K365" s="124"/>
      <c r="L365" s="124"/>
      <c r="M365" s="124"/>
      <c r="N365" s="124"/>
      <c r="O365" s="124"/>
      <c r="P365" s="124"/>
    </row>
    <row r="366" spans="11:16" s="198" customFormat="1" ht="15">
      <c r="K366" s="124"/>
      <c r="L366" s="124"/>
      <c r="M366" s="124"/>
      <c r="N366" s="124"/>
      <c r="O366" s="124"/>
      <c r="P366" s="124"/>
    </row>
    <row r="367" spans="11:16" s="198" customFormat="1" ht="15">
      <c r="K367" s="124"/>
      <c r="L367" s="124"/>
      <c r="M367" s="124"/>
      <c r="N367" s="124"/>
      <c r="O367" s="124"/>
      <c r="P367" s="124"/>
    </row>
    <row r="368" spans="11:16" s="198" customFormat="1" ht="15">
      <c r="K368" s="124"/>
      <c r="L368" s="124"/>
      <c r="M368" s="124"/>
      <c r="N368" s="124"/>
      <c r="O368" s="124"/>
      <c r="P368" s="124"/>
    </row>
    <row r="369" spans="11:16" s="198" customFormat="1" ht="15">
      <c r="K369" s="124"/>
      <c r="L369" s="124"/>
      <c r="M369" s="124"/>
      <c r="N369" s="124"/>
      <c r="O369" s="124"/>
      <c r="P369" s="124"/>
    </row>
    <row r="370" spans="11:16" s="198" customFormat="1" ht="15">
      <c r="K370" s="124"/>
      <c r="L370" s="124"/>
      <c r="M370" s="124"/>
      <c r="N370" s="124"/>
      <c r="O370" s="124"/>
      <c r="P370" s="124"/>
    </row>
    <row r="371" spans="11:16" s="198" customFormat="1" ht="15">
      <c r="K371" s="124"/>
      <c r="L371" s="124"/>
      <c r="M371" s="124"/>
      <c r="N371" s="124"/>
      <c r="O371" s="124"/>
      <c r="P371" s="124"/>
    </row>
    <row r="372" spans="11:16" s="198" customFormat="1" ht="15">
      <c r="K372" s="124"/>
      <c r="L372" s="124"/>
      <c r="M372" s="124"/>
      <c r="N372" s="124"/>
      <c r="O372" s="124"/>
      <c r="P372" s="124"/>
    </row>
    <row r="373" spans="11:16" s="198" customFormat="1" ht="15">
      <c r="K373" s="124"/>
      <c r="L373" s="124"/>
      <c r="M373" s="124"/>
      <c r="N373" s="124"/>
      <c r="O373" s="124"/>
      <c r="P373" s="124"/>
    </row>
    <row r="374" spans="11:16" s="198" customFormat="1" ht="15">
      <c r="K374" s="124"/>
      <c r="L374" s="124"/>
      <c r="M374" s="124"/>
      <c r="N374" s="124"/>
      <c r="O374" s="124"/>
      <c r="P374" s="124"/>
    </row>
    <row r="375" spans="11:16" s="198" customFormat="1" ht="15">
      <c r="K375" s="124"/>
      <c r="L375" s="124"/>
      <c r="M375" s="124"/>
      <c r="N375" s="124"/>
      <c r="O375" s="124"/>
      <c r="P375" s="124"/>
    </row>
    <row r="376" spans="11:16" s="198" customFormat="1" ht="15">
      <c r="K376" s="124"/>
      <c r="L376" s="124"/>
      <c r="M376" s="124"/>
      <c r="N376" s="124"/>
      <c r="O376" s="124"/>
      <c r="P376" s="124"/>
    </row>
    <row r="377" spans="11:16" s="198" customFormat="1" ht="15">
      <c r="K377" s="124"/>
      <c r="L377" s="124"/>
      <c r="M377" s="124"/>
      <c r="N377" s="124"/>
      <c r="O377" s="124"/>
      <c r="P377" s="124"/>
    </row>
    <row r="378" spans="11:16" s="198" customFormat="1" ht="15">
      <c r="K378" s="124"/>
      <c r="L378" s="124"/>
      <c r="M378" s="124"/>
      <c r="N378" s="124"/>
      <c r="O378" s="124"/>
      <c r="P378" s="124"/>
    </row>
    <row r="379" spans="11:16" s="198" customFormat="1" ht="15">
      <c r="K379" s="124"/>
      <c r="L379" s="124"/>
      <c r="M379" s="124"/>
      <c r="N379" s="124"/>
      <c r="O379" s="124"/>
      <c r="P379" s="124"/>
    </row>
    <row r="380" spans="11:16" s="198" customFormat="1" ht="15">
      <c r="K380" s="124"/>
      <c r="L380" s="124"/>
      <c r="M380" s="124"/>
      <c r="N380" s="124"/>
      <c r="O380" s="124"/>
      <c r="P380" s="124"/>
    </row>
    <row r="381" spans="11:16" s="198" customFormat="1" ht="15">
      <c r="K381" s="124"/>
      <c r="L381" s="124"/>
      <c r="M381" s="124"/>
      <c r="N381" s="124"/>
      <c r="O381" s="124"/>
      <c r="P381" s="124"/>
    </row>
    <row r="382" spans="11:16" s="198" customFormat="1" ht="15">
      <c r="K382" s="124"/>
      <c r="L382" s="124"/>
      <c r="M382" s="124"/>
      <c r="N382" s="124"/>
      <c r="O382" s="124"/>
      <c r="P382" s="124"/>
    </row>
    <row r="383" spans="11:16" s="198" customFormat="1" ht="15">
      <c r="K383" s="124"/>
      <c r="L383" s="124"/>
      <c r="M383" s="124"/>
      <c r="N383" s="124"/>
      <c r="O383" s="124"/>
      <c r="P383" s="124"/>
    </row>
    <row r="384" spans="11:16" s="198" customFormat="1" ht="15">
      <c r="K384" s="124"/>
      <c r="L384" s="124"/>
      <c r="M384" s="124"/>
      <c r="N384" s="124"/>
      <c r="O384" s="124"/>
      <c r="P384" s="124"/>
    </row>
    <row r="385" spans="11:16" s="198" customFormat="1" ht="15">
      <c r="K385" s="124"/>
      <c r="L385" s="124"/>
      <c r="M385" s="124"/>
      <c r="N385" s="124"/>
      <c r="O385" s="124"/>
      <c r="P385" s="124"/>
    </row>
    <row r="386" spans="11:16" s="198" customFormat="1" ht="15">
      <c r="K386" s="124"/>
      <c r="L386" s="124"/>
      <c r="M386" s="124"/>
      <c r="N386" s="124"/>
      <c r="O386" s="124"/>
      <c r="P386" s="124"/>
    </row>
    <row r="387" spans="11:16" s="198" customFormat="1" ht="15">
      <c r="K387" s="124"/>
      <c r="L387" s="124"/>
      <c r="M387" s="124"/>
      <c r="N387" s="124"/>
      <c r="O387" s="124"/>
      <c r="P387" s="124"/>
    </row>
    <row r="388" spans="11:16" s="198" customFormat="1" ht="15">
      <c r="K388" s="124"/>
      <c r="L388" s="124"/>
      <c r="M388" s="124"/>
      <c r="N388" s="124"/>
      <c r="O388" s="124"/>
      <c r="P388" s="124"/>
    </row>
    <row r="389" spans="11:16" s="198" customFormat="1" ht="15">
      <c r="K389" s="124"/>
      <c r="L389" s="124"/>
      <c r="M389" s="124"/>
      <c r="N389" s="124"/>
      <c r="O389" s="124"/>
      <c r="P389" s="124"/>
    </row>
    <row r="390" spans="11:16" s="198" customFormat="1" ht="15">
      <c r="K390" s="124"/>
      <c r="L390" s="124"/>
      <c r="M390" s="124"/>
      <c r="N390" s="124"/>
      <c r="O390" s="124"/>
      <c r="P390" s="124"/>
    </row>
    <row r="391" spans="11:16" s="198" customFormat="1" ht="15">
      <c r="K391" s="124"/>
      <c r="L391" s="124"/>
      <c r="M391" s="124"/>
      <c r="N391" s="124"/>
      <c r="O391" s="124"/>
      <c r="P391" s="124"/>
    </row>
    <row r="392" spans="11:16" s="198" customFormat="1" ht="15">
      <c r="K392" s="124"/>
      <c r="L392" s="124"/>
      <c r="M392" s="124"/>
      <c r="N392" s="124"/>
      <c r="O392" s="124"/>
      <c r="P392" s="124"/>
    </row>
    <row r="393" spans="11:16" s="198" customFormat="1" ht="15">
      <c r="K393" s="124"/>
      <c r="L393" s="124"/>
      <c r="M393" s="124"/>
      <c r="N393" s="124"/>
      <c r="O393" s="124"/>
      <c r="P393" s="124"/>
    </row>
    <row r="394" spans="11:16" s="198" customFormat="1" ht="15">
      <c r="K394" s="124"/>
      <c r="L394" s="124"/>
      <c r="M394" s="124"/>
      <c r="N394" s="124"/>
      <c r="O394" s="124"/>
      <c r="P394" s="124"/>
    </row>
    <row r="395" spans="11:16" s="198" customFormat="1" ht="15">
      <c r="K395" s="124"/>
      <c r="L395" s="124"/>
      <c r="M395" s="124"/>
      <c r="N395" s="124"/>
      <c r="O395" s="124"/>
      <c r="P395" s="124"/>
    </row>
    <row r="396" spans="11:16" s="198" customFormat="1" ht="15">
      <c r="K396" s="124"/>
      <c r="L396" s="124"/>
      <c r="M396" s="124"/>
      <c r="N396" s="124"/>
      <c r="O396" s="124"/>
      <c r="P396" s="124"/>
    </row>
    <row r="397" spans="11:16" s="198" customFormat="1" ht="15">
      <c r="K397" s="124"/>
      <c r="L397" s="124"/>
      <c r="M397" s="124"/>
      <c r="N397" s="124"/>
      <c r="O397" s="124"/>
      <c r="P397" s="124"/>
    </row>
    <row r="398" spans="11:16" s="198" customFormat="1" ht="15">
      <c r="K398" s="124"/>
      <c r="L398" s="124"/>
      <c r="M398" s="124"/>
      <c r="N398" s="124"/>
      <c r="O398" s="124"/>
      <c r="P398" s="124"/>
    </row>
    <row r="399" spans="11:16" s="198" customFormat="1" ht="15">
      <c r="K399" s="124"/>
      <c r="L399" s="124"/>
      <c r="M399" s="124"/>
      <c r="N399" s="124"/>
      <c r="O399" s="124"/>
      <c r="P399" s="124"/>
    </row>
    <row r="400" spans="11:16" s="198" customFormat="1" ht="15">
      <c r="K400" s="124"/>
      <c r="L400" s="124"/>
      <c r="M400" s="124"/>
      <c r="N400" s="124"/>
      <c r="O400" s="124"/>
      <c r="P400" s="124"/>
    </row>
    <row r="401" spans="11:16" s="198" customFormat="1" ht="15">
      <c r="K401" s="124"/>
      <c r="L401" s="124"/>
      <c r="M401" s="124"/>
      <c r="N401" s="124"/>
      <c r="O401" s="124"/>
      <c r="P401" s="124"/>
    </row>
    <row r="402" spans="11:16" s="198" customFormat="1" ht="15">
      <c r="K402" s="124"/>
      <c r="L402" s="124"/>
      <c r="M402" s="124"/>
      <c r="N402" s="124"/>
      <c r="O402" s="124"/>
      <c r="P402" s="124"/>
    </row>
    <row r="403" spans="11:16" s="198" customFormat="1" ht="15">
      <c r="K403" s="124"/>
      <c r="L403" s="124"/>
      <c r="M403" s="124"/>
      <c r="N403" s="124"/>
      <c r="O403" s="124"/>
      <c r="P403" s="124"/>
    </row>
    <row r="404" spans="11:16" s="198" customFormat="1" ht="15">
      <c r="K404" s="124"/>
      <c r="L404" s="124"/>
      <c r="M404" s="124"/>
      <c r="N404" s="124"/>
      <c r="O404" s="124"/>
      <c r="P404" s="124"/>
    </row>
    <row r="405" spans="11:16" s="198" customFormat="1" ht="15">
      <c r="K405" s="124"/>
      <c r="L405" s="124"/>
      <c r="M405" s="124"/>
      <c r="N405" s="124"/>
      <c r="O405" s="124"/>
      <c r="P405" s="124"/>
    </row>
    <row r="406" spans="11:16" s="198" customFormat="1" ht="15">
      <c r="K406" s="124"/>
      <c r="L406" s="124"/>
      <c r="M406" s="124"/>
      <c r="N406" s="124"/>
      <c r="O406" s="124"/>
      <c r="P406" s="124"/>
    </row>
    <row r="407" spans="11:16" s="198" customFormat="1" ht="15">
      <c r="K407" s="124"/>
      <c r="L407" s="124"/>
      <c r="M407" s="124"/>
      <c r="N407" s="124"/>
      <c r="O407" s="124"/>
      <c r="P407" s="124"/>
    </row>
    <row r="408" spans="11:16" s="198" customFormat="1" ht="15">
      <c r="K408" s="124"/>
      <c r="L408" s="124"/>
      <c r="M408" s="124"/>
      <c r="N408" s="124"/>
      <c r="O408" s="124"/>
      <c r="P408" s="124"/>
    </row>
    <row r="409" spans="11:16" s="198" customFormat="1" ht="15">
      <c r="K409" s="124"/>
      <c r="L409" s="124"/>
      <c r="M409" s="124"/>
      <c r="N409" s="124"/>
      <c r="O409" s="124"/>
      <c r="P409" s="124"/>
    </row>
    <row r="410" spans="11:16" s="198" customFormat="1" ht="15">
      <c r="K410" s="124"/>
      <c r="L410" s="124"/>
      <c r="M410" s="124"/>
      <c r="N410" s="124"/>
      <c r="O410" s="124"/>
      <c r="P410" s="124"/>
    </row>
    <row r="411" spans="11:16" s="198" customFormat="1" ht="15">
      <c r="K411" s="124"/>
      <c r="L411" s="124"/>
      <c r="M411" s="124"/>
      <c r="N411" s="124"/>
      <c r="O411" s="124"/>
      <c r="P411" s="124"/>
    </row>
    <row r="412" spans="11:16" s="198" customFormat="1" ht="15">
      <c r="K412" s="124"/>
      <c r="L412" s="124"/>
      <c r="M412" s="124"/>
      <c r="N412" s="124"/>
      <c r="O412" s="124"/>
      <c r="P412" s="124"/>
    </row>
    <row r="413" spans="11:16" s="198" customFormat="1" ht="15">
      <c r="K413" s="124"/>
      <c r="L413" s="124"/>
      <c r="M413" s="124"/>
      <c r="N413" s="124"/>
      <c r="O413" s="124"/>
      <c r="P413" s="124"/>
    </row>
    <row r="414" spans="11:16" s="198" customFormat="1" ht="15">
      <c r="K414" s="124"/>
      <c r="L414" s="124"/>
      <c r="M414" s="124"/>
      <c r="N414" s="124"/>
      <c r="O414" s="124"/>
      <c r="P414" s="124"/>
    </row>
    <row r="415" spans="11:16" s="198" customFormat="1" ht="15">
      <c r="K415" s="124"/>
      <c r="L415" s="124"/>
      <c r="M415" s="124"/>
      <c r="N415" s="124"/>
      <c r="O415" s="124"/>
      <c r="P415" s="124"/>
    </row>
    <row r="416" spans="11:16" s="198" customFormat="1" ht="15">
      <c r="K416" s="124"/>
      <c r="L416" s="124"/>
      <c r="M416" s="124"/>
      <c r="N416" s="124"/>
      <c r="O416" s="124"/>
      <c r="P416" s="124"/>
    </row>
    <row r="417" spans="11:16" s="198" customFormat="1" ht="15">
      <c r="K417" s="124"/>
      <c r="L417" s="124"/>
      <c r="M417" s="124"/>
      <c r="N417" s="124"/>
      <c r="O417" s="124"/>
      <c r="P417" s="124"/>
    </row>
    <row r="418" spans="11:16" s="198" customFormat="1" ht="15">
      <c r="K418" s="124"/>
      <c r="L418" s="124"/>
      <c r="M418" s="124"/>
      <c r="N418" s="124"/>
      <c r="O418" s="124"/>
      <c r="P418" s="124"/>
    </row>
    <row r="419" spans="11:16" s="198" customFormat="1" ht="15">
      <c r="K419" s="124"/>
      <c r="L419" s="124"/>
      <c r="M419" s="124"/>
      <c r="N419" s="124"/>
      <c r="O419" s="124"/>
      <c r="P419" s="124"/>
    </row>
    <row r="420" spans="11:16" s="198" customFormat="1" ht="15">
      <c r="K420" s="124"/>
      <c r="L420" s="124"/>
      <c r="M420" s="124"/>
      <c r="N420" s="124"/>
      <c r="O420" s="124"/>
      <c r="P420" s="124"/>
    </row>
    <row r="421" spans="11:16" s="198" customFormat="1" ht="15">
      <c r="K421" s="124"/>
      <c r="L421" s="124"/>
      <c r="M421" s="124"/>
      <c r="N421" s="124"/>
      <c r="O421" s="124"/>
      <c r="P421" s="124"/>
    </row>
    <row r="422" spans="11:16" s="198" customFormat="1" ht="15">
      <c r="K422" s="124"/>
      <c r="L422" s="124"/>
      <c r="M422" s="124"/>
      <c r="N422" s="124"/>
      <c r="O422" s="124"/>
      <c r="P422" s="124"/>
    </row>
    <row r="423" spans="11:16" s="198" customFormat="1" ht="15">
      <c r="K423" s="124"/>
      <c r="L423" s="124"/>
      <c r="M423" s="124"/>
      <c r="N423" s="124"/>
      <c r="O423" s="124"/>
      <c r="P423" s="124"/>
    </row>
    <row r="424" spans="11:16" s="198" customFormat="1" ht="15">
      <c r="K424" s="124"/>
      <c r="L424" s="124"/>
      <c r="M424" s="124"/>
      <c r="N424" s="124"/>
      <c r="O424" s="124"/>
      <c r="P424" s="124"/>
    </row>
    <row r="425" spans="11:16" s="198" customFormat="1" ht="15">
      <c r="K425" s="124"/>
      <c r="L425" s="124"/>
      <c r="M425" s="124"/>
      <c r="N425" s="124"/>
      <c r="O425" s="124"/>
      <c r="P425" s="124"/>
    </row>
    <row r="426" spans="11:16" s="198" customFormat="1" ht="15">
      <c r="K426" s="124"/>
      <c r="L426" s="124"/>
      <c r="M426" s="124"/>
      <c r="N426" s="124"/>
      <c r="O426" s="124"/>
      <c r="P426" s="124"/>
    </row>
    <row r="427" spans="11:16" s="198" customFormat="1" ht="15">
      <c r="K427" s="124"/>
      <c r="L427" s="124"/>
      <c r="M427" s="124"/>
      <c r="N427" s="124"/>
      <c r="O427" s="124"/>
      <c r="P427" s="124"/>
    </row>
    <row r="428" spans="11:16" s="198" customFormat="1" ht="15">
      <c r="K428" s="124"/>
      <c r="L428" s="124"/>
      <c r="M428" s="124"/>
      <c r="N428" s="124"/>
      <c r="O428" s="124"/>
      <c r="P428" s="124"/>
    </row>
    <row r="429" spans="11:16" s="198" customFormat="1" ht="15">
      <c r="K429" s="124"/>
      <c r="L429" s="124"/>
      <c r="M429" s="124"/>
      <c r="N429" s="124"/>
      <c r="O429" s="124"/>
      <c r="P429" s="124"/>
    </row>
    <row r="430" spans="11:16" s="198" customFormat="1" ht="15">
      <c r="K430" s="124"/>
      <c r="L430" s="124"/>
      <c r="M430" s="124"/>
      <c r="N430" s="124"/>
      <c r="O430" s="124"/>
      <c r="P430" s="124"/>
    </row>
    <row r="431" spans="11:16" s="198" customFormat="1" ht="15">
      <c r="K431" s="124"/>
      <c r="L431" s="124"/>
      <c r="M431" s="124"/>
      <c r="N431" s="124"/>
      <c r="O431" s="124"/>
      <c r="P431" s="124"/>
    </row>
    <row r="432" spans="11:16" s="198" customFormat="1" ht="15">
      <c r="K432" s="124"/>
      <c r="L432" s="124"/>
      <c r="M432" s="124"/>
      <c r="N432" s="124"/>
      <c r="O432" s="124"/>
      <c r="P432" s="124"/>
    </row>
    <row r="433" spans="11:16" s="198" customFormat="1" ht="15">
      <c r="K433" s="124"/>
      <c r="L433" s="124"/>
      <c r="M433" s="124"/>
      <c r="N433" s="124"/>
      <c r="O433" s="124"/>
      <c r="P433" s="124"/>
    </row>
    <row r="434" spans="11:16" s="198" customFormat="1" ht="15">
      <c r="K434" s="124"/>
      <c r="L434" s="124"/>
      <c r="M434" s="124"/>
      <c r="N434" s="124"/>
      <c r="O434" s="124"/>
      <c r="P434" s="124"/>
    </row>
    <row r="435" spans="11:16" s="198" customFormat="1" ht="15">
      <c r="K435" s="124"/>
      <c r="L435" s="124"/>
      <c r="M435" s="124"/>
      <c r="N435" s="124"/>
      <c r="O435" s="124"/>
      <c r="P435" s="124"/>
    </row>
    <row r="436" spans="11:16" s="198" customFormat="1" ht="15">
      <c r="K436" s="124"/>
      <c r="L436" s="124"/>
      <c r="M436" s="124"/>
      <c r="N436" s="124"/>
      <c r="O436" s="124"/>
      <c r="P436" s="124"/>
    </row>
    <row r="437" spans="11:16" s="198" customFormat="1" ht="15">
      <c r="K437" s="124"/>
      <c r="L437" s="124"/>
      <c r="M437" s="124"/>
      <c r="N437" s="124"/>
      <c r="O437" s="124"/>
      <c r="P437" s="124"/>
    </row>
    <row r="438" spans="11:16" s="198" customFormat="1" ht="15">
      <c r="K438" s="124"/>
      <c r="L438" s="124"/>
      <c r="M438" s="124"/>
      <c r="N438" s="124"/>
      <c r="O438" s="124"/>
      <c r="P438" s="124"/>
    </row>
    <row r="439" spans="11:16" s="198" customFormat="1" ht="15">
      <c r="K439" s="124"/>
      <c r="L439" s="124"/>
      <c r="M439" s="124"/>
      <c r="N439" s="124"/>
      <c r="O439" s="124"/>
      <c r="P439" s="124"/>
    </row>
    <row r="440" spans="11:16" s="198" customFormat="1" ht="15">
      <c r="K440" s="124"/>
      <c r="L440" s="124"/>
      <c r="M440" s="124"/>
      <c r="N440" s="124"/>
      <c r="O440" s="124"/>
      <c r="P440" s="124"/>
    </row>
    <row r="441" spans="11:16" s="198" customFormat="1" ht="15">
      <c r="K441" s="124"/>
      <c r="L441" s="124"/>
      <c r="M441" s="124"/>
      <c r="N441" s="124"/>
      <c r="O441" s="124"/>
      <c r="P441" s="124"/>
    </row>
    <row r="442" spans="11:16" s="198" customFormat="1" ht="15">
      <c r="K442" s="124"/>
      <c r="L442" s="124"/>
      <c r="M442" s="124"/>
      <c r="N442" s="124"/>
      <c r="O442" s="124"/>
      <c r="P442" s="124"/>
    </row>
    <row r="443" spans="11:16" s="198" customFormat="1" ht="15">
      <c r="K443" s="124"/>
      <c r="L443" s="124"/>
      <c r="M443" s="124"/>
      <c r="N443" s="124"/>
      <c r="O443" s="124"/>
      <c r="P443" s="124"/>
    </row>
    <row r="444" spans="11:16" s="198" customFormat="1" ht="15">
      <c r="K444" s="124"/>
      <c r="L444" s="124"/>
      <c r="M444" s="124"/>
      <c r="N444" s="124"/>
      <c r="O444" s="124"/>
      <c r="P444" s="124"/>
    </row>
    <row r="445" spans="11:16" s="198" customFormat="1" ht="15">
      <c r="K445" s="124"/>
      <c r="L445" s="124"/>
      <c r="M445" s="124"/>
      <c r="N445" s="124"/>
      <c r="O445" s="124"/>
      <c r="P445" s="124"/>
    </row>
    <row r="446" spans="11:16" s="198" customFormat="1" ht="15">
      <c r="K446" s="124"/>
      <c r="L446" s="124"/>
      <c r="M446" s="124"/>
      <c r="N446" s="124"/>
      <c r="O446" s="124"/>
      <c r="P446" s="124"/>
    </row>
    <row r="447" spans="11:16" s="198" customFormat="1" ht="15">
      <c r="K447" s="124"/>
      <c r="L447" s="124"/>
      <c r="M447" s="124"/>
      <c r="N447" s="124"/>
      <c r="O447" s="124"/>
      <c r="P447" s="124"/>
    </row>
    <row r="448" spans="11:16" s="198" customFormat="1" ht="15">
      <c r="K448" s="124"/>
      <c r="L448" s="124"/>
      <c r="M448" s="124"/>
      <c r="N448" s="124"/>
      <c r="O448" s="124"/>
      <c r="P448" s="124"/>
    </row>
    <row r="449" spans="11:16" s="198" customFormat="1" ht="15">
      <c r="K449" s="124"/>
      <c r="L449" s="124"/>
      <c r="M449" s="124"/>
      <c r="N449" s="124"/>
      <c r="O449" s="124"/>
      <c r="P449" s="124"/>
    </row>
    <row r="450" spans="11:16" s="198" customFormat="1" ht="15">
      <c r="K450" s="124"/>
      <c r="L450" s="124"/>
      <c r="M450" s="124"/>
      <c r="N450" s="124"/>
      <c r="O450" s="124"/>
      <c r="P450" s="124"/>
    </row>
    <row r="451" spans="11:16" s="198" customFormat="1" ht="15">
      <c r="K451" s="124"/>
      <c r="L451" s="124"/>
      <c r="M451" s="124"/>
      <c r="N451" s="124"/>
      <c r="O451" s="124"/>
      <c r="P451" s="124"/>
    </row>
    <row r="452" spans="11:16" s="198" customFormat="1" ht="15">
      <c r="K452" s="124"/>
      <c r="L452" s="124"/>
      <c r="M452" s="124"/>
      <c r="N452" s="124"/>
      <c r="O452" s="124"/>
      <c r="P452" s="124"/>
    </row>
    <row r="453" spans="11:16" s="198" customFormat="1" ht="15">
      <c r="K453" s="124"/>
      <c r="L453" s="124"/>
      <c r="M453" s="124"/>
      <c r="N453" s="124"/>
      <c r="O453" s="124"/>
      <c r="P453" s="124"/>
    </row>
    <row r="454" spans="11:16" s="198" customFormat="1" ht="15">
      <c r="K454" s="124"/>
      <c r="L454" s="124"/>
      <c r="M454" s="124"/>
      <c r="N454" s="124"/>
      <c r="O454" s="124"/>
      <c r="P454" s="124"/>
    </row>
    <row r="455" spans="11:16" s="198" customFormat="1" ht="15">
      <c r="K455" s="124"/>
      <c r="L455" s="124"/>
      <c r="M455" s="124"/>
      <c r="N455" s="124"/>
      <c r="O455" s="124"/>
      <c r="P455" s="124"/>
    </row>
    <row r="456" spans="11:16" s="198" customFormat="1" ht="15">
      <c r="K456" s="124"/>
      <c r="L456" s="124"/>
      <c r="M456" s="124"/>
      <c r="N456" s="124"/>
      <c r="O456" s="124"/>
      <c r="P456" s="124"/>
    </row>
    <row r="457" spans="11:16" s="198" customFormat="1" ht="15">
      <c r="K457" s="124"/>
      <c r="L457" s="124"/>
      <c r="M457" s="124"/>
      <c r="N457" s="124"/>
      <c r="O457" s="124"/>
      <c r="P457" s="124"/>
    </row>
    <row r="458" spans="11:16" s="198" customFormat="1" ht="15">
      <c r="K458" s="124"/>
      <c r="L458" s="124"/>
      <c r="M458" s="124"/>
      <c r="N458" s="124"/>
      <c r="O458" s="124"/>
      <c r="P458" s="124"/>
    </row>
    <row r="459" spans="11:16" s="198" customFormat="1" ht="15">
      <c r="K459" s="124"/>
      <c r="L459" s="124"/>
      <c r="M459" s="124"/>
      <c r="N459" s="124"/>
      <c r="O459" s="124"/>
      <c r="P459" s="124"/>
    </row>
    <row r="460" spans="11:16" s="198" customFormat="1" ht="15">
      <c r="K460" s="124"/>
      <c r="L460" s="124"/>
      <c r="M460" s="124"/>
      <c r="N460" s="124"/>
      <c r="O460" s="124"/>
      <c r="P460" s="124"/>
    </row>
    <row r="461" spans="11:16" s="198" customFormat="1" ht="15">
      <c r="K461" s="124"/>
      <c r="L461" s="124"/>
      <c r="M461" s="124"/>
      <c r="N461" s="124"/>
      <c r="O461" s="124"/>
      <c r="P461" s="124"/>
    </row>
    <row r="462" spans="11:16" s="198" customFormat="1" ht="15">
      <c r="K462" s="124"/>
      <c r="L462" s="124"/>
      <c r="M462" s="124"/>
      <c r="N462" s="124"/>
      <c r="O462" s="124"/>
      <c r="P462" s="124"/>
    </row>
    <row r="463" spans="11:16" s="198" customFormat="1" ht="15">
      <c r="K463" s="124"/>
      <c r="L463" s="124"/>
      <c r="M463" s="124"/>
      <c r="N463" s="124"/>
      <c r="O463" s="124"/>
      <c r="P463" s="124"/>
    </row>
    <row r="464" spans="11:16" s="198" customFormat="1" ht="15">
      <c r="K464" s="124"/>
      <c r="L464" s="124"/>
      <c r="M464" s="124"/>
      <c r="N464" s="124"/>
      <c r="O464" s="124"/>
      <c r="P464" s="124"/>
    </row>
    <row r="465" spans="11:16" s="198" customFormat="1" ht="15">
      <c r="K465" s="124"/>
      <c r="L465" s="124"/>
      <c r="M465" s="124"/>
      <c r="N465" s="124"/>
      <c r="O465" s="124"/>
      <c r="P465" s="124"/>
    </row>
    <row r="466" spans="11:16" s="198" customFormat="1" ht="15">
      <c r="K466" s="124"/>
      <c r="L466" s="124"/>
      <c r="M466" s="124"/>
      <c r="N466" s="124"/>
      <c r="O466" s="124"/>
      <c r="P466" s="124"/>
    </row>
    <row r="467" spans="11:16" s="198" customFormat="1" ht="15">
      <c r="K467" s="124"/>
      <c r="L467" s="124"/>
      <c r="M467" s="124"/>
      <c r="N467" s="124"/>
      <c r="O467" s="124"/>
      <c r="P467" s="124"/>
    </row>
    <row r="468" spans="11:16" s="198" customFormat="1" ht="15">
      <c r="K468" s="124"/>
      <c r="L468" s="124"/>
      <c r="M468" s="124"/>
      <c r="N468" s="124"/>
      <c r="O468" s="124"/>
      <c r="P468" s="124"/>
    </row>
    <row r="469" spans="11:16" s="198" customFormat="1" ht="15">
      <c r="K469" s="124"/>
      <c r="L469" s="124"/>
      <c r="M469" s="124"/>
      <c r="N469" s="124"/>
      <c r="O469" s="124"/>
      <c r="P469" s="124"/>
    </row>
    <row r="470" spans="11:16" s="198" customFormat="1" ht="15">
      <c r="K470" s="124"/>
      <c r="L470" s="124"/>
      <c r="M470" s="124"/>
      <c r="N470" s="124"/>
      <c r="O470" s="124"/>
      <c r="P470" s="124"/>
    </row>
    <row r="471" spans="11:16" s="198" customFormat="1" ht="15">
      <c r="K471" s="124"/>
      <c r="L471" s="124"/>
      <c r="M471" s="124"/>
      <c r="N471" s="124"/>
      <c r="O471" s="124"/>
      <c r="P471" s="124"/>
    </row>
    <row r="472" spans="11:16" s="198" customFormat="1" ht="15">
      <c r="K472" s="124"/>
      <c r="L472" s="124"/>
      <c r="M472" s="124"/>
      <c r="N472" s="124"/>
      <c r="O472" s="124"/>
      <c r="P472" s="124"/>
    </row>
    <row r="473" spans="11:16" s="198" customFormat="1" ht="15">
      <c r="K473" s="124"/>
      <c r="L473" s="124"/>
      <c r="M473" s="124"/>
      <c r="N473" s="124"/>
      <c r="O473" s="124"/>
      <c r="P473" s="124"/>
    </row>
    <row r="474" spans="11:16" s="198" customFormat="1" ht="15">
      <c r="K474" s="124"/>
      <c r="L474" s="124"/>
      <c r="M474" s="124"/>
      <c r="N474" s="124"/>
      <c r="O474" s="124"/>
      <c r="P474" s="124"/>
    </row>
    <row r="475" spans="11:16" s="198" customFormat="1" ht="15">
      <c r="K475" s="124"/>
      <c r="L475" s="124"/>
      <c r="M475" s="124"/>
      <c r="N475" s="124"/>
      <c r="O475" s="124"/>
      <c r="P475" s="124"/>
    </row>
    <row r="476" spans="11:16" s="198" customFormat="1" ht="15">
      <c r="K476" s="124"/>
      <c r="L476" s="124"/>
      <c r="M476" s="124"/>
      <c r="N476" s="124"/>
      <c r="O476" s="124"/>
      <c r="P476" s="124"/>
    </row>
    <row r="477" spans="11:16" s="198" customFormat="1" ht="15">
      <c r="K477" s="124"/>
      <c r="L477" s="124"/>
      <c r="M477" s="124"/>
      <c r="N477" s="124"/>
      <c r="O477" s="124"/>
      <c r="P477" s="124"/>
    </row>
    <row r="478" spans="11:16" s="198" customFormat="1" ht="15">
      <c r="K478" s="124"/>
      <c r="L478" s="124"/>
      <c r="M478" s="124"/>
      <c r="N478" s="124"/>
      <c r="O478" s="124"/>
      <c r="P478" s="124"/>
    </row>
    <row r="479" spans="11:16" s="198" customFormat="1" ht="15">
      <c r="K479" s="124"/>
      <c r="L479" s="124"/>
      <c r="M479" s="124"/>
      <c r="N479" s="124"/>
      <c r="O479" s="124"/>
      <c r="P479" s="124"/>
    </row>
    <row r="480" spans="11:16" s="198" customFormat="1" ht="15">
      <c r="K480" s="124"/>
      <c r="L480" s="124"/>
      <c r="M480" s="124"/>
      <c r="N480" s="124"/>
      <c r="O480" s="124"/>
      <c r="P480" s="124"/>
    </row>
    <row r="481" spans="11:16" s="198" customFormat="1" ht="15">
      <c r="K481" s="124"/>
      <c r="L481" s="124"/>
      <c r="M481" s="124"/>
      <c r="N481" s="124"/>
      <c r="O481" s="124"/>
      <c r="P481" s="124"/>
    </row>
    <row r="482" spans="11:16" s="198" customFormat="1" ht="15">
      <c r="K482" s="124"/>
      <c r="L482" s="124"/>
      <c r="M482" s="124"/>
      <c r="N482" s="124"/>
      <c r="O482" s="124"/>
      <c r="P482" s="124"/>
    </row>
    <row r="483" spans="11:16" s="198" customFormat="1" ht="15">
      <c r="K483" s="124"/>
      <c r="L483" s="124"/>
      <c r="M483" s="124"/>
      <c r="N483" s="124"/>
      <c r="O483" s="124"/>
      <c r="P483" s="124"/>
    </row>
    <row r="484" spans="11:16" s="198" customFormat="1" ht="15">
      <c r="K484" s="124"/>
      <c r="L484" s="124"/>
      <c r="M484" s="124"/>
      <c r="N484" s="124"/>
      <c r="O484" s="124"/>
      <c r="P484" s="124"/>
    </row>
    <row r="485" spans="11:16" s="198" customFormat="1" ht="15">
      <c r="K485" s="124"/>
      <c r="L485" s="124"/>
      <c r="M485" s="124"/>
      <c r="N485" s="124"/>
      <c r="O485" s="124"/>
      <c r="P485" s="124"/>
    </row>
    <row r="486" spans="11:16" s="198" customFormat="1" ht="15">
      <c r="K486" s="124"/>
      <c r="L486" s="124"/>
      <c r="M486" s="124"/>
      <c r="N486" s="124"/>
      <c r="O486" s="124"/>
      <c r="P486" s="124"/>
    </row>
    <row r="487" spans="11:16" s="198" customFormat="1" ht="15">
      <c r="K487" s="124"/>
      <c r="L487" s="124"/>
      <c r="M487" s="124"/>
      <c r="N487" s="124"/>
      <c r="O487" s="124"/>
      <c r="P487" s="124"/>
    </row>
    <row r="488" spans="11:16" s="198" customFormat="1" ht="15">
      <c r="K488" s="124"/>
      <c r="L488" s="124"/>
      <c r="M488" s="124"/>
      <c r="N488" s="124"/>
      <c r="O488" s="124"/>
      <c r="P488" s="124"/>
    </row>
    <row r="489" spans="11:16" s="198" customFormat="1" ht="15">
      <c r="K489" s="124"/>
      <c r="L489" s="124"/>
      <c r="M489" s="124"/>
      <c r="N489" s="124"/>
      <c r="O489" s="124"/>
      <c r="P489" s="124"/>
    </row>
    <row r="490" spans="11:16" s="198" customFormat="1" ht="15">
      <c r="K490" s="124"/>
      <c r="L490" s="124"/>
      <c r="M490" s="124"/>
      <c r="N490" s="124"/>
      <c r="O490" s="124"/>
      <c r="P490" s="124"/>
    </row>
    <row r="491" spans="11:16" s="198" customFormat="1" ht="15">
      <c r="K491" s="124"/>
      <c r="L491" s="124"/>
      <c r="M491" s="124"/>
      <c r="N491" s="124"/>
      <c r="O491" s="124"/>
      <c r="P491" s="124"/>
    </row>
    <row r="492" spans="11:16" s="198" customFormat="1" ht="15">
      <c r="K492" s="124"/>
      <c r="L492" s="124"/>
      <c r="M492" s="124"/>
      <c r="N492" s="124"/>
      <c r="O492" s="124"/>
      <c r="P492" s="124"/>
    </row>
    <row r="493" spans="11:16" s="198" customFormat="1" ht="15">
      <c r="K493" s="124"/>
      <c r="L493" s="124"/>
      <c r="M493" s="124"/>
      <c r="N493" s="124"/>
      <c r="O493" s="124"/>
      <c r="P493" s="124"/>
    </row>
    <row r="494" spans="11:16" s="198" customFormat="1" ht="15">
      <c r="K494" s="124"/>
      <c r="L494" s="124"/>
      <c r="M494" s="124"/>
      <c r="N494" s="124"/>
      <c r="O494" s="124"/>
      <c r="P494" s="124"/>
    </row>
    <row r="495" spans="11:16" s="198" customFormat="1" ht="15">
      <c r="K495" s="124"/>
      <c r="L495" s="124"/>
      <c r="M495" s="124"/>
      <c r="N495" s="124"/>
      <c r="O495" s="124"/>
      <c r="P495" s="124"/>
    </row>
    <row r="496" spans="11:16" s="198" customFormat="1" ht="15">
      <c r="K496" s="124"/>
      <c r="L496" s="124"/>
      <c r="M496" s="124"/>
      <c r="N496" s="124"/>
      <c r="O496" s="124"/>
      <c r="P496" s="124"/>
    </row>
    <row r="497" spans="11:16" s="198" customFormat="1" ht="15">
      <c r="K497" s="124"/>
      <c r="L497" s="124"/>
      <c r="M497" s="124"/>
      <c r="N497" s="124"/>
      <c r="O497" s="124"/>
      <c r="P497" s="124"/>
    </row>
    <row r="498" spans="11:16" s="198" customFormat="1" ht="15">
      <c r="K498" s="124"/>
      <c r="L498" s="124"/>
      <c r="M498" s="124"/>
      <c r="N498" s="124"/>
      <c r="O498" s="124"/>
      <c r="P498" s="124"/>
    </row>
    <row r="499" spans="11:16" s="198" customFormat="1" ht="15">
      <c r="K499" s="124"/>
      <c r="L499" s="124"/>
      <c r="M499" s="124"/>
      <c r="N499" s="124"/>
      <c r="O499" s="124"/>
      <c r="P499" s="124"/>
    </row>
    <row r="500" spans="11:16" s="198" customFormat="1" ht="15">
      <c r="K500" s="124"/>
      <c r="L500" s="124"/>
      <c r="M500" s="124"/>
      <c r="N500" s="124"/>
      <c r="O500" s="124"/>
      <c r="P500" s="124"/>
    </row>
    <row r="501" spans="11:16" s="198" customFormat="1" ht="15">
      <c r="K501" s="124"/>
      <c r="L501" s="124"/>
      <c r="M501" s="124"/>
      <c r="N501" s="124"/>
      <c r="O501" s="124"/>
      <c r="P501" s="124"/>
    </row>
    <row r="502" spans="11:16" s="198" customFormat="1" ht="15">
      <c r="K502" s="124"/>
      <c r="L502" s="124"/>
      <c r="M502" s="124"/>
      <c r="N502" s="124"/>
      <c r="O502" s="124"/>
      <c r="P502" s="124"/>
    </row>
    <row r="503" spans="11:16" s="198" customFormat="1" ht="15">
      <c r="K503" s="124"/>
      <c r="L503" s="124"/>
      <c r="M503" s="124"/>
      <c r="N503" s="124"/>
      <c r="O503" s="124"/>
      <c r="P503" s="124"/>
    </row>
    <row r="504" spans="11:16" s="198" customFormat="1" ht="15">
      <c r="K504" s="124"/>
      <c r="L504" s="124"/>
      <c r="M504" s="124"/>
      <c r="N504" s="124"/>
      <c r="O504" s="124"/>
      <c r="P504" s="124"/>
    </row>
    <row r="505" spans="11:16" s="198" customFormat="1" ht="15">
      <c r="K505" s="124"/>
      <c r="L505" s="124"/>
      <c r="M505" s="124"/>
      <c r="N505" s="124"/>
      <c r="O505" s="124"/>
      <c r="P505" s="124"/>
    </row>
    <row r="506" spans="11:16" s="198" customFormat="1" ht="15">
      <c r="K506" s="124"/>
      <c r="L506" s="124"/>
      <c r="M506" s="124"/>
      <c r="N506" s="124"/>
      <c r="O506" s="124"/>
      <c r="P506" s="124"/>
    </row>
    <row r="507" spans="11:16" s="198" customFormat="1" ht="15">
      <c r="K507" s="124"/>
      <c r="L507" s="124"/>
      <c r="M507" s="124"/>
      <c r="N507" s="124"/>
      <c r="O507" s="124"/>
      <c r="P507" s="124"/>
    </row>
    <row r="508" spans="11:16" s="198" customFormat="1" ht="15">
      <c r="K508" s="124"/>
      <c r="L508" s="124"/>
      <c r="M508" s="124"/>
      <c r="N508" s="124"/>
      <c r="O508" s="124"/>
      <c r="P508" s="124"/>
    </row>
    <row r="509" spans="11:16" s="198" customFormat="1" ht="15">
      <c r="K509" s="124"/>
      <c r="L509" s="124"/>
      <c r="M509" s="124"/>
      <c r="N509" s="124"/>
      <c r="O509" s="124"/>
      <c r="P509" s="124"/>
    </row>
    <row r="510" spans="11:16" s="198" customFormat="1" ht="15">
      <c r="K510" s="124"/>
      <c r="L510" s="124"/>
      <c r="M510" s="124"/>
      <c r="N510" s="124"/>
      <c r="O510" s="124"/>
      <c r="P510" s="124"/>
    </row>
    <row r="511" spans="11:16" s="198" customFormat="1" ht="15">
      <c r="K511" s="124"/>
      <c r="L511" s="124"/>
      <c r="M511" s="124"/>
      <c r="N511" s="124"/>
      <c r="O511" s="124"/>
      <c r="P511" s="124"/>
    </row>
    <row r="512" spans="11:16" s="198" customFormat="1" ht="15">
      <c r="K512" s="124"/>
      <c r="L512" s="124"/>
      <c r="M512" s="124"/>
      <c r="N512" s="124"/>
      <c r="O512" s="124"/>
      <c r="P512" s="124"/>
    </row>
    <row r="513" spans="11:16" s="198" customFormat="1" ht="15">
      <c r="K513" s="124"/>
      <c r="L513" s="124"/>
      <c r="M513" s="124"/>
      <c r="N513" s="124"/>
      <c r="O513" s="124"/>
      <c r="P513" s="124"/>
    </row>
    <row r="514" spans="11:16" s="198" customFormat="1" ht="15">
      <c r="K514" s="124"/>
      <c r="L514" s="124"/>
      <c r="M514" s="124"/>
      <c r="N514" s="124"/>
      <c r="O514" s="124"/>
      <c r="P514" s="124"/>
    </row>
    <row r="515" spans="11:16" s="198" customFormat="1" ht="15">
      <c r="K515" s="124"/>
      <c r="L515" s="124"/>
      <c r="M515" s="124"/>
      <c r="N515" s="124"/>
      <c r="O515" s="124"/>
      <c r="P515" s="124"/>
    </row>
    <row r="516" spans="11:16" s="198" customFormat="1" ht="15">
      <c r="K516" s="124"/>
      <c r="L516" s="124"/>
      <c r="M516" s="124"/>
      <c r="N516" s="124"/>
      <c r="O516" s="124"/>
      <c r="P516" s="124"/>
    </row>
    <row r="517" spans="11:16" s="198" customFormat="1" ht="15">
      <c r="K517" s="124"/>
      <c r="L517" s="124"/>
      <c r="M517" s="124"/>
      <c r="N517" s="124"/>
      <c r="O517" s="124"/>
      <c r="P517" s="124"/>
    </row>
    <row r="518" spans="11:16" s="198" customFormat="1" ht="15">
      <c r="K518" s="124"/>
      <c r="L518" s="124"/>
      <c r="M518" s="124"/>
      <c r="N518" s="124"/>
      <c r="O518" s="124"/>
      <c r="P518" s="124"/>
    </row>
    <row r="519" spans="11:16" s="198" customFormat="1" ht="15">
      <c r="K519" s="124"/>
      <c r="L519" s="124"/>
      <c r="M519" s="124"/>
      <c r="N519" s="124"/>
      <c r="O519" s="124"/>
      <c r="P519" s="124"/>
    </row>
    <row r="520" spans="11:16" s="198" customFormat="1" ht="15">
      <c r="K520" s="124"/>
      <c r="L520" s="124"/>
      <c r="M520" s="124"/>
      <c r="N520" s="124"/>
      <c r="O520" s="124"/>
      <c r="P520" s="124"/>
    </row>
    <row r="521" spans="11:16" s="198" customFormat="1" ht="15">
      <c r="K521" s="124"/>
      <c r="L521" s="124"/>
      <c r="M521" s="124"/>
      <c r="N521" s="124"/>
      <c r="O521" s="124"/>
      <c r="P521" s="124"/>
    </row>
    <row r="522" spans="11:16" s="198" customFormat="1" ht="15">
      <c r="K522" s="124"/>
      <c r="L522" s="124"/>
      <c r="M522" s="124"/>
      <c r="N522" s="124"/>
      <c r="O522" s="124"/>
      <c r="P522" s="124"/>
    </row>
    <row r="523" spans="11:16" s="198" customFormat="1" ht="15">
      <c r="K523" s="124"/>
      <c r="L523" s="124"/>
      <c r="M523" s="124"/>
      <c r="N523" s="124"/>
      <c r="O523" s="124"/>
      <c r="P523" s="124"/>
    </row>
    <row r="524" spans="11:16" s="198" customFormat="1" ht="15">
      <c r="K524" s="124"/>
      <c r="L524" s="124"/>
      <c r="M524" s="124"/>
      <c r="N524" s="124"/>
      <c r="O524" s="124"/>
      <c r="P524" s="124"/>
    </row>
    <row r="525" spans="11:16" s="198" customFormat="1" ht="15">
      <c r="K525" s="124"/>
      <c r="L525" s="124"/>
      <c r="M525" s="124"/>
      <c r="N525" s="124"/>
      <c r="O525" s="124"/>
      <c r="P525" s="124"/>
    </row>
    <row r="526" spans="11:16" s="198" customFormat="1" ht="15">
      <c r="K526" s="124"/>
      <c r="L526" s="124"/>
      <c r="M526" s="124"/>
      <c r="N526" s="124"/>
      <c r="O526" s="124"/>
      <c r="P526" s="124"/>
    </row>
    <row r="527" spans="11:16" s="198" customFormat="1" ht="15">
      <c r="K527" s="124"/>
      <c r="L527" s="124"/>
      <c r="M527" s="124"/>
      <c r="N527" s="124"/>
      <c r="O527" s="124"/>
      <c r="P527" s="124"/>
    </row>
    <row r="528" spans="11:16" s="198" customFormat="1" ht="15">
      <c r="K528" s="124"/>
      <c r="L528" s="124"/>
      <c r="M528" s="124"/>
      <c r="N528" s="124"/>
      <c r="O528" s="124"/>
      <c r="P528" s="124"/>
    </row>
    <row r="529" spans="11:16" s="198" customFormat="1" ht="15">
      <c r="K529" s="124"/>
      <c r="L529" s="124"/>
      <c r="M529" s="124"/>
      <c r="N529" s="124"/>
      <c r="O529" s="124"/>
      <c r="P529" s="124"/>
    </row>
    <row r="530" spans="11:16" s="198" customFormat="1" ht="15">
      <c r="K530" s="124"/>
      <c r="L530" s="124"/>
      <c r="M530" s="124"/>
      <c r="N530" s="124"/>
      <c r="O530" s="124"/>
      <c r="P530" s="124"/>
    </row>
    <row r="531" spans="11:16" s="198" customFormat="1" ht="15">
      <c r="K531" s="124"/>
      <c r="L531" s="124"/>
      <c r="M531" s="124"/>
      <c r="N531" s="124"/>
      <c r="O531" s="124"/>
      <c r="P531" s="124"/>
    </row>
    <row r="532" spans="11:16" s="198" customFormat="1" ht="15">
      <c r="K532" s="124"/>
      <c r="L532" s="124"/>
      <c r="M532" s="124"/>
      <c r="N532" s="124"/>
      <c r="O532" s="124"/>
      <c r="P532" s="124"/>
    </row>
    <row r="533" spans="11:16" s="198" customFormat="1" ht="15">
      <c r="K533" s="124"/>
      <c r="L533" s="124"/>
      <c r="M533" s="124"/>
      <c r="N533" s="124"/>
      <c r="O533" s="124"/>
      <c r="P533" s="124"/>
    </row>
    <row r="534" spans="11:16" s="198" customFormat="1" ht="15">
      <c r="K534" s="124"/>
      <c r="L534" s="124"/>
      <c r="M534" s="124"/>
      <c r="N534" s="124"/>
      <c r="O534" s="124"/>
      <c r="P534" s="124"/>
    </row>
    <row r="535" spans="11:16" s="198" customFormat="1" ht="15">
      <c r="K535" s="124"/>
      <c r="L535" s="124"/>
      <c r="M535" s="124"/>
      <c r="N535" s="124"/>
      <c r="O535" s="124"/>
      <c r="P535" s="124"/>
    </row>
    <row r="536" spans="11:16" s="198" customFormat="1" ht="15">
      <c r="K536" s="124"/>
      <c r="L536" s="124"/>
      <c r="M536" s="124"/>
      <c r="N536" s="124"/>
      <c r="O536" s="124"/>
      <c r="P536" s="124"/>
    </row>
    <row r="537" spans="11:16" s="198" customFormat="1" ht="15">
      <c r="K537" s="124"/>
      <c r="L537" s="124"/>
      <c r="M537" s="124"/>
      <c r="N537" s="124"/>
      <c r="O537" s="124"/>
      <c r="P537" s="124"/>
    </row>
    <row r="538" spans="11:16" s="198" customFormat="1" ht="15">
      <c r="K538" s="124"/>
      <c r="L538" s="124"/>
      <c r="M538" s="124"/>
      <c r="N538" s="124"/>
      <c r="O538" s="124"/>
      <c r="P538" s="124"/>
    </row>
    <row r="539" spans="11:16" s="198" customFormat="1" ht="15">
      <c r="K539" s="124"/>
      <c r="L539" s="124"/>
      <c r="M539" s="124"/>
      <c r="N539" s="124"/>
      <c r="O539" s="124"/>
      <c r="P539" s="124"/>
    </row>
    <row r="540" spans="11:16" s="198" customFormat="1" ht="15">
      <c r="K540" s="124"/>
      <c r="L540" s="124"/>
      <c r="M540" s="124"/>
      <c r="N540" s="124"/>
      <c r="O540" s="124"/>
      <c r="P540" s="124"/>
    </row>
    <row r="541" spans="11:16" s="198" customFormat="1" ht="15">
      <c r="K541" s="124"/>
      <c r="L541" s="124"/>
      <c r="M541" s="124"/>
      <c r="N541" s="124"/>
      <c r="O541" s="124"/>
      <c r="P541" s="124"/>
    </row>
    <row r="542" spans="11:16" s="198" customFormat="1" ht="15">
      <c r="K542" s="124"/>
      <c r="L542" s="124"/>
      <c r="M542" s="124"/>
      <c r="N542" s="124"/>
      <c r="O542" s="124"/>
      <c r="P542" s="124"/>
    </row>
    <row r="543" spans="11:16" s="198" customFormat="1" ht="15">
      <c r="K543" s="124"/>
      <c r="L543" s="124"/>
      <c r="M543" s="124"/>
      <c r="N543" s="124"/>
      <c r="O543" s="124"/>
      <c r="P543" s="124"/>
    </row>
    <row r="544" spans="11:16" s="198" customFormat="1" ht="15">
      <c r="K544" s="124"/>
      <c r="L544" s="124"/>
      <c r="M544" s="124"/>
      <c r="N544" s="124"/>
      <c r="O544" s="124"/>
      <c r="P544" s="124"/>
    </row>
    <row r="545" spans="11:16" s="198" customFormat="1" ht="15">
      <c r="K545" s="124"/>
      <c r="L545" s="124"/>
      <c r="M545" s="124"/>
      <c r="N545" s="124"/>
      <c r="O545" s="124"/>
      <c r="P545" s="124"/>
    </row>
    <row r="546" spans="11:16" s="198" customFormat="1" ht="15">
      <c r="K546" s="124"/>
      <c r="L546" s="124"/>
      <c r="M546" s="124"/>
      <c r="N546" s="124"/>
      <c r="O546" s="124"/>
      <c r="P546" s="124"/>
    </row>
    <row r="547" spans="11:16" s="198" customFormat="1" ht="15">
      <c r="K547" s="124"/>
      <c r="L547" s="124"/>
      <c r="M547" s="124"/>
      <c r="N547" s="124"/>
      <c r="O547" s="124"/>
      <c r="P547" s="124"/>
    </row>
    <row r="548" spans="11:16" s="198" customFormat="1" ht="15">
      <c r="K548" s="124"/>
      <c r="L548" s="124"/>
      <c r="M548" s="124"/>
      <c r="N548" s="124"/>
      <c r="O548" s="124"/>
      <c r="P548" s="124"/>
    </row>
    <row r="549" spans="11:16" s="198" customFormat="1" ht="15">
      <c r="K549" s="124"/>
      <c r="L549" s="124"/>
      <c r="M549" s="124"/>
      <c r="N549" s="124"/>
      <c r="O549" s="124"/>
      <c r="P549" s="124"/>
    </row>
    <row r="550" spans="11:16" s="198" customFormat="1" ht="15">
      <c r="K550" s="124"/>
      <c r="L550" s="124"/>
      <c r="M550" s="124"/>
      <c r="N550" s="124"/>
      <c r="O550" s="124"/>
      <c r="P550" s="124"/>
    </row>
    <row r="551" spans="11:16" s="198" customFormat="1" ht="15">
      <c r="K551" s="124"/>
      <c r="L551" s="124"/>
      <c r="M551" s="124"/>
      <c r="N551" s="124"/>
      <c r="O551" s="124"/>
      <c r="P551" s="124"/>
    </row>
    <row r="552" spans="11:16" s="198" customFormat="1" ht="15">
      <c r="K552" s="124"/>
      <c r="L552" s="124"/>
      <c r="M552" s="124"/>
      <c r="N552" s="124"/>
      <c r="O552" s="124"/>
      <c r="P552" s="124"/>
    </row>
    <row r="553" spans="11:16" s="198" customFormat="1" ht="15">
      <c r="K553" s="124"/>
      <c r="L553" s="124"/>
      <c r="M553" s="124"/>
      <c r="N553" s="124"/>
      <c r="O553" s="124"/>
      <c r="P553" s="124"/>
    </row>
  </sheetData>
  <mergeCells count="6">
    <mergeCell ref="A91:E91"/>
    <mergeCell ref="C5:E5"/>
    <mergeCell ref="F5:I5"/>
    <mergeCell ref="C35:E35"/>
    <mergeCell ref="F35:I35"/>
    <mergeCell ref="A36:B36"/>
  </mergeCells>
  <printOptions horizontalCentered="1" verticalCentered="1"/>
  <pageMargins left="0" right="0" top="0" bottom="0" header="0.31496062992125984" footer="0.31496062992125984"/>
  <pageSetup paperSize="9" scale="6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00B050"/>
  </sheetPr>
  <dimension ref="A1:R258"/>
  <sheetViews>
    <sheetView view="pageBreakPreview" topLeftCell="A70" zoomScaleNormal="60" zoomScaleSheetLayoutView="100" workbookViewId="0">
      <selection activeCell="A24" sqref="A24"/>
    </sheetView>
  </sheetViews>
  <sheetFormatPr baseColWidth="10" defaultColWidth="11.5703125" defaultRowHeight="15"/>
  <cols>
    <col min="1" max="1" width="90.140625" style="195" bestFit="1" customWidth="1"/>
    <col min="2" max="2" width="12.140625" style="195" bestFit="1" customWidth="1"/>
    <col min="3" max="3" width="12.7109375" style="195" bestFit="1" customWidth="1"/>
    <col min="4" max="4" width="10.85546875" style="195" bestFit="1" customWidth="1"/>
    <col min="5" max="6" width="13.140625" style="195" bestFit="1" customWidth="1"/>
    <col min="7" max="7" width="9.7109375" style="195" bestFit="1" customWidth="1"/>
    <col min="8" max="8" width="7.42578125" style="195" bestFit="1" customWidth="1"/>
    <col min="9" max="9" width="7.140625" style="124" bestFit="1" customWidth="1"/>
    <col min="10" max="16384" width="11.5703125" style="124"/>
  </cols>
  <sheetData>
    <row r="1" spans="1:8">
      <c r="A1" s="340" t="s">
        <v>309</v>
      </c>
      <c r="B1" s="337"/>
      <c r="C1" s="337"/>
      <c r="D1" s="337"/>
      <c r="E1" s="337"/>
      <c r="F1" s="337"/>
      <c r="G1" s="337"/>
      <c r="H1" s="337"/>
    </row>
    <row r="2" spans="1:8" ht="15.75">
      <c r="A2" s="341" t="s">
        <v>285</v>
      </c>
      <c r="B2" s="337"/>
      <c r="C2" s="337"/>
      <c r="D2" s="337"/>
      <c r="E2" s="337"/>
      <c r="F2" s="337"/>
      <c r="G2" s="337"/>
      <c r="H2" s="337"/>
    </row>
    <row r="3" spans="1:8">
      <c r="A3" s="201"/>
      <c r="B3" s="337"/>
      <c r="C3" s="337"/>
      <c r="D3" s="337"/>
      <c r="E3" s="337"/>
      <c r="F3" s="337"/>
      <c r="G3" s="337"/>
      <c r="H3" s="337"/>
    </row>
    <row r="4" spans="1:8" ht="15.75" thickBot="1">
      <c r="A4" s="1" t="s">
        <v>305</v>
      </c>
      <c r="B4" s="502"/>
      <c r="C4" s="337"/>
      <c r="D4" s="337"/>
      <c r="E4" s="337"/>
      <c r="F4" s="337"/>
      <c r="G4" s="337"/>
      <c r="H4" s="337"/>
    </row>
    <row r="5" spans="1:8" ht="15.75" thickBot="1">
      <c r="A5" s="338"/>
      <c r="B5" s="802" t="s">
        <v>641</v>
      </c>
      <c r="C5" s="803"/>
      <c r="D5" s="804"/>
      <c r="E5" s="805" t="s">
        <v>646</v>
      </c>
      <c r="F5" s="806"/>
      <c r="G5" s="806"/>
      <c r="H5" s="807"/>
    </row>
    <row r="6" spans="1:8">
      <c r="A6" s="142" t="s">
        <v>306</v>
      </c>
      <c r="B6" s="526">
        <v>2017</v>
      </c>
      <c r="C6" s="527">
        <v>2018</v>
      </c>
      <c r="D6" s="528" t="s">
        <v>212</v>
      </c>
      <c r="E6" s="527">
        <v>2017</v>
      </c>
      <c r="F6" s="527">
        <v>2018</v>
      </c>
      <c r="G6" s="455" t="s">
        <v>212</v>
      </c>
      <c r="H6" s="456" t="s">
        <v>213</v>
      </c>
    </row>
    <row r="7" spans="1:8">
      <c r="A7" s="529" t="s">
        <v>429</v>
      </c>
      <c r="B7" s="530">
        <f>+SUM(B8:B18)</f>
        <v>20593749.460000001</v>
      </c>
      <c r="C7" s="530">
        <f>+SUM(C8:C18)</f>
        <v>120292648</v>
      </c>
      <c r="D7" s="731">
        <f t="shared" ref="D7:D70" si="0">C7/B7-1</f>
        <v>4.8412213003585798</v>
      </c>
      <c r="E7" s="530">
        <f>+SUM(E8:E18)</f>
        <v>171171656.07999998</v>
      </c>
      <c r="F7" s="530">
        <f>+SUM(F8:F18)</f>
        <v>810294660.08000028</v>
      </c>
      <c r="G7" s="417">
        <f t="shared" ref="G7:G70" si="1">F7/E7-1</f>
        <v>3.7338132879972568</v>
      </c>
      <c r="H7" s="469">
        <f>F7/F7</f>
        <v>1</v>
      </c>
    </row>
    <row r="8" spans="1:8">
      <c r="A8" s="531" t="s">
        <v>577</v>
      </c>
      <c r="B8" s="532">
        <v>4009103</v>
      </c>
      <c r="C8" s="533">
        <v>33252839</v>
      </c>
      <c r="D8" s="732">
        <f t="shared" si="0"/>
        <v>7.2943339195825097</v>
      </c>
      <c r="E8" s="532">
        <v>18545448</v>
      </c>
      <c r="F8" s="533">
        <v>253364056.54999998</v>
      </c>
      <c r="G8" s="192" t="s">
        <v>64</v>
      </c>
      <c r="H8" s="732">
        <f>+F8/$F$7</f>
        <v>0.31268138497294967</v>
      </c>
    </row>
    <row r="9" spans="1:8">
      <c r="A9" s="531" t="s">
        <v>584</v>
      </c>
      <c r="B9" s="532">
        <v>2000</v>
      </c>
      <c r="C9" s="533">
        <v>11164645</v>
      </c>
      <c r="D9" s="732" t="s">
        <v>64</v>
      </c>
      <c r="E9" s="532">
        <v>568000</v>
      </c>
      <c r="F9" s="533">
        <v>169427612.72999999</v>
      </c>
      <c r="G9" s="732" t="s">
        <v>64</v>
      </c>
      <c r="H9" s="732">
        <f t="shared" ref="H9:H18" si="2">+F9/$F$7</f>
        <v>0.20909382855031086</v>
      </c>
    </row>
    <row r="10" spans="1:8">
      <c r="A10" s="531" t="s">
        <v>529</v>
      </c>
      <c r="B10" s="532">
        <v>407074.67</v>
      </c>
      <c r="C10" s="533">
        <v>21719969</v>
      </c>
      <c r="D10" s="732" t="s">
        <v>64</v>
      </c>
      <c r="E10" s="532">
        <v>6238105.5499999998</v>
      </c>
      <c r="F10" s="533">
        <v>105593987.47999999</v>
      </c>
      <c r="G10" s="732" t="s">
        <v>64</v>
      </c>
      <c r="H10" s="732">
        <f t="shared" si="2"/>
        <v>0.13031554159517073</v>
      </c>
    </row>
    <row r="11" spans="1:8">
      <c r="A11" s="534" t="s">
        <v>576</v>
      </c>
      <c r="B11" s="532">
        <v>7514</v>
      </c>
      <c r="C11" s="533">
        <v>10966519</v>
      </c>
      <c r="D11" s="732" t="s">
        <v>64</v>
      </c>
      <c r="E11" s="532">
        <v>13138</v>
      </c>
      <c r="F11" s="533">
        <v>59672510.200000003</v>
      </c>
      <c r="G11" s="732" t="s">
        <v>64</v>
      </c>
      <c r="H11" s="732">
        <f t="shared" si="2"/>
        <v>7.3642975993583062E-2</v>
      </c>
    </row>
    <row r="12" spans="1:8">
      <c r="A12" s="534" t="s">
        <v>160</v>
      </c>
      <c r="B12" s="532"/>
      <c r="C12" s="533">
        <v>10884318</v>
      </c>
      <c r="D12" s="732" t="s">
        <v>64</v>
      </c>
      <c r="E12" s="532"/>
      <c r="F12" s="533">
        <v>46111013</v>
      </c>
      <c r="G12" s="732" t="s">
        <v>64</v>
      </c>
      <c r="H12" s="732">
        <f t="shared" si="2"/>
        <v>5.6906475226490408E-2</v>
      </c>
    </row>
    <row r="13" spans="1:8">
      <c r="A13" s="534" t="s">
        <v>22</v>
      </c>
      <c r="B13" s="532">
        <v>6584661</v>
      </c>
      <c r="C13" s="533">
        <v>4267267</v>
      </c>
      <c r="D13" s="732">
        <f t="shared" si="0"/>
        <v>-0.35193823949327085</v>
      </c>
      <c r="E13" s="532">
        <v>40366598</v>
      </c>
      <c r="F13" s="533">
        <v>31424926</v>
      </c>
      <c r="G13" s="732">
        <f t="shared" si="1"/>
        <v>-0.2215116567415466</v>
      </c>
      <c r="H13" s="732">
        <f t="shared" si="2"/>
        <v>3.8782096869424541E-2</v>
      </c>
    </row>
    <row r="14" spans="1:8">
      <c r="A14" s="534" t="s">
        <v>293</v>
      </c>
      <c r="B14" s="532"/>
      <c r="C14" s="533"/>
      <c r="D14" s="732" t="s">
        <v>54</v>
      </c>
      <c r="E14" s="532"/>
      <c r="F14" s="533">
        <v>24520007</v>
      </c>
      <c r="G14" s="732" t="s">
        <v>64</v>
      </c>
      <c r="H14" s="732">
        <f t="shared" si="2"/>
        <v>3.0260605441456499E-2</v>
      </c>
    </row>
    <row r="15" spans="1:8">
      <c r="A15" s="534" t="s">
        <v>578</v>
      </c>
      <c r="B15" s="532">
        <v>603058</v>
      </c>
      <c r="C15" s="533">
        <v>4578186</v>
      </c>
      <c r="D15" s="732">
        <f t="shared" si="0"/>
        <v>6.5916180533215707</v>
      </c>
      <c r="E15" s="532">
        <v>60240533</v>
      </c>
      <c r="F15" s="533">
        <v>22201586.299999997</v>
      </c>
      <c r="G15" s="732">
        <f t="shared" si="1"/>
        <v>-0.63145103148406745</v>
      </c>
      <c r="H15" s="732">
        <f t="shared" si="2"/>
        <v>2.7399398507461516E-2</v>
      </c>
    </row>
    <row r="16" spans="1:8">
      <c r="A16" s="534" t="s">
        <v>161</v>
      </c>
      <c r="B16" s="532"/>
      <c r="C16" s="533">
        <v>3945298</v>
      </c>
      <c r="D16" s="732" t="s">
        <v>64</v>
      </c>
      <c r="E16" s="532">
        <v>5286066</v>
      </c>
      <c r="F16" s="533">
        <v>11208058.399999999</v>
      </c>
      <c r="G16" s="732">
        <f t="shared" si="1"/>
        <v>1.1203023950136073</v>
      </c>
      <c r="H16" s="732">
        <f t="shared" si="2"/>
        <v>1.3832077332082415E-2</v>
      </c>
    </row>
    <row r="17" spans="1:8">
      <c r="A17" s="534" t="s">
        <v>535</v>
      </c>
      <c r="B17" s="532">
        <v>152034.78</v>
      </c>
      <c r="C17" s="533">
        <v>1664491</v>
      </c>
      <c r="D17" s="732" t="s">
        <v>64</v>
      </c>
      <c r="E17" s="532">
        <v>2904487.0799999996</v>
      </c>
      <c r="F17" s="533">
        <v>10580963</v>
      </c>
      <c r="G17" s="732">
        <f t="shared" si="1"/>
        <v>2.6429712746389638</v>
      </c>
      <c r="H17" s="732">
        <f t="shared" si="2"/>
        <v>1.3058167011683556E-2</v>
      </c>
    </row>
    <row r="18" spans="1:8">
      <c r="A18" s="534" t="s">
        <v>26</v>
      </c>
      <c r="B18" s="532">
        <v>8828304.0100000016</v>
      </c>
      <c r="C18" s="533">
        <v>17849116</v>
      </c>
      <c r="D18" s="732"/>
      <c r="E18" s="532">
        <v>37009280.449999988</v>
      </c>
      <c r="F18" s="533">
        <v>76189939.420000315</v>
      </c>
      <c r="G18" s="732">
        <f t="shared" si="1"/>
        <v>1.0586711898636856</v>
      </c>
      <c r="H18" s="732">
        <f t="shared" si="2"/>
        <v>9.402744849938674E-2</v>
      </c>
    </row>
    <row r="19" spans="1:8">
      <c r="A19" s="529" t="s">
        <v>301</v>
      </c>
      <c r="B19" s="530">
        <f>+SUM(B20:B30)</f>
        <v>47277763.120000005</v>
      </c>
      <c r="C19" s="530">
        <f>+SUM(C20:C30)</f>
        <v>54369799</v>
      </c>
      <c r="D19" s="731">
        <f t="shared" si="0"/>
        <v>0.15000785595543209</v>
      </c>
      <c r="E19" s="530">
        <f>+SUM(E20:E30)</f>
        <v>283774613.41000003</v>
      </c>
      <c r="F19" s="530">
        <f>+SUM(F20:F30)</f>
        <v>353675771.12000024</v>
      </c>
      <c r="G19" s="731">
        <f t="shared" si="1"/>
        <v>0.24632632521291264</v>
      </c>
      <c r="H19" s="469">
        <f>F19/F19</f>
        <v>1</v>
      </c>
    </row>
    <row r="20" spans="1:8">
      <c r="A20" s="531" t="s">
        <v>22</v>
      </c>
      <c r="B20" s="532">
        <v>13058559</v>
      </c>
      <c r="C20" s="533">
        <v>12272033</v>
      </c>
      <c r="D20" s="732">
        <f t="shared" si="0"/>
        <v>-6.0230688546875633E-2</v>
      </c>
      <c r="E20" s="532">
        <v>86770042</v>
      </c>
      <c r="F20" s="533">
        <v>108501975</v>
      </c>
      <c r="G20" s="732">
        <f t="shared" si="1"/>
        <v>0.25045433307500309</v>
      </c>
      <c r="H20" s="732">
        <f t="shared" ref="H20:H30" si="3">+F20/$F$19</f>
        <v>0.30678373770530604</v>
      </c>
    </row>
    <row r="21" spans="1:8">
      <c r="A21" s="531" t="s">
        <v>577</v>
      </c>
      <c r="B21" s="532">
        <v>10263290</v>
      </c>
      <c r="C21" s="533">
        <v>4181878</v>
      </c>
      <c r="D21" s="732">
        <f t="shared" si="0"/>
        <v>-0.59254020884141445</v>
      </c>
      <c r="E21" s="532">
        <v>57708340</v>
      </c>
      <c r="F21" s="533">
        <v>58676547.140000015</v>
      </c>
      <c r="G21" s="732">
        <f t="shared" si="1"/>
        <v>1.6777594711613775E-2</v>
      </c>
      <c r="H21" s="732">
        <f t="shared" si="3"/>
        <v>0.16590491046131453</v>
      </c>
    </row>
    <row r="22" spans="1:8">
      <c r="A22" s="531" t="s">
        <v>576</v>
      </c>
      <c r="B22" s="532">
        <v>2550662</v>
      </c>
      <c r="C22" s="533">
        <v>2761279</v>
      </c>
      <c r="D22" s="732">
        <f t="shared" si="0"/>
        <v>8.2573465241572608E-2</v>
      </c>
      <c r="E22" s="532">
        <v>7000183</v>
      </c>
      <c r="F22" s="533">
        <v>29537056.960000001</v>
      </c>
      <c r="G22" s="732">
        <f t="shared" si="1"/>
        <v>3.219469256732288</v>
      </c>
      <c r="H22" s="732">
        <f t="shared" si="3"/>
        <v>8.3514505012496992E-2</v>
      </c>
    </row>
    <row r="23" spans="1:8">
      <c r="A23" s="534" t="s">
        <v>578</v>
      </c>
      <c r="B23" s="532">
        <v>6645112</v>
      </c>
      <c r="C23" s="533">
        <v>11229450</v>
      </c>
      <c r="D23" s="732">
        <f t="shared" si="0"/>
        <v>0.68988122397335072</v>
      </c>
      <c r="E23" s="532">
        <v>40653482</v>
      </c>
      <c r="F23" s="533">
        <v>22087442.469999999</v>
      </c>
      <c r="G23" s="732">
        <f t="shared" si="1"/>
        <v>-0.45669002054977725</v>
      </c>
      <c r="H23" s="732">
        <f t="shared" si="3"/>
        <v>6.2451104298309003E-2</v>
      </c>
    </row>
    <row r="24" spans="1:8">
      <c r="A24" s="534" t="s">
        <v>529</v>
      </c>
      <c r="B24" s="532">
        <v>2710123.86</v>
      </c>
      <c r="C24" s="533">
        <v>8267009</v>
      </c>
      <c r="D24" s="732">
        <f t="shared" si="0"/>
        <v>2.0504174078597281</v>
      </c>
      <c r="E24" s="532">
        <v>4482583.7300000004</v>
      </c>
      <c r="F24" s="533">
        <v>15322311.58</v>
      </c>
      <c r="G24" s="732">
        <f t="shared" si="1"/>
        <v>2.4181874791215554</v>
      </c>
      <c r="H24" s="732">
        <f t="shared" si="3"/>
        <v>4.3323045656981758E-2</v>
      </c>
    </row>
    <row r="25" spans="1:8">
      <c r="A25" s="534" t="s">
        <v>160</v>
      </c>
      <c r="B25" s="532"/>
      <c r="C25" s="533">
        <v>452273</v>
      </c>
      <c r="D25" s="732" t="s">
        <v>64</v>
      </c>
      <c r="E25" s="532"/>
      <c r="F25" s="533">
        <v>14838427</v>
      </c>
      <c r="G25" s="732" t="s">
        <v>64</v>
      </c>
      <c r="H25" s="732">
        <f t="shared" si="3"/>
        <v>4.1954886966134308E-2</v>
      </c>
    </row>
    <row r="26" spans="1:8">
      <c r="A26" s="534" t="s">
        <v>161</v>
      </c>
      <c r="B26" s="532"/>
      <c r="C26" s="533">
        <v>695467</v>
      </c>
      <c r="D26" s="732" t="s">
        <v>64</v>
      </c>
      <c r="E26" s="532">
        <v>3260365</v>
      </c>
      <c r="F26" s="533">
        <v>9683604.370000001</v>
      </c>
      <c r="G26" s="732">
        <f t="shared" si="1"/>
        <v>1.9700982466687016</v>
      </c>
      <c r="H26" s="732">
        <f t="shared" si="3"/>
        <v>2.7379891869139115E-2</v>
      </c>
    </row>
    <row r="27" spans="1:8">
      <c r="A27" s="534" t="s">
        <v>446</v>
      </c>
      <c r="B27" s="532"/>
      <c r="C27" s="533">
        <v>56334</v>
      </c>
      <c r="D27" s="732" t="s">
        <v>64</v>
      </c>
      <c r="E27" s="532">
        <v>387172</v>
      </c>
      <c r="F27" s="533">
        <v>8521694</v>
      </c>
      <c r="G27" s="732" t="s">
        <v>64</v>
      </c>
      <c r="H27" s="732">
        <f t="shared" si="3"/>
        <v>2.4094650230107609E-2</v>
      </c>
    </row>
    <row r="28" spans="1:8">
      <c r="A28" s="534" t="s">
        <v>33</v>
      </c>
      <c r="B28" s="532">
        <v>1108286.1599999999</v>
      </c>
      <c r="C28" s="533">
        <v>717019</v>
      </c>
      <c r="D28" s="732">
        <f t="shared" si="0"/>
        <v>-0.35303802765163106</v>
      </c>
      <c r="E28" s="532">
        <v>3468995.84</v>
      </c>
      <c r="F28" s="533">
        <v>8076083.2999999998</v>
      </c>
      <c r="G28" s="732">
        <f t="shared" si="1"/>
        <v>1.3280752334370054</v>
      </c>
      <c r="H28" s="732">
        <f t="shared" si="3"/>
        <v>2.2834708960766864E-2</v>
      </c>
    </row>
    <row r="29" spans="1:8">
      <c r="A29" s="534" t="s">
        <v>24</v>
      </c>
      <c r="B29" s="532">
        <v>718089</v>
      </c>
      <c r="C29" s="533">
        <v>1347925</v>
      </c>
      <c r="D29" s="732">
        <f t="shared" si="0"/>
        <v>0.87710019231599423</v>
      </c>
      <c r="E29" s="532">
        <v>5582747</v>
      </c>
      <c r="F29" s="533">
        <v>6531065</v>
      </c>
      <c r="G29" s="732">
        <f t="shared" si="1"/>
        <v>0.16986583844834802</v>
      </c>
      <c r="H29" s="732">
        <f t="shared" si="3"/>
        <v>1.8466249410633351E-2</v>
      </c>
    </row>
    <row r="30" spans="1:8">
      <c r="A30" s="534" t="s">
        <v>26</v>
      </c>
      <c r="B30" s="532">
        <v>10223641.100000009</v>
      </c>
      <c r="C30" s="533">
        <v>12389132</v>
      </c>
      <c r="D30" s="732">
        <f t="shared" si="0"/>
        <v>0.21181210087666225</v>
      </c>
      <c r="E30" s="532">
        <v>74460702.840000033</v>
      </c>
      <c r="F30" s="533">
        <v>71899564.300000191</v>
      </c>
      <c r="G30" s="732">
        <f t="shared" si="1"/>
        <v>-3.4395841595843857E-2</v>
      </c>
      <c r="H30" s="732">
        <f t="shared" si="3"/>
        <v>0.20329230942881032</v>
      </c>
    </row>
    <row r="31" spans="1:8">
      <c r="A31" s="529" t="s">
        <v>302</v>
      </c>
      <c r="B31" s="530">
        <f>+SUM(B32:B42)</f>
        <v>45350430.890000015</v>
      </c>
      <c r="C31" s="530">
        <f>+SUM(C32:C42)</f>
        <v>36634201</v>
      </c>
      <c r="D31" s="731">
        <f t="shared" si="0"/>
        <v>-0.19219728939603054</v>
      </c>
      <c r="E31" s="530">
        <f>+SUM(E32:E42)</f>
        <v>283154969.76999998</v>
      </c>
      <c r="F31" s="530">
        <f>+SUM(F32:F42)</f>
        <v>262533089.41000006</v>
      </c>
      <c r="G31" s="731">
        <f t="shared" si="1"/>
        <v>-7.2828954324024697E-2</v>
      </c>
      <c r="H31" s="469">
        <f>F31/F31</f>
        <v>1</v>
      </c>
    </row>
    <row r="32" spans="1:8">
      <c r="A32" s="531" t="s">
        <v>579</v>
      </c>
      <c r="B32" s="532">
        <v>3602729</v>
      </c>
      <c r="C32" s="533">
        <v>3627988</v>
      </c>
      <c r="D32" s="732">
        <f t="shared" si="0"/>
        <v>7.0110741052129555E-3</v>
      </c>
      <c r="E32" s="532">
        <v>28742796</v>
      </c>
      <c r="F32" s="533">
        <v>31140833.059999999</v>
      </c>
      <c r="G32" s="732">
        <f t="shared" si="1"/>
        <v>8.3430890300303373E-2</v>
      </c>
      <c r="H32" s="732">
        <f>+F32/$F$31</f>
        <v>0.11861679276309094</v>
      </c>
    </row>
    <row r="33" spans="1:8">
      <c r="A33" s="531" t="s">
        <v>29</v>
      </c>
      <c r="B33" s="532">
        <v>2707425</v>
      </c>
      <c r="C33" s="533">
        <v>1909832</v>
      </c>
      <c r="D33" s="732">
        <f t="shared" si="0"/>
        <v>-0.29459467944633744</v>
      </c>
      <c r="E33" s="532">
        <v>15783321</v>
      </c>
      <c r="F33" s="533">
        <v>18512185</v>
      </c>
      <c r="G33" s="732">
        <f t="shared" si="1"/>
        <v>0.17289542549378556</v>
      </c>
      <c r="H33" s="732">
        <f t="shared" ref="H33:H42" si="4">+F33/$F$31</f>
        <v>7.0513720924105572E-2</v>
      </c>
    </row>
    <row r="34" spans="1:8">
      <c r="A34" s="531" t="s">
        <v>125</v>
      </c>
      <c r="B34" s="532">
        <v>6064578.25</v>
      </c>
      <c r="C34" s="533">
        <v>703948</v>
      </c>
      <c r="D34" s="732">
        <f t="shared" si="0"/>
        <v>-0.88392465708559376</v>
      </c>
      <c r="E34" s="532">
        <v>41312225.32</v>
      </c>
      <c r="F34" s="533">
        <v>16335849.449999999</v>
      </c>
      <c r="G34" s="732">
        <f t="shared" si="1"/>
        <v>-0.60457590160141972</v>
      </c>
      <c r="H34" s="732">
        <f t="shared" si="4"/>
        <v>6.2223963793334142E-2</v>
      </c>
    </row>
    <row r="35" spans="1:8">
      <c r="A35" s="534" t="s">
        <v>589</v>
      </c>
      <c r="B35" s="532">
        <v>3084885</v>
      </c>
      <c r="C35" s="533">
        <v>2274963</v>
      </c>
      <c r="D35" s="732">
        <f t="shared" si="0"/>
        <v>-0.26254528126656262</v>
      </c>
      <c r="E35" s="532">
        <v>13811896</v>
      </c>
      <c r="F35" s="533">
        <v>15774107.039999999</v>
      </c>
      <c r="G35" s="732">
        <f t="shared" si="1"/>
        <v>0.14206674014921616</v>
      </c>
      <c r="H35" s="732">
        <f t="shared" si="4"/>
        <v>6.0084262427451379E-2</v>
      </c>
    </row>
    <row r="36" spans="1:8">
      <c r="A36" s="534" t="s">
        <v>578</v>
      </c>
      <c r="B36" s="532">
        <v>721208</v>
      </c>
      <c r="C36" s="533">
        <v>1417092</v>
      </c>
      <c r="D36" s="732">
        <f t="shared" si="0"/>
        <v>0.96488669010881734</v>
      </c>
      <c r="E36" s="532">
        <v>2628711</v>
      </c>
      <c r="F36" s="533">
        <v>13497420.6</v>
      </c>
      <c r="G36" s="732">
        <f t="shared" si="1"/>
        <v>4.13461563481113</v>
      </c>
      <c r="H36" s="732">
        <f t="shared" si="4"/>
        <v>5.1412264375257352E-2</v>
      </c>
    </row>
    <row r="37" spans="1:8">
      <c r="A37" s="534" t="s">
        <v>588</v>
      </c>
      <c r="B37" s="532">
        <v>3500000</v>
      </c>
      <c r="C37" s="533"/>
      <c r="D37" s="732">
        <f t="shared" si="0"/>
        <v>-1</v>
      </c>
      <c r="E37" s="532">
        <v>13300000</v>
      </c>
      <c r="F37" s="533">
        <v>10500000</v>
      </c>
      <c r="G37" s="732">
        <f t="shared" si="1"/>
        <v>-0.21052631578947367</v>
      </c>
      <c r="H37" s="732">
        <f t="shared" si="4"/>
        <v>3.9994958439703826E-2</v>
      </c>
    </row>
    <row r="38" spans="1:8">
      <c r="A38" s="534" t="s">
        <v>31</v>
      </c>
      <c r="B38" s="532">
        <v>790962.87</v>
      </c>
      <c r="C38" s="533">
        <v>1447300</v>
      </c>
      <c r="D38" s="732">
        <f t="shared" si="0"/>
        <v>0.82979512047133142</v>
      </c>
      <c r="E38" s="532">
        <v>5143104.87</v>
      </c>
      <c r="F38" s="533">
        <v>8338840.9399999995</v>
      </c>
      <c r="G38" s="732">
        <f t="shared" si="1"/>
        <v>0.62136319417496133</v>
      </c>
      <c r="H38" s="732">
        <f t="shared" si="4"/>
        <v>3.1763009221961978E-2</v>
      </c>
    </row>
    <row r="39" spans="1:8">
      <c r="A39" s="534" t="s">
        <v>576</v>
      </c>
      <c r="B39" s="532">
        <v>1786700</v>
      </c>
      <c r="C39" s="533">
        <v>1331074</v>
      </c>
      <c r="D39" s="732">
        <f t="shared" si="0"/>
        <v>-0.25500979459338446</v>
      </c>
      <c r="E39" s="532">
        <v>7405421</v>
      </c>
      <c r="F39" s="533">
        <v>8335060.1600000001</v>
      </c>
      <c r="G39" s="732">
        <f t="shared" si="1"/>
        <v>0.12553495068004916</v>
      </c>
      <c r="H39" s="732">
        <f t="shared" si="4"/>
        <v>3.1748608065869627E-2</v>
      </c>
    </row>
    <row r="40" spans="1:8">
      <c r="A40" s="534" t="s">
        <v>430</v>
      </c>
      <c r="B40" s="532">
        <v>1148047</v>
      </c>
      <c r="C40" s="533">
        <v>635455</v>
      </c>
      <c r="D40" s="732">
        <f t="shared" si="0"/>
        <v>-0.44649043114088538</v>
      </c>
      <c r="E40" s="532">
        <v>7867466</v>
      </c>
      <c r="F40" s="533">
        <v>8179720</v>
      </c>
      <c r="G40" s="732">
        <f t="shared" si="1"/>
        <v>3.9689272251065333E-2</v>
      </c>
      <c r="H40" s="732">
        <f t="shared" si="4"/>
        <v>3.115691061413468E-2</v>
      </c>
    </row>
    <row r="41" spans="1:8">
      <c r="A41" s="534" t="s">
        <v>580</v>
      </c>
      <c r="B41" s="532">
        <v>1315531.3799999999</v>
      </c>
      <c r="C41" s="533">
        <v>1857647</v>
      </c>
      <c r="D41" s="732">
        <f t="shared" si="0"/>
        <v>0.41208870289357913</v>
      </c>
      <c r="E41" s="532">
        <v>6078717.3799999999</v>
      </c>
      <c r="F41" s="533">
        <v>8008932.8499999996</v>
      </c>
      <c r="G41" s="732">
        <f t="shared" si="1"/>
        <v>0.31753663632244722</v>
      </c>
      <c r="H41" s="732">
        <f t="shared" si="4"/>
        <v>3.0506374903059873E-2</v>
      </c>
    </row>
    <row r="42" spans="1:8">
      <c r="A42" s="534" t="s">
        <v>26</v>
      </c>
      <c r="B42" s="532">
        <v>20628364.390000015</v>
      </c>
      <c r="C42" s="533">
        <v>21428902</v>
      </c>
      <c r="D42" s="732">
        <f t="shared" si="0"/>
        <v>3.88076143539553E-2</v>
      </c>
      <c r="E42" s="532">
        <v>141081311.19999999</v>
      </c>
      <c r="F42" s="533">
        <v>123910140.31000006</v>
      </c>
      <c r="G42" s="732">
        <f t="shared" si="1"/>
        <v>-0.12171116602154131</v>
      </c>
      <c r="H42" s="732">
        <f t="shared" si="4"/>
        <v>0.47197913447203066</v>
      </c>
    </row>
    <row r="43" spans="1:8">
      <c r="A43" s="529" t="s">
        <v>304</v>
      </c>
      <c r="B43" s="530">
        <f>+SUM(B44:B54)</f>
        <v>161923405.01000008</v>
      </c>
      <c r="C43" s="530">
        <f>+SUM(C44:C54)</f>
        <v>81517162</v>
      </c>
      <c r="D43" s="731">
        <f t="shared" si="0"/>
        <v>-0.49656961577008796</v>
      </c>
      <c r="E43" s="530">
        <f>+SUM(E44:E54)</f>
        <v>773093241.84000015</v>
      </c>
      <c r="F43" s="530">
        <f>+SUM(F44:F54)</f>
        <v>654888880.23000038</v>
      </c>
      <c r="G43" s="733">
        <f t="shared" si="1"/>
        <v>-0.15289793677237118</v>
      </c>
      <c r="H43" s="365">
        <f>F43/F43</f>
        <v>1</v>
      </c>
    </row>
    <row r="44" spans="1:8">
      <c r="A44" s="531" t="s">
        <v>294</v>
      </c>
      <c r="B44" s="532">
        <v>6002533</v>
      </c>
      <c r="C44" s="533">
        <v>18595213</v>
      </c>
      <c r="D44" s="732">
        <f t="shared" si="0"/>
        <v>2.097894338939911</v>
      </c>
      <c r="E44" s="532">
        <v>28544653</v>
      </c>
      <c r="F44" s="533">
        <v>101663033</v>
      </c>
      <c r="G44" s="732">
        <f t="shared" si="1"/>
        <v>2.5615438380000626</v>
      </c>
      <c r="H44" s="732">
        <f>+F44/$F$43</f>
        <v>0.15523707314177546</v>
      </c>
    </row>
    <row r="45" spans="1:8">
      <c r="A45" s="531" t="s">
        <v>584</v>
      </c>
      <c r="B45" s="532">
        <v>41127700</v>
      </c>
      <c r="C45" s="533">
        <v>2233655</v>
      </c>
      <c r="D45" s="732">
        <f t="shared" si="0"/>
        <v>-0.94568976626458567</v>
      </c>
      <c r="E45" s="532">
        <v>66457700</v>
      </c>
      <c r="F45" s="533">
        <v>79916477.980000004</v>
      </c>
      <c r="G45" s="732">
        <f t="shared" si="1"/>
        <v>0.20251645753614711</v>
      </c>
      <c r="H45" s="732">
        <f t="shared" ref="H45:H54" si="5">+F45/$F$43</f>
        <v>0.12203059235321406</v>
      </c>
    </row>
    <row r="46" spans="1:8">
      <c r="A46" s="531" t="s">
        <v>295</v>
      </c>
      <c r="B46" s="532"/>
      <c r="C46" s="533">
        <v>8470353</v>
      </c>
      <c r="D46" s="732" t="s">
        <v>64</v>
      </c>
      <c r="E46" s="532">
        <v>8269.5</v>
      </c>
      <c r="F46" s="533">
        <v>58006963.350000009</v>
      </c>
      <c r="G46" s="732" t="s">
        <v>64</v>
      </c>
      <c r="H46" s="732">
        <f t="shared" si="5"/>
        <v>8.857527605237038E-2</v>
      </c>
    </row>
    <row r="47" spans="1:8">
      <c r="A47" s="534" t="s">
        <v>577</v>
      </c>
      <c r="B47" s="532">
        <v>52814018</v>
      </c>
      <c r="C47" s="533">
        <v>3781795</v>
      </c>
      <c r="D47" s="732">
        <f t="shared" si="0"/>
        <v>-0.92839410551948542</v>
      </c>
      <c r="E47" s="532">
        <v>282327657</v>
      </c>
      <c r="F47" s="533">
        <v>42406317.210000001</v>
      </c>
      <c r="G47" s="732">
        <f t="shared" si="1"/>
        <v>-0.849797509529858</v>
      </c>
      <c r="H47" s="732">
        <f t="shared" si="5"/>
        <v>6.4753454349548101E-2</v>
      </c>
    </row>
    <row r="48" spans="1:8">
      <c r="A48" s="534" t="s">
        <v>22</v>
      </c>
      <c r="B48" s="532">
        <v>4268104</v>
      </c>
      <c r="C48" s="533">
        <v>3469908</v>
      </c>
      <c r="D48" s="732">
        <f t="shared" si="0"/>
        <v>-0.18701418709572215</v>
      </c>
      <c r="E48" s="532">
        <v>34645905</v>
      </c>
      <c r="F48" s="533">
        <v>39129485</v>
      </c>
      <c r="G48" s="732">
        <f t="shared" si="1"/>
        <v>0.12941154228760943</v>
      </c>
      <c r="H48" s="732">
        <f t="shared" si="5"/>
        <v>5.9749808221293242E-2</v>
      </c>
    </row>
    <row r="49" spans="1:8">
      <c r="A49" s="534" t="s">
        <v>293</v>
      </c>
      <c r="B49" s="532">
        <v>8165061</v>
      </c>
      <c r="C49" s="533">
        <v>2892232</v>
      </c>
      <c r="D49" s="732">
        <f t="shared" si="0"/>
        <v>-0.64577949876920693</v>
      </c>
      <c r="E49" s="532">
        <v>40831705</v>
      </c>
      <c r="F49" s="533">
        <v>36777376.119999997</v>
      </c>
      <c r="G49" s="732">
        <f t="shared" si="1"/>
        <v>-9.9293646444595041E-2</v>
      </c>
      <c r="H49" s="732">
        <f t="shared" si="5"/>
        <v>5.6158192985478077E-2</v>
      </c>
    </row>
    <row r="50" spans="1:8">
      <c r="A50" s="534" t="s">
        <v>578</v>
      </c>
      <c r="B50" s="532">
        <v>3556506</v>
      </c>
      <c r="C50" s="533">
        <v>8082564</v>
      </c>
      <c r="D50" s="732">
        <f t="shared" si="0"/>
        <v>1.2726136269698407</v>
      </c>
      <c r="E50" s="532">
        <v>21263092</v>
      </c>
      <c r="F50" s="533">
        <v>34445769.209999993</v>
      </c>
      <c r="G50" s="732">
        <f t="shared" si="1"/>
        <v>0.61997931486163882</v>
      </c>
      <c r="H50" s="732">
        <f t="shared" si="5"/>
        <v>5.2597883778241067E-2</v>
      </c>
    </row>
    <row r="51" spans="1:8">
      <c r="A51" s="534" t="s">
        <v>585</v>
      </c>
      <c r="B51" s="532">
        <v>1073434.78</v>
      </c>
      <c r="C51" s="533">
        <v>3452927</v>
      </c>
      <c r="D51" s="732">
        <f t="shared" si="0"/>
        <v>2.2167087039978339</v>
      </c>
      <c r="E51" s="532">
        <v>6223147.8099999996</v>
      </c>
      <c r="F51" s="533">
        <v>30475144.550000004</v>
      </c>
      <c r="G51" s="732">
        <f t="shared" si="1"/>
        <v>3.8970626249676057</v>
      </c>
      <c r="H51" s="732">
        <f t="shared" si="5"/>
        <v>4.6534832809036204E-2</v>
      </c>
    </row>
    <row r="52" spans="1:8">
      <c r="A52" s="534" t="s">
        <v>161</v>
      </c>
      <c r="B52" s="532">
        <v>4027032</v>
      </c>
      <c r="C52" s="533">
        <v>3197223</v>
      </c>
      <c r="D52" s="732">
        <f t="shared" si="0"/>
        <v>-0.20605969855715078</v>
      </c>
      <c r="E52" s="532">
        <v>10294086</v>
      </c>
      <c r="F52" s="533">
        <v>27991790.960000001</v>
      </c>
      <c r="G52" s="732">
        <f t="shared" si="1"/>
        <v>1.7192109100312551</v>
      </c>
      <c r="H52" s="732">
        <f t="shared" si="5"/>
        <v>4.274280997131779E-2</v>
      </c>
    </row>
    <row r="53" spans="1:8">
      <c r="A53" s="534" t="s">
        <v>30</v>
      </c>
      <c r="B53" s="532">
        <v>1975105</v>
      </c>
      <c r="C53" s="533">
        <v>2340069</v>
      </c>
      <c r="D53" s="732">
        <f t="shared" si="0"/>
        <v>0.18478207487703191</v>
      </c>
      <c r="E53" s="532">
        <v>9837329</v>
      </c>
      <c r="F53" s="533">
        <v>27468079.59</v>
      </c>
      <c r="G53" s="732">
        <f t="shared" si="1"/>
        <v>1.7922294344328629</v>
      </c>
      <c r="H53" s="732">
        <f t="shared" si="5"/>
        <v>4.1943114960744286E-2</v>
      </c>
    </row>
    <row r="54" spans="1:8">
      <c r="A54" s="534" t="s">
        <v>26</v>
      </c>
      <c r="B54" s="532">
        <v>38913911.230000079</v>
      </c>
      <c r="C54" s="533">
        <v>25001223</v>
      </c>
      <c r="D54" s="732">
        <f t="shared" si="0"/>
        <v>-0.35752479743733157</v>
      </c>
      <c r="E54" s="532">
        <v>272659697.53000015</v>
      </c>
      <c r="F54" s="533">
        <v>176608443.26000041</v>
      </c>
      <c r="G54" s="732">
        <f t="shared" si="1"/>
        <v>-0.3522752175701781</v>
      </c>
      <c r="H54" s="732">
        <f t="shared" si="5"/>
        <v>0.26967696137698138</v>
      </c>
    </row>
    <row r="55" spans="1:8">
      <c r="A55" s="529" t="s">
        <v>460</v>
      </c>
      <c r="B55" s="530">
        <f>+SUM(B56:B66)</f>
        <v>40344133.779999994</v>
      </c>
      <c r="C55" s="530">
        <f>+SUM(C56:C66)</f>
        <v>62625976</v>
      </c>
      <c r="D55" s="731">
        <f t="shared" si="0"/>
        <v>0.55229447585874047</v>
      </c>
      <c r="E55" s="530">
        <f>+SUM(E56:E66)</f>
        <v>292152433.47999996</v>
      </c>
      <c r="F55" s="530">
        <f>+SUM(F56:F66)</f>
        <v>407564561.71000004</v>
      </c>
      <c r="G55" s="731">
        <f t="shared" si="1"/>
        <v>0.39504079036843254</v>
      </c>
      <c r="H55" s="469">
        <f>F55/F55</f>
        <v>1</v>
      </c>
    </row>
    <row r="56" spans="1:8">
      <c r="A56" s="531" t="s">
        <v>584</v>
      </c>
      <c r="B56" s="532">
        <v>7240000</v>
      </c>
      <c r="C56" s="533">
        <v>13678962</v>
      </c>
      <c r="D56" s="732">
        <f t="shared" si="0"/>
        <v>0.88935939226519345</v>
      </c>
      <c r="E56" s="532">
        <v>20464000</v>
      </c>
      <c r="F56" s="533">
        <v>96190166.939999998</v>
      </c>
      <c r="G56" s="732">
        <f t="shared" si="1"/>
        <v>3.7004577277169659</v>
      </c>
      <c r="H56" s="732">
        <f t="shared" ref="H56:H66" si="6">+F56/$F$55</f>
        <v>0.23601209716669011</v>
      </c>
    </row>
    <row r="57" spans="1:8">
      <c r="A57" s="531" t="s">
        <v>24</v>
      </c>
      <c r="B57" s="532">
        <v>2996767</v>
      </c>
      <c r="C57" s="533">
        <v>8036992</v>
      </c>
      <c r="D57" s="732">
        <f t="shared" si="0"/>
        <v>1.6818875141110405</v>
      </c>
      <c r="E57" s="532">
        <v>12778984</v>
      </c>
      <c r="F57" s="533">
        <v>44633233.82</v>
      </c>
      <c r="G57" s="732">
        <f t="shared" si="1"/>
        <v>2.4927059788164692</v>
      </c>
      <c r="H57" s="732">
        <f t="shared" si="6"/>
        <v>0.10951205775284872</v>
      </c>
    </row>
    <row r="58" spans="1:8">
      <c r="A58" s="534" t="s">
        <v>543</v>
      </c>
      <c r="B58" s="532">
        <v>4085332</v>
      </c>
      <c r="C58" s="533">
        <v>5778353</v>
      </c>
      <c r="D58" s="732">
        <f t="shared" si="0"/>
        <v>0.41441454452171822</v>
      </c>
      <c r="E58" s="532">
        <v>31539592</v>
      </c>
      <c r="F58" s="533">
        <v>43061343</v>
      </c>
      <c r="G58" s="732">
        <f t="shared" si="1"/>
        <v>0.36531071803338477</v>
      </c>
      <c r="H58" s="732">
        <f t="shared" si="6"/>
        <v>0.10565526801282596</v>
      </c>
    </row>
    <row r="59" spans="1:8">
      <c r="A59" s="531" t="s">
        <v>31</v>
      </c>
      <c r="B59" s="532">
        <v>4721410.49</v>
      </c>
      <c r="C59" s="533">
        <v>4298506</v>
      </c>
      <c r="D59" s="732">
        <f t="shared" si="0"/>
        <v>-8.9571641969220184E-2</v>
      </c>
      <c r="E59" s="532">
        <v>31241685.490000002</v>
      </c>
      <c r="F59" s="533">
        <v>30921579.77</v>
      </c>
      <c r="G59" s="732">
        <f t="shared" si="1"/>
        <v>-1.024610916406743E-2</v>
      </c>
      <c r="H59" s="732">
        <f t="shared" si="6"/>
        <v>7.5869157122650063E-2</v>
      </c>
    </row>
    <row r="60" spans="1:8">
      <c r="A60" s="534" t="s">
        <v>580</v>
      </c>
      <c r="B60" s="532">
        <v>1363413.18</v>
      </c>
      <c r="C60" s="533">
        <v>2122431</v>
      </c>
      <c r="D60" s="732">
        <f t="shared" si="0"/>
        <v>0.55670418266016775</v>
      </c>
      <c r="E60" s="532">
        <v>8947173.1799999997</v>
      </c>
      <c r="F60" s="533">
        <v>21656454.07</v>
      </c>
      <c r="G60" s="732">
        <f t="shared" si="1"/>
        <v>1.4204800370255044</v>
      </c>
      <c r="H60" s="732">
        <f t="shared" si="6"/>
        <v>5.313625399405926E-2</v>
      </c>
    </row>
    <row r="61" spans="1:8">
      <c r="A61" s="534" t="s">
        <v>295</v>
      </c>
      <c r="B61" s="532"/>
      <c r="C61" s="533">
        <v>8466325</v>
      </c>
      <c r="D61" s="732" t="s">
        <v>64</v>
      </c>
      <c r="E61" s="532"/>
      <c r="F61" s="533">
        <v>14244366.780000001</v>
      </c>
      <c r="G61" s="732" t="s">
        <v>64</v>
      </c>
      <c r="H61" s="732">
        <f t="shared" si="6"/>
        <v>3.4949964050445315E-2</v>
      </c>
    </row>
    <row r="62" spans="1:8">
      <c r="A62" s="534" t="s">
        <v>29</v>
      </c>
      <c r="B62" s="532">
        <v>1435921</v>
      </c>
      <c r="C62" s="533">
        <v>2126449</v>
      </c>
      <c r="D62" s="732">
        <f t="shared" si="0"/>
        <v>0.48089553673217389</v>
      </c>
      <c r="E62" s="532">
        <v>10496539</v>
      </c>
      <c r="F62" s="533">
        <v>12433882</v>
      </c>
      <c r="G62" s="732">
        <f t="shared" si="1"/>
        <v>0.18456969482988628</v>
      </c>
      <c r="H62" s="732">
        <f t="shared" si="6"/>
        <v>3.0507760409373495E-2</v>
      </c>
    </row>
    <row r="63" spans="1:8">
      <c r="A63" s="534" t="s">
        <v>579</v>
      </c>
      <c r="B63" s="532">
        <v>839667</v>
      </c>
      <c r="C63" s="533">
        <v>1445809</v>
      </c>
      <c r="D63" s="732">
        <f t="shared" si="0"/>
        <v>0.72188379440897399</v>
      </c>
      <c r="E63" s="532">
        <v>7812555</v>
      </c>
      <c r="F63" s="533">
        <v>11970758</v>
      </c>
      <c r="G63" s="732">
        <f t="shared" si="1"/>
        <v>0.53224623698649154</v>
      </c>
      <c r="H63" s="732">
        <f t="shared" si="6"/>
        <v>2.9371439827287332E-2</v>
      </c>
    </row>
    <row r="64" spans="1:8">
      <c r="A64" s="534" t="s">
        <v>296</v>
      </c>
      <c r="B64" s="532">
        <v>557849</v>
      </c>
      <c r="C64" s="533">
        <v>2094421</v>
      </c>
      <c r="D64" s="732">
        <f t="shared" si="0"/>
        <v>2.7544586438265553</v>
      </c>
      <c r="E64" s="532">
        <v>4803015</v>
      </c>
      <c r="F64" s="533">
        <v>11407663.439999999</v>
      </c>
      <c r="G64" s="732">
        <f t="shared" si="1"/>
        <v>1.3751046873682466</v>
      </c>
      <c r="H64" s="732">
        <f t="shared" si="6"/>
        <v>2.7989831579412563E-2</v>
      </c>
    </row>
    <row r="65" spans="1:18">
      <c r="A65" s="534" t="s">
        <v>441</v>
      </c>
      <c r="B65" s="532">
        <v>584000</v>
      </c>
      <c r="C65" s="533">
        <v>97000</v>
      </c>
      <c r="D65" s="732">
        <f t="shared" si="0"/>
        <v>-0.83390410958904115</v>
      </c>
      <c r="E65" s="532">
        <v>2406000</v>
      </c>
      <c r="F65" s="533">
        <v>10810000</v>
      </c>
      <c r="G65" s="732">
        <f t="shared" si="1"/>
        <v>3.4929343308395682</v>
      </c>
      <c r="H65" s="732">
        <f t="shared" si="6"/>
        <v>2.6523405162227492E-2</v>
      </c>
    </row>
    <row r="66" spans="1:18" ht="15.75" thickBot="1">
      <c r="A66" s="534" t="s">
        <v>26</v>
      </c>
      <c r="B66" s="532">
        <v>16519774.109999992</v>
      </c>
      <c r="C66" s="533">
        <v>14480728</v>
      </c>
      <c r="D66" s="734">
        <f t="shared" si="0"/>
        <v>-0.12343062904024138</v>
      </c>
      <c r="E66" s="532">
        <v>161662889.80999994</v>
      </c>
      <c r="F66" s="533">
        <v>110235113.89000005</v>
      </c>
      <c r="G66" s="734">
        <f t="shared" si="1"/>
        <v>-0.31811738600270112</v>
      </c>
      <c r="H66" s="735">
        <f t="shared" si="6"/>
        <v>0.2704727649221797</v>
      </c>
    </row>
    <row r="67" spans="1:18">
      <c r="A67" s="529" t="s">
        <v>26</v>
      </c>
      <c r="B67" s="530">
        <f>+SUM(B68:B78)</f>
        <v>56470484.399999999</v>
      </c>
      <c r="C67" s="530">
        <f>+SUM(C68:C78)</f>
        <v>39820957</v>
      </c>
      <c r="D67" s="731">
        <f t="shared" si="0"/>
        <v>-0.29483592317122043</v>
      </c>
      <c r="E67" s="530">
        <f>+SUM(E68:E78)</f>
        <v>393320305.91999996</v>
      </c>
      <c r="F67" s="530">
        <f>+SUM(F68:F78)</f>
        <v>261619154.50999999</v>
      </c>
      <c r="G67" s="733">
        <f t="shared" si="1"/>
        <v>-0.3348445260204479</v>
      </c>
      <c r="H67" s="365">
        <f>F67/F67</f>
        <v>1</v>
      </c>
    </row>
    <row r="68" spans="1:18">
      <c r="A68" s="531" t="s">
        <v>294</v>
      </c>
      <c r="B68" s="532">
        <v>12070878</v>
      </c>
      <c r="C68" s="533">
        <v>11140175</v>
      </c>
      <c r="D68" s="732">
        <f t="shared" si="0"/>
        <v>-7.7103173439413419E-2</v>
      </c>
      <c r="E68" s="532">
        <v>49663986</v>
      </c>
      <c r="F68" s="533">
        <v>118833961</v>
      </c>
      <c r="G68" s="732">
        <f t="shared" si="1"/>
        <v>1.3927592320117035</v>
      </c>
      <c r="H68" s="732">
        <f t="shared" ref="H68:H78" si="7">+F68/$F$67</f>
        <v>0.45422500207437128</v>
      </c>
      <c r="I68" s="736"/>
    </row>
    <row r="69" spans="1:18">
      <c r="A69" s="531" t="s">
        <v>22</v>
      </c>
      <c r="B69" s="532">
        <v>5344953</v>
      </c>
      <c r="C69" s="533">
        <v>1623798</v>
      </c>
      <c r="D69" s="732">
        <f t="shared" si="0"/>
        <v>-0.69619976078367762</v>
      </c>
      <c r="E69" s="532">
        <v>59855098</v>
      </c>
      <c r="F69" s="533">
        <v>18058859</v>
      </c>
      <c r="G69" s="732">
        <f t="shared" si="1"/>
        <v>-0.69829037787224069</v>
      </c>
      <c r="H69" s="732">
        <f t="shared" si="7"/>
        <v>6.9027281407675861E-2</v>
      </c>
      <c r="I69" s="736"/>
    </row>
    <row r="70" spans="1:18">
      <c r="A70" s="531" t="s">
        <v>295</v>
      </c>
      <c r="B70" s="532">
        <v>713600.52</v>
      </c>
      <c r="C70" s="533"/>
      <c r="D70" s="732">
        <f t="shared" si="0"/>
        <v>-1</v>
      </c>
      <c r="E70" s="532">
        <v>7190468.4900000002</v>
      </c>
      <c r="F70" s="533">
        <v>16946152.899999999</v>
      </c>
      <c r="G70" s="732">
        <f t="shared" si="1"/>
        <v>1.356752264969594</v>
      </c>
      <c r="H70" s="732">
        <f t="shared" si="7"/>
        <v>6.477412914103832E-2</v>
      </c>
      <c r="I70" s="736"/>
    </row>
    <row r="71" spans="1:18">
      <c r="A71" s="534" t="s">
        <v>160</v>
      </c>
      <c r="B71" s="532">
        <v>11971532</v>
      </c>
      <c r="C71" s="533">
        <v>2117660</v>
      </c>
      <c r="D71" s="732">
        <f t="shared" ref="D71:D79" si="8">C71/B71-1</f>
        <v>-0.82310868817792082</v>
      </c>
      <c r="E71" s="532">
        <v>88931802</v>
      </c>
      <c r="F71" s="533">
        <v>15464662</v>
      </c>
      <c r="G71" s="732">
        <f t="shared" ref="G71:G79" si="9">F71/E71-1</f>
        <v>-0.82610650349803993</v>
      </c>
      <c r="H71" s="732">
        <f t="shared" si="7"/>
        <v>5.9111352259220325E-2</v>
      </c>
    </row>
    <row r="72" spans="1:18">
      <c r="A72" s="534" t="s">
        <v>576</v>
      </c>
      <c r="B72" s="532">
        <v>779346</v>
      </c>
      <c r="C72" s="533">
        <v>1118709</v>
      </c>
      <c r="D72" s="732">
        <f t="shared" si="8"/>
        <v>0.43544587384807265</v>
      </c>
      <c r="E72" s="532">
        <v>5111048.25</v>
      </c>
      <c r="F72" s="533">
        <v>7695596.5800000001</v>
      </c>
      <c r="G72" s="732">
        <f t="shared" si="9"/>
        <v>0.50567871864641467</v>
      </c>
      <c r="H72" s="732">
        <f t="shared" si="7"/>
        <v>2.9415264315846752E-2</v>
      </c>
    </row>
    <row r="73" spans="1:18">
      <c r="A73" s="534" t="s">
        <v>467</v>
      </c>
      <c r="B73" s="532"/>
      <c r="C73" s="533">
        <v>1605465</v>
      </c>
      <c r="D73" s="732" t="s">
        <v>64</v>
      </c>
      <c r="E73" s="532">
        <v>3720.48</v>
      </c>
      <c r="F73" s="533">
        <v>7373919.3899999997</v>
      </c>
      <c r="G73" s="732" t="s">
        <v>64</v>
      </c>
      <c r="H73" s="732">
        <f t="shared" si="7"/>
        <v>2.818570147820787E-2</v>
      </c>
    </row>
    <row r="74" spans="1:18">
      <c r="A74" s="534" t="s">
        <v>24</v>
      </c>
      <c r="B74" s="532">
        <v>326161</v>
      </c>
      <c r="C74" s="533">
        <v>1011019</v>
      </c>
      <c r="D74" s="732">
        <f t="shared" si="8"/>
        <v>2.0997544157639938</v>
      </c>
      <c r="E74" s="532">
        <v>5128209</v>
      </c>
      <c r="F74" s="533">
        <v>7357950</v>
      </c>
      <c r="G74" s="732">
        <f t="shared" si="9"/>
        <v>0.4347991667266291</v>
      </c>
      <c r="H74" s="732">
        <f t="shared" si="7"/>
        <v>2.8124660878830084E-2</v>
      </c>
    </row>
    <row r="75" spans="1:18">
      <c r="A75" s="534" t="s">
        <v>647</v>
      </c>
      <c r="B75" s="532"/>
      <c r="C75" s="533">
        <v>7158770</v>
      </c>
      <c r="D75" s="732" t="s">
        <v>64</v>
      </c>
      <c r="E75" s="532"/>
      <c r="F75" s="533">
        <v>7158770</v>
      </c>
      <c r="G75" s="732" t="s">
        <v>64</v>
      </c>
      <c r="H75" s="732">
        <f t="shared" si="7"/>
        <v>2.7363325186980401E-2</v>
      </c>
    </row>
    <row r="76" spans="1:18">
      <c r="A76" s="534" t="s">
        <v>586</v>
      </c>
      <c r="B76" s="532"/>
      <c r="C76" s="533"/>
      <c r="D76" s="732" t="s">
        <v>54</v>
      </c>
      <c r="E76" s="532">
        <v>27000</v>
      </c>
      <c r="F76" s="533">
        <v>5958533</v>
      </c>
      <c r="G76" s="732" t="s">
        <v>64</v>
      </c>
      <c r="H76" s="732">
        <f t="shared" si="7"/>
        <v>2.2775599176444263E-2</v>
      </c>
    </row>
    <row r="77" spans="1:18">
      <c r="A77" s="534" t="s">
        <v>581</v>
      </c>
      <c r="B77" s="532">
        <v>1719452.89</v>
      </c>
      <c r="C77" s="533">
        <v>1250650</v>
      </c>
      <c r="D77" s="732">
        <f t="shared" si="8"/>
        <v>-0.27264654514611331</v>
      </c>
      <c r="E77" s="532">
        <v>7308161.8399999999</v>
      </c>
      <c r="F77" s="533">
        <v>5320940.6500000004</v>
      </c>
      <c r="G77" s="732">
        <f t="shared" si="9"/>
        <v>-0.27191806004121</v>
      </c>
      <c r="H77" s="732">
        <f t="shared" si="7"/>
        <v>2.0338497997082303E-2</v>
      </c>
    </row>
    <row r="78" spans="1:18">
      <c r="A78" s="534" t="s">
        <v>26</v>
      </c>
      <c r="B78" s="532">
        <v>23544560.989999998</v>
      </c>
      <c r="C78" s="533">
        <v>12794711</v>
      </c>
      <c r="D78" s="732">
        <f t="shared" si="8"/>
        <v>-0.45657466259684121</v>
      </c>
      <c r="E78" s="532">
        <v>170100811.85999995</v>
      </c>
      <c r="F78" s="533">
        <v>51449809.98999998</v>
      </c>
      <c r="G78" s="732">
        <f t="shared" si="9"/>
        <v>-0.69753342487074477</v>
      </c>
      <c r="H78" s="732">
        <f t="shared" si="7"/>
        <v>0.19665918608430252</v>
      </c>
    </row>
    <row r="79" spans="1:18" s="195" customFormat="1" ht="16.5" customHeight="1">
      <c r="A79" s="529" t="s">
        <v>55</v>
      </c>
      <c r="B79" s="530">
        <f>+B67+B55+B43+B31+B19+B7</f>
        <v>371959966.66000003</v>
      </c>
      <c r="C79" s="530">
        <f>+C67+C55+C43+C31+C19+C7</f>
        <v>395260743</v>
      </c>
      <c r="D79" s="417">
        <f t="shared" si="8"/>
        <v>6.2643236983884076E-2</v>
      </c>
      <c r="E79" s="530">
        <f>+E67+E55+E43+E31+E19+E7</f>
        <v>2196667220.5</v>
      </c>
      <c r="F79" s="530">
        <f>+F67+F55+F43+F31+F19+F7</f>
        <v>2750576117.0600009</v>
      </c>
      <c r="G79" s="470">
        <f t="shared" si="9"/>
        <v>0.25215876642158008</v>
      </c>
      <c r="H79" s="418">
        <f>F79/F79</f>
        <v>1</v>
      </c>
      <c r="I79" s="124"/>
      <c r="J79" s="124"/>
      <c r="K79" s="124"/>
      <c r="L79" s="124"/>
      <c r="M79" s="124"/>
      <c r="N79" s="124"/>
      <c r="O79" s="124"/>
      <c r="P79" s="124"/>
      <c r="Q79" s="124"/>
      <c r="R79" s="124"/>
    </row>
    <row r="80" spans="1:18" s="195" customFormat="1">
      <c r="B80" s="337"/>
      <c r="C80" s="337"/>
      <c r="D80" s="337"/>
      <c r="E80" s="337"/>
      <c r="F80" s="337"/>
      <c r="G80" s="337"/>
      <c r="H80" s="337"/>
      <c r="I80" s="124"/>
      <c r="J80" s="124"/>
      <c r="K80" s="124"/>
      <c r="L80" s="124"/>
      <c r="M80" s="124"/>
      <c r="N80" s="124"/>
      <c r="O80" s="124"/>
      <c r="P80" s="124"/>
      <c r="Q80" s="124"/>
      <c r="R80" s="124"/>
    </row>
    <row r="81" spans="1:18" s="195" customFormat="1" ht="45.75" customHeight="1">
      <c r="A81" s="863" t="s">
        <v>645</v>
      </c>
      <c r="B81" s="863"/>
      <c r="C81" s="863"/>
      <c r="D81" s="863"/>
      <c r="E81" s="863"/>
      <c r="F81" s="339"/>
      <c r="G81" s="339"/>
      <c r="H81" s="339"/>
      <c r="I81" s="124"/>
      <c r="J81" s="124"/>
      <c r="K81" s="124"/>
      <c r="L81" s="124"/>
      <c r="M81" s="124"/>
      <c r="N81" s="124"/>
      <c r="O81" s="124"/>
      <c r="P81" s="124"/>
      <c r="Q81" s="124"/>
      <c r="R81" s="124"/>
    </row>
    <row r="82" spans="1:18" s="195" customFormat="1">
      <c r="B82" s="535"/>
      <c r="C82" s="535"/>
      <c r="D82" s="535"/>
      <c r="E82" s="535"/>
      <c r="F82" s="535"/>
      <c r="G82" s="535"/>
      <c r="H82" s="535"/>
      <c r="I82" s="124"/>
      <c r="J82" s="124"/>
      <c r="K82" s="124"/>
      <c r="L82" s="124"/>
      <c r="M82" s="124"/>
      <c r="N82" s="124"/>
      <c r="O82" s="124"/>
      <c r="P82" s="124"/>
      <c r="Q82" s="124"/>
      <c r="R82" s="124"/>
    </row>
    <row r="83" spans="1:18" s="195" customFormat="1">
      <c r="I83" s="124"/>
      <c r="J83" s="124"/>
      <c r="K83" s="124"/>
      <c r="L83" s="124"/>
      <c r="M83" s="124"/>
      <c r="N83" s="124"/>
      <c r="O83" s="124"/>
      <c r="P83" s="124"/>
      <c r="Q83" s="124"/>
      <c r="R83" s="124"/>
    </row>
    <row r="84" spans="1:18" s="195" customFormat="1">
      <c r="I84" s="124"/>
      <c r="J84" s="124"/>
      <c r="K84" s="124"/>
      <c r="L84" s="124"/>
      <c r="M84" s="124"/>
      <c r="N84" s="124"/>
      <c r="O84" s="124"/>
      <c r="P84" s="124"/>
      <c r="Q84" s="124"/>
      <c r="R84" s="124"/>
    </row>
    <row r="85" spans="1:18" s="195" customFormat="1">
      <c r="I85" s="124"/>
      <c r="J85" s="124"/>
      <c r="K85" s="124"/>
      <c r="L85" s="124"/>
      <c r="M85" s="124"/>
      <c r="N85" s="124"/>
      <c r="O85" s="124"/>
      <c r="P85" s="124"/>
      <c r="Q85" s="124"/>
      <c r="R85" s="124"/>
    </row>
    <row r="86" spans="1:18" s="195" customFormat="1">
      <c r="I86" s="124"/>
      <c r="J86" s="124"/>
      <c r="K86" s="124"/>
      <c r="L86" s="124"/>
      <c r="M86" s="124"/>
      <c r="N86" s="124"/>
      <c r="O86" s="124"/>
      <c r="P86" s="124"/>
      <c r="Q86" s="124"/>
      <c r="R86" s="124"/>
    </row>
    <row r="87" spans="1:18" s="195" customFormat="1">
      <c r="I87" s="124"/>
      <c r="J87" s="124"/>
      <c r="K87" s="124"/>
      <c r="L87" s="124"/>
      <c r="M87" s="124"/>
      <c r="N87" s="124"/>
      <c r="O87" s="124"/>
      <c r="P87" s="124"/>
      <c r="Q87" s="124"/>
      <c r="R87" s="124"/>
    </row>
    <row r="88" spans="1:18" s="195" customFormat="1">
      <c r="I88" s="124"/>
      <c r="J88" s="124"/>
      <c r="K88" s="124"/>
      <c r="L88" s="124"/>
      <c r="M88" s="124"/>
      <c r="N88" s="124"/>
      <c r="O88" s="124"/>
      <c r="P88" s="124"/>
      <c r="Q88" s="124"/>
      <c r="R88" s="124"/>
    </row>
    <row r="89" spans="1:18" s="195" customFormat="1">
      <c r="I89" s="124"/>
      <c r="J89" s="124"/>
      <c r="K89" s="124"/>
      <c r="L89" s="124"/>
      <c r="M89" s="124"/>
      <c r="N89" s="124"/>
      <c r="O89" s="124"/>
      <c r="P89" s="124"/>
      <c r="Q89" s="124"/>
      <c r="R89" s="124"/>
    </row>
    <row r="90" spans="1:18" s="195" customFormat="1">
      <c r="I90" s="124"/>
      <c r="J90" s="124"/>
      <c r="K90" s="124"/>
      <c r="L90" s="124"/>
      <c r="M90" s="124"/>
      <c r="N90" s="124"/>
      <c r="O90" s="124"/>
      <c r="P90" s="124"/>
      <c r="Q90" s="124"/>
      <c r="R90" s="124"/>
    </row>
    <row r="91" spans="1:18" s="195" customFormat="1">
      <c r="I91" s="124"/>
      <c r="J91" s="124"/>
      <c r="K91" s="124"/>
      <c r="L91" s="124"/>
      <c r="M91" s="124"/>
      <c r="N91" s="124"/>
      <c r="O91" s="124"/>
      <c r="P91" s="124"/>
      <c r="Q91" s="124"/>
      <c r="R91" s="124"/>
    </row>
    <row r="92" spans="1:18" s="195" customFormat="1">
      <c r="I92" s="124"/>
      <c r="J92" s="124"/>
      <c r="K92" s="124"/>
      <c r="L92" s="124"/>
      <c r="M92" s="124"/>
      <c r="N92" s="124"/>
      <c r="O92" s="124"/>
      <c r="P92" s="124"/>
      <c r="Q92" s="124"/>
      <c r="R92" s="124"/>
    </row>
    <row r="93" spans="1:18" s="195" customFormat="1">
      <c r="I93" s="124"/>
      <c r="J93" s="124"/>
      <c r="K93" s="124"/>
      <c r="L93" s="124"/>
      <c r="M93" s="124"/>
      <c r="N93" s="124"/>
      <c r="O93" s="124"/>
      <c r="P93" s="124"/>
      <c r="Q93" s="124"/>
      <c r="R93" s="124"/>
    </row>
    <row r="94" spans="1:18" s="195" customFormat="1">
      <c r="I94" s="124"/>
      <c r="J94" s="124"/>
      <c r="K94" s="124"/>
      <c r="L94" s="124"/>
      <c r="M94" s="124"/>
      <c r="N94" s="124"/>
      <c r="O94" s="124"/>
      <c r="P94" s="124"/>
      <c r="Q94" s="124"/>
      <c r="R94" s="124"/>
    </row>
    <row r="95" spans="1:18" s="195" customFormat="1">
      <c r="I95" s="124"/>
      <c r="J95" s="124"/>
      <c r="K95" s="124"/>
      <c r="L95" s="124"/>
      <c r="M95" s="124"/>
      <c r="N95" s="124"/>
      <c r="O95" s="124"/>
      <c r="P95" s="124"/>
      <c r="Q95" s="124"/>
      <c r="R95" s="124"/>
    </row>
    <row r="96" spans="1:18" s="195" customFormat="1">
      <c r="I96" s="124"/>
      <c r="J96" s="124"/>
      <c r="K96" s="124"/>
      <c r="L96" s="124"/>
      <c r="M96" s="124"/>
      <c r="N96" s="124"/>
      <c r="O96" s="124"/>
      <c r="P96" s="124"/>
      <c r="Q96" s="124"/>
      <c r="R96" s="124"/>
    </row>
    <row r="97" spans="9:18" s="195" customFormat="1">
      <c r="I97" s="124"/>
      <c r="J97" s="124"/>
      <c r="K97" s="124"/>
      <c r="L97" s="124"/>
      <c r="M97" s="124"/>
      <c r="N97" s="124"/>
      <c r="O97" s="124"/>
      <c r="P97" s="124"/>
      <c r="Q97" s="124"/>
      <c r="R97" s="124"/>
    </row>
    <row r="98" spans="9:18" s="195" customFormat="1">
      <c r="I98" s="124"/>
      <c r="J98" s="124"/>
      <c r="K98" s="124"/>
      <c r="L98" s="124"/>
      <c r="M98" s="124"/>
      <c r="N98" s="124"/>
      <c r="O98" s="124"/>
      <c r="P98" s="124"/>
      <c r="Q98" s="124"/>
      <c r="R98" s="124"/>
    </row>
    <row r="99" spans="9:18" s="195" customFormat="1">
      <c r="I99" s="124"/>
      <c r="J99" s="124"/>
      <c r="K99" s="124"/>
      <c r="L99" s="124"/>
      <c r="M99" s="124"/>
      <c r="N99" s="124"/>
      <c r="O99" s="124"/>
      <c r="P99" s="124"/>
      <c r="Q99" s="124"/>
      <c r="R99" s="124"/>
    </row>
    <row r="100" spans="9:18" s="195" customFormat="1"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</row>
    <row r="101" spans="9:18" s="195" customFormat="1"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</row>
    <row r="102" spans="9:18" s="195" customFormat="1"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</row>
    <row r="103" spans="9:18" s="195" customFormat="1"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</row>
    <row r="104" spans="9:18" s="195" customFormat="1"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</row>
    <row r="105" spans="9:18" s="195" customFormat="1"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</row>
    <row r="106" spans="9:18" s="195" customFormat="1"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</row>
    <row r="107" spans="9:18" s="195" customFormat="1"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</row>
    <row r="108" spans="9:18" s="195" customFormat="1"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</row>
    <row r="109" spans="9:18" s="195" customFormat="1"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</row>
    <row r="110" spans="9:18" s="195" customFormat="1">
      <c r="I110" s="124"/>
      <c r="J110" s="124"/>
      <c r="K110" s="124"/>
      <c r="L110" s="124"/>
      <c r="M110" s="124"/>
      <c r="N110" s="124"/>
      <c r="O110" s="124"/>
      <c r="P110" s="124"/>
      <c r="Q110" s="124"/>
      <c r="R110" s="124"/>
    </row>
    <row r="111" spans="9:18" s="195" customFormat="1"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</row>
    <row r="112" spans="9:18" s="195" customFormat="1"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</row>
    <row r="113" spans="9:18" s="195" customFormat="1"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</row>
    <row r="114" spans="9:18" s="195" customFormat="1"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</row>
    <row r="115" spans="9:18" s="195" customFormat="1"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</row>
    <row r="116" spans="9:18" s="195" customFormat="1"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</row>
    <row r="117" spans="9:18" s="195" customFormat="1"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</row>
    <row r="118" spans="9:18" s="195" customFormat="1"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</row>
    <row r="119" spans="9:18" s="195" customFormat="1"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</row>
    <row r="120" spans="9:18" s="195" customFormat="1"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</row>
    <row r="121" spans="9:18" s="195" customFormat="1"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</row>
    <row r="122" spans="9:18" s="195" customFormat="1"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</row>
    <row r="123" spans="9:18" s="195" customFormat="1"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</row>
    <row r="124" spans="9:18" s="195" customFormat="1">
      <c r="I124" s="124"/>
      <c r="J124" s="124"/>
      <c r="K124" s="124"/>
      <c r="L124" s="124"/>
      <c r="M124" s="124"/>
      <c r="N124" s="124"/>
      <c r="O124" s="124"/>
      <c r="P124" s="124"/>
      <c r="Q124" s="124"/>
      <c r="R124" s="124"/>
    </row>
    <row r="125" spans="9:18" s="195" customFormat="1"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</row>
    <row r="126" spans="9:18" s="195" customFormat="1">
      <c r="I126" s="124"/>
      <c r="J126" s="124"/>
      <c r="K126" s="124"/>
      <c r="L126" s="124"/>
      <c r="M126" s="124"/>
      <c r="N126" s="124"/>
      <c r="O126" s="124"/>
      <c r="P126" s="124"/>
      <c r="Q126" s="124"/>
      <c r="R126" s="124"/>
    </row>
    <row r="127" spans="9:18" s="195" customFormat="1"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</row>
    <row r="128" spans="9:18" s="195" customFormat="1"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</row>
    <row r="129" spans="9:18" s="195" customFormat="1"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</row>
    <row r="130" spans="9:18" s="195" customFormat="1"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</row>
    <row r="131" spans="9:18" s="195" customFormat="1"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</row>
    <row r="132" spans="9:18" s="195" customFormat="1"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</row>
    <row r="133" spans="9:18" s="195" customFormat="1"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</row>
    <row r="134" spans="9:18" s="195" customFormat="1"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</row>
    <row r="135" spans="9:18" s="195" customFormat="1"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</row>
    <row r="136" spans="9:18" s="195" customFormat="1">
      <c r="I136" s="124"/>
      <c r="J136" s="124"/>
      <c r="K136" s="124"/>
      <c r="L136" s="124"/>
      <c r="M136" s="124"/>
      <c r="N136" s="124"/>
      <c r="O136" s="124"/>
      <c r="P136" s="124"/>
      <c r="Q136" s="124"/>
      <c r="R136" s="124"/>
    </row>
    <row r="137" spans="9:18" s="195" customFormat="1"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</row>
    <row r="138" spans="9:18" s="195" customFormat="1"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</row>
    <row r="139" spans="9:18" s="195" customFormat="1">
      <c r="I139" s="124"/>
      <c r="J139" s="124"/>
      <c r="K139" s="124"/>
      <c r="L139" s="124"/>
      <c r="M139" s="124"/>
      <c r="N139" s="124"/>
      <c r="O139" s="124"/>
      <c r="P139" s="124"/>
      <c r="Q139" s="124"/>
      <c r="R139" s="124"/>
    </row>
    <row r="140" spans="9:18" s="195" customFormat="1"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</row>
    <row r="141" spans="9:18" s="195" customFormat="1"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</row>
    <row r="142" spans="9:18" s="195" customFormat="1"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</row>
    <row r="143" spans="9:18" s="195" customFormat="1">
      <c r="I143" s="124"/>
      <c r="J143" s="124"/>
      <c r="K143" s="124"/>
      <c r="L143" s="124"/>
      <c r="M143" s="124"/>
      <c r="N143" s="124"/>
      <c r="O143" s="124"/>
      <c r="P143" s="124"/>
      <c r="Q143" s="124"/>
      <c r="R143" s="124"/>
    </row>
    <row r="144" spans="9:18" s="195" customFormat="1">
      <c r="I144" s="124"/>
      <c r="J144" s="124"/>
      <c r="K144" s="124"/>
      <c r="L144" s="124"/>
      <c r="M144" s="124"/>
      <c r="N144" s="124"/>
      <c r="O144" s="124"/>
      <c r="P144" s="124"/>
      <c r="Q144" s="124"/>
      <c r="R144" s="124"/>
    </row>
    <row r="145" spans="9:18" s="195" customFormat="1">
      <c r="I145" s="124"/>
      <c r="J145" s="124"/>
      <c r="K145" s="124"/>
      <c r="L145" s="124"/>
      <c r="M145" s="124"/>
      <c r="N145" s="124"/>
      <c r="O145" s="124"/>
      <c r="P145" s="124"/>
      <c r="Q145" s="124"/>
      <c r="R145" s="124"/>
    </row>
    <row r="146" spans="9:18" s="195" customFormat="1"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</row>
    <row r="147" spans="9:18" s="195" customFormat="1"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</row>
    <row r="148" spans="9:18" s="195" customFormat="1">
      <c r="I148" s="124"/>
      <c r="J148" s="124"/>
      <c r="K148" s="124"/>
      <c r="L148" s="124"/>
      <c r="M148" s="124"/>
      <c r="N148" s="124"/>
      <c r="O148" s="124"/>
      <c r="P148" s="124"/>
      <c r="Q148" s="124"/>
      <c r="R148" s="124"/>
    </row>
    <row r="149" spans="9:18" s="195" customFormat="1">
      <c r="I149" s="124"/>
      <c r="J149" s="124"/>
      <c r="K149" s="124"/>
      <c r="L149" s="124"/>
      <c r="M149" s="124"/>
      <c r="N149" s="124"/>
      <c r="O149" s="124"/>
      <c r="P149" s="124"/>
      <c r="Q149" s="124"/>
      <c r="R149" s="124"/>
    </row>
    <row r="150" spans="9:18" s="195" customFormat="1">
      <c r="I150" s="124"/>
      <c r="J150" s="124"/>
      <c r="K150" s="124"/>
      <c r="L150" s="124"/>
      <c r="M150" s="124"/>
      <c r="N150" s="124"/>
      <c r="O150" s="124"/>
      <c r="P150" s="124"/>
      <c r="Q150" s="124"/>
      <c r="R150" s="124"/>
    </row>
    <row r="151" spans="9:18" s="195" customFormat="1">
      <c r="I151" s="124"/>
      <c r="J151" s="124"/>
      <c r="K151" s="124"/>
      <c r="L151" s="124"/>
      <c r="M151" s="124"/>
      <c r="N151" s="124"/>
      <c r="O151" s="124"/>
      <c r="P151" s="124"/>
      <c r="Q151" s="124"/>
      <c r="R151" s="124"/>
    </row>
    <row r="152" spans="9:18" s="195" customFormat="1">
      <c r="I152" s="124"/>
      <c r="J152" s="124"/>
      <c r="K152" s="124"/>
      <c r="L152" s="124"/>
      <c r="M152" s="124"/>
      <c r="N152" s="124"/>
      <c r="O152" s="124"/>
      <c r="P152" s="124"/>
      <c r="Q152" s="124"/>
      <c r="R152" s="124"/>
    </row>
    <row r="153" spans="9:18" s="195" customFormat="1">
      <c r="I153" s="124"/>
      <c r="J153" s="124"/>
      <c r="K153" s="124"/>
      <c r="L153" s="124"/>
      <c r="M153" s="124"/>
      <c r="N153" s="124"/>
      <c r="O153" s="124"/>
      <c r="P153" s="124"/>
      <c r="Q153" s="124"/>
      <c r="R153" s="124"/>
    </row>
    <row r="154" spans="9:18" s="195" customFormat="1">
      <c r="I154" s="124"/>
      <c r="J154" s="124"/>
      <c r="K154" s="124"/>
      <c r="L154" s="124"/>
      <c r="M154" s="124"/>
      <c r="N154" s="124"/>
      <c r="O154" s="124"/>
      <c r="P154" s="124"/>
      <c r="Q154" s="124"/>
      <c r="R154" s="124"/>
    </row>
    <row r="155" spans="9:18" s="195" customFormat="1">
      <c r="I155" s="124"/>
      <c r="J155" s="124"/>
      <c r="K155" s="124"/>
      <c r="L155" s="124"/>
      <c r="M155" s="124"/>
      <c r="N155" s="124"/>
      <c r="O155" s="124"/>
      <c r="P155" s="124"/>
      <c r="Q155" s="124"/>
      <c r="R155" s="124"/>
    </row>
    <row r="156" spans="9:18" s="195" customFormat="1">
      <c r="I156" s="124"/>
      <c r="J156" s="124"/>
      <c r="K156" s="124"/>
      <c r="L156" s="124"/>
      <c r="M156" s="124"/>
      <c r="N156" s="124"/>
      <c r="O156" s="124"/>
      <c r="P156" s="124"/>
      <c r="Q156" s="124"/>
      <c r="R156" s="124"/>
    </row>
    <row r="157" spans="9:18" s="195" customFormat="1">
      <c r="I157" s="124"/>
      <c r="J157" s="124"/>
      <c r="K157" s="124"/>
      <c r="L157" s="124"/>
      <c r="M157" s="124"/>
      <c r="N157" s="124"/>
      <c r="O157" s="124"/>
      <c r="P157" s="124"/>
      <c r="Q157" s="124"/>
      <c r="R157" s="124"/>
    </row>
    <row r="158" spans="9:18" s="195" customFormat="1">
      <c r="I158" s="124"/>
      <c r="J158" s="124"/>
      <c r="K158" s="124"/>
      <c r="L158" s="124"/>
      <c r="M158" s="124"/>
      <c r="N158" s="124"/>
      <c r="O158" s="124"/>
      <c r="P158" s="124"/>
      <c r="Q158" s="124"/>
      <c r="R158" s="124"/>
    </row>
    <row r="159" spans="9:18" s="195" customFormat="1">
      <c r="I159" s="124"/>
      <c r="J159" s="124"/>
      <c r="K159" s="124"/>
      <c r="L159" s="124"/>
      <c r="M159" s="124"/>
      <c r="N159" s="124"/>
      <c r="O159" s="124"/>
      <c r="P159" s="124"/>
      <c r="Q159" s="124"/>
      <c r="R159" s="124"/>
    </row>
    <row r="160" spans="9:18" s="195" customFormat="1">
      <c r="I160" s="124"/>
      <c r="J160" s="124"/>
      <c r="K160" s="124"/>
      <c r="L160" s="124"/>
      <c r="M160" s="124"/>
      <c r="N160" s="124"/>
      <c r="O160" s="124"/>
      <c r="P160" s="124"/>
      <c r="Q160" s="124"/>
      <c r="R160" s="124"/>
    </row>
    <row r="161" spans="9:18" s="195" customFormat="1">
      <c r="I161" s="124"/>
      <c r="J161" s="124"/>
      <c r="K161" s="124"/>
      <c r="L161" s="124"/>
      <c r="M161" s="124"/>
      <c r="N161" s="124"/>
      <c r="O161" s="124"/>
      <c r="P161" s="124"/>
      <c r="Q161" s="124"/>
      <c r="R161" s="124"/>
    </row>
    <row r="162" spans="9:18" s="195" customFormat="1">
      <c r="I162" s="124"/>
      <c r="J162" s="124"/>
      <c r="K162" s="124"/>
      <c r="L162" s="124"/>
      <c r="M162" s="124"/>
      <c r="N162" s="124"/>
      <c r="O162" s="124"/>
      <c r="P162" s="124"/>
      <c r="Q162" s="124"/>
      <c r="R162" s="124"/>
    </row>
    <row r="163" spans="9:18" s="195" customFormat="1">
      <c r="I163" s="124"/>
      <c r="J163" s="124"/>
      <c r="K163" s="124"/>
      <c r="L163" s="124"/>
      <c r="M163" s="124"/>
      <c r="N163" s="124"/>
      <c r="O163" s="124"/>
      <c r="P163" s="124"/>
      <c r="Q163" s="124"/>
      <c r="R163" s="124"/>
    </row>
    <row r="164" spans="9:18" s="195" customFormat="1">
      <c r="I164" s="124"/>
      <c r="J164" s="124"/>
      <c r="K164" s="124"/>
      <c r="L164" s="124"/>
      <c r="M164" s="124"/>
      <c r="N164" s="124"/>
      <c r="O164" s="124"/>
      <c r="P164" s="124"/>
      <c r="Q164" s="124"/>
      <c r="R164" s="124"/>
    </row>
    <row r="165" spans="9:18" s="195" customFormat="1">
      <c r="I165" s="124"/>
      <c r="J165" s="124"/>
      <c r="K165" s="124"/>
      <c r="L165" s="124"/>
      <c r="M165" s="124"/>
      <c r="N165" s="124"/>
      <c r="O165" s="124"/>
      <c r="P165" s="124"/>
      <c r="Q165" s="124"/>
      <c r="R165" s="124"/>
    </row>
    <row r="166" spans="9:18" s="195" customFormat="1">
      <c r="I166" s="124"/>
      <c r="J166" s="124"/>
      <c r="K166" s="124"/>
      <c r="L166" s="124"/>
      <c r="M166" s="124"/>
      <c r="N166" s="124"/>
      <c r="O166" s="124"/>
      <c r="P166" s="124"/>
      <c r="Q166" s="124"/>
      <c r="R166" s="124"/>
    </row>
    <row r="167" spans="9:18" s="195" customFormat="1">
      <c r="I167" s="124"/>
      <c r="J167" s="124"/>
      <c r="K167" s="124"/>
      <c r="L167" s="124"/>
      <c r="M167" s="124"/>
      <c r="N167" s="124"/>
      <c r="O167" s="124"/>
      <c r="P167" s="124"/>
      <c r="Q167" s="124"/>
      <c r="R167" s="124"/>
    </row>
    <row r="168" spans="9:18" s="195" customFormat="1">
      <c r="I168" s="124"/>
      <c r="J168" s="124"/>
      <c r="K168" s="124"/>
      <c r="L168" s="124"/>
      <c r="M168" s="124"/>
      <c r="N168" s="124"/>
      <c r="O168" s="124"/>
      <c r="P168" s="124"/>
      <c r="Q168" s="124"/>
      <c r="R168" s="124"/>
    </row>
    <row r="169" spans="9:18" s="195" customFormat="1">
      <c r="I169" s="124"/>
      <c r="J169" s="124"/>
      <c r="K169" s="124"/>
      <c r="L169" s="124"/>
      <c r="M169" s="124"/>
      <c r="N169" s="124"/>
      <c r="O169" s="124"/>
      <c r="P169" s="124"/>
      <c r="Q169" s="124"/>
      <c r="R169" s="124"/>
    </row>
    <row r="170" spans="9:18" s="195" customFormat="1">
      <c r="I170" s="124"/>
      <c r="J170" s="124"/>
      <c r="K170" s="124"/>
      <c r="L170" s="124"/>
      <c r="M170" s="124"/>
      <c r="N170" s="124"/>
      <c r="O170" s="124"/>
      <c r="P170" s="124"/>
      <c r="Q170" s="124"/>
      <c r="R170" s="124"/>
    </row>
    <row r="171" spans="9:18" s="195" customFormat="1">
      <c r="I171" s="124"/>
      <c r="J171" s="124"/>
      <c r="K171" s="124"/>
      <c r="L171" s="124"/>
      <c r="M171" s="124"/>
      <c r="N171" s="124"/>
      <c r="O171" s="124"/>
      <c r="P171" s="124"/>
      <c r="Q171" s="124"/>
      <c r="R171" s="124"/>
    </row>
    <row r="172" spans="9:18" s="195" customFormat="1">
      <c r="I172" s="124"/>
      <c r="J172" s="124"/>
      <c r="K172" s="124"/>
      <c r="L172" s="124"/>
      <c r="M172" s="124"/>
      <c r="N172" s="124"/>
      <c r="O172" s="124"/>
      <c r="P172" s="124"/>
      <c r="Q172" s="124"/>
      <c r="R172" s="124"/>
    </row>
    <row r="173" spans="9:18" s="195" customFormat="1">
      <c r="I173" s="124"/>
      <c r="J173" s="124"/>
      <c r="K173" s="124"/>
      <c r="L173" s="124"/>
      <c r="M173" s="124"/>
      <c r="N173" s="124"/>
      <c r="O173" s="124"/>
      <c r="P173" s="124"/>
      <c r="Q173" s="124"/>
      <c r="R173" s="124"/>
    </row>
    <row r="174" spans="9:18" s="195" customFormat="1">
      <c r="I174" s="124"/>
      <c r="J174" s="124"/>
      <c r="K174" s="124"/>
      <c r="L174" s="124"/>
      <c r="M174" s="124"/>
      <c r="N174" s="124"/>
      <c r="O174" s="124"/>
      <c r="P174" s="124"/>
      <c r="Q174" s="124"/>
      <c r="R174" s="124"/>
    </row>
    <row r="175" spans="9:18" s="195" customFormat="1">
      <c r="I175" s="124"/>
      <c r="J175" s="124"/>
      <c r="K175" s="124"/>
      <c r="L175" s="124"/>
      <c r="M175" s="124"/>
      <c r="N175" s="124"/>
      <c r="O175" s="124"/>
      <c r="P175" s="124"/>
      <c r="Q175" s="124"/>
      <c r="R175" s="124"/>
    </row>
    <row r="176" spans="9:18" s="195" customFormat="1">
      <c r="I176" s="124"/>
      <c r="J176" s="124"/>
      <c r="K176" s="124"/>
      <c r="L176" s="124"/>
      <c r="M176" s="124"/>
      <c r="N176" s="124"/>
      <c r="O176" s="124"/>
      <c r="P176" s="124"/>
      <c r="Q176" s="124"/>
      <c r="R176" s="124"/>
    </row>
    <row r="177" spans="9:18" s="195" customFormat="1">
      <c r="I177" s="124"/>
      <c r="J177" s="124"/>
      <c r="K177" s="124"/>
      <c r="L177" s="124"/>
      <c r="M177" s="124"/>
      <c r="N177" s="124"/>
      <c r="O177" s="124"/>
      <c r="P177" s="124"/>
      <c r="Q177" s="124"/>
      <c r="R177" s="124"/>
    </row>
    <row r="178" spans="9:18" s="195" customFormat="1">
      <c r="I178" s="124"/>
      <c r="J178" s="124"/>
      <c r="K178" s="124"/>
      <c r="L178" s="124"/>
      <c r="M178" s="124"/>
      <c r="N178" s="124"/>
      <c r="O178" s="124"/>
      <c r="P178" s="124"/>
      <c r="Q178" s="124"/>
      <c r="R178" s="124"/>
    </row>
    <row r="179" spans="9:18" s="195" customFormat="1">
      <c r="I179" s="124"/>
      <c r="J179" s="124"/>
      <c r="K179" s="124"/>
      <c r="L179" s="124"/>
      <c r="M179" s="124"/>
      <c r="N179" s="124"/>
      <c r="O179" s="124"/>
      <c r="P179" s="124"/>
      <c r="Q179" s="124"/>
      <c r="R179" s="124"/>
    </row>
    <row r="180" spans="9:18" s="195" customFormat="1">
      <c r="I180" s="124"/>
      <c r="J180" s="124"/>
      <c r="K180" s="124"/>
      <c r="L180" s="124"/>
      <c r="M180" s="124"/>
      <c r="N180" s="124"/>
      <c r="O180" s="124"/>
      <c r="P180" s="124"/>
      <c r="Q180" s="124"/>
      <c r="R180" s="124"/>
    </row>
    <row r="181" spans="9:18" s="195" customFormat="1"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</row>
    <row r="182" spans="9:18" s="195" customFormat="1">
      <c r="I182" s="124"/>
      <c r="J182" s="124"/>
      <c r="K182" s="124"/>
      <c r="L182" s="124"/>
      <c r="M182" s="124"/>
      <c r="N182" s="124"/>
      <c r="O182" s="124"/>
      <c r="P182" s="124"/>
      <c r="Q182" s="124"/>
      <c r="R182" s="124"/>
    </row>
    <row r="183" spans="9:18" s="195" customFormat="1">
      <c r="I183" s="124"/>
      <c r="J183" s="124"/>
      <c r="K183" s="124"/>
      <c r="L183" s="124"/>
      <c r="M183" s="124"/>
      <c r="N183" s="124"/>
      <c r="O183" s="124"/>
      <c r="P183" s="124"/>
      <c r="Q183" s="124"/>
      <c r="R183" s="124"/>
    </row>
    <row r="184" spans="9:18" s="195" customFormat="1">
      <c r="I184" s="124"/>
      <c r="J184" s="124"/>
      <c r="K184" s="124"/>
      <c r="L184" s="124"/>
      <c r="M184" s="124"/>
      <c r="N184" s="124"/>
      <c r="O184" s="124"/>
      <c r="P184" s="124"/>
      <c r="Q184" s="124"/>
      <c r="R184" s="124"/>
    </row>
    <row r="185" spans="9:18" s="195" customFormat="1"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</row>
    <row r="186" spans="9:18" s="195" customFormat="1">
      <c r="I186" s="124"/>
      <c r="J186" s="124"/>
      <c r="K186" s="124"/>
      <c r="L186" s="124"/>
      <c r="M186" s="124"/>
      <c r="N186" s="124"/>
      <c r="O186" s="124"/>
      <c r="P186" s="124"/>
      <c r="Q186" s="124"/>
      <c r="R186" s="124"/>
    </row>
    <row r="187" spans="9:18" s="195" customFormat="1">
      <c r="I187" s="124"/>
      <c r="J187" s="124"/>
      <c r="K187" s="124"/>
      <c r="L187" s="124"/>
      <c r="M187" s="124"/>
      <c r="N187" s="124"/>
      <c r="O187" s="124"/>
      <c r="P187" s="124"/>
      <c r="Q187" s="124"/>
      <c r="R187" s="124"/>
    </row>
    <row r="188" spans="9:18" s="195" customFormat="1"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</row>
    <row r="189" spans="9:18" s="195" customFormat="1"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</row>
    <row r="190" spans="9:18" s="195" customFormat="1">
      <c r="I190" s="124"/>
      <c r="J190" s="124"/>
      <c r="K190" s="124"/>
      <c r="L190" s="124"/>
      <c r="M190" s="124"/>
      <c r="N190" s="124"/>
      <c r="O190" s="124"/>
      <c r="P190" s="124"/>
      <c r="Q190" s="124"/>
      <c r="R190" s="124"/>
    </row>
    <row r="191" spans="9:18" s="195" customFormat="1">
      <c r="I191" s="124"/>
      <c r="J191" s="124"/>
      <c r="K191" s="124"/>
      <c r="L191" s="124"/>
      <c r="M191" s="124"/>
      <c r="N191" s="124"/>
      <c r="O191" s="124"/>
      <c r="P191" s="124"/>
      <c r="Q191" s="124"/>
      <c r="R191" s="124"/>
    </row>
    <row r="192" spans="9:18" s="195" customFormat="1">
      <c r="I192" s="124"/>
      <c r="J192" s="124"/>
      <c r="K192" s="124"/>
      <c r="L192" s="124"/>
      <c r="M192" s="124"/>
      <c r="N192" s="124"/>
      <c r="O192" s="124"/>
      <c r="P192" s="124"/>
      <c r="Q192" s="124"/>
      <c r="R192" s="124"/>
    </row>
    <row r="193" spans="9:18" s="195" customFormat="1">
      <c r="I193" s="124"/>
      <c r="J193" s="124"/>
      <c r="K193" s="124"/>
      <c r="L193" s="124"/>
      <c r="M193" s="124"/>
      <c r="N193" s="124"/>
      <c r="O193" s="124"/>
      <c r="P193" s="124"/>
      <c r="Q193" s="124"/>
      <c r="R193" s="124"/>
    </row>
    <row r="194" spans="9:18" s="195" customFormat="1">
      <c r="I194" s="124"/>
      <c r="J194" s="124"/>
      <c r="K194" s="124"/>
      <c r="L194" s="124"/>
      <c r="M194" s="124"/>
      <c r="N194" s="124"/>
      <c r="O194" s="124"/>
      <c r="P194" s="124"/>
      <c r="Q194" s="124"/>
      <c r="R194" s="124"/>
    </row>
    <row r="195" spans="9:18" s="195" customFormat="1">
      <c r="I195" s="124"/>
      <c r="J195" s="124"/>
      <c r="K195" s="124"/>
      <c r="L195" s="124"/>
      <c r="M195" s="124"/>
      <c r="N195" s="124"/>
      <c r="O195" s="124"/>
      <c r="P195" s="124"/>
      <c r="Q195" s="124"/>
      <c r="R195" s="124"/>
    </row>
    <row r="196" spans="9:18" s="195" customFormat="1">
      <c r="I196" s="124"/>
      <c r="J196" s="124"/>
      <c r="K196" s="124"/>
      <c r="L196" s="124"/>
      <c r="M196" s="124"/>
      <c r="N196" s="124"/>
      <c r="O196" s="124"/>
      <c r="P196" s="124"/>
      <c r="Q196" s="124"/>
      <c r="R196" s="124"/>
    </row>
    <row r="197" spans="9:18" s="195" customFormat="1">
      <c r="I197" s="124"/>
      <c r="J197" s="124"/>
      <c r="K197" s="124"/>
      <c r="L197" s="124"/>
      <c r="M197" s="124"/>
      <c r="N197" s="124"/>
      <c r="O197" s="124"/>
      <c r="P197" s="124"/>
      <c r="Q197" s="124"/>
      <c r="R197" s="124"/>
    </row>
    <row r="198" spans="9:18" s="195" customFormat="1">
      <c r="I198" s="124"/>
      <c r="J198" s="124"/>
      <c r="K198" s="124"/>
      <c r="L198" s="124"/>
      <c r="M198" s="124"/>
      <c r="N198" s="124"/>
      <c r="O198" s="124"/>
      <c r="P198" s="124"/>
      <c r="Q198" s="124"/>
      <c r="R198" s="124"/>
    </row>
    <row r="199" spans="9:18" s="195" customFormat="1">
      <c r="I199" s="124"/>
      <c r="J199" s="124"/>
      <c r="K199" s="124"/>
      <c r="L199" s="124"/>
      <c r="M199" s="124"/>
      <c r="N199" s="124"/>
      <c r="O199" s="124"/>
      <c r="P199" s="124"/>
      <c r="Q199" s="124"/>
      <c r="R199" s="124"/>
    </row>
    <row r="200" spans="9:18" s="195" customFormat="1">
      <c r="I200" s="124"/>
      <c r="J200" s="124"/>
      <c r="K200" s="124"/>
      <c r="L200" s="124"/>
      <c r="M200" s="124"/>
      <c r="N200" s="124"/>
      <c r="O200" s="124"/>
      <c r="P200" s="124"/>
      <c r="Q200" s="124"/>
      <c r="R200" s="124"/>
    </row>
    <row r="201" spans="9:18" s="195" customFormat="1">
      <c r="I201" s="124"/>
      <c r="J201" s="124"/>
      <c r="K201" s="124"/>
      <c r="L201" s="124"/>
      <c r="M201" s="124"/>
      <c r="N201" s="124"/>
      <c r="O201" s="124"/>
      <c r="P201" s="124"/>
      <c r="Q201" s="124"/>
      <c r="R201" s="124"/>
    </row>
    <row r="202" spans="9:18" s="195" customFormat="1">
      <c r="I202" s="124"/>
      <c r="J202" s="124"/>
      <c r="K202" s="124"/>
      <c r="L202" s="124"/>
      <c r="M202" s="124"/>
      <c r="N202" s="124"/>
      <c r="O202" s="124"/>
      <c r="P202" s="124"/>
      <c r="Q202" s="124"/>
      <c r="R202" s="124"/>
    </row>
    <row r="203" spans="9:18" s="195" customFormat="1">
      <c r="I203" s="124"/>
      <c r="J203" s="124"/>
      <c r="K203" s="124"/>
      <c r="L203" s="124"/>
      <c r="M203" s="124"/>
      <c r="N203" s="124"/>
      <c r="O203" s="124"/>
      <c r="P203" s="124"/>
      <c r="Q203" s="124"/>
      <c r="R203" s="124"/>
    </row>
    <row r="204" spans="9:18" s="195" customFormat="1">
      <c r="I204" s="124"/>
      <c r="J204" s="124"/>
      <c r="K204" s="124"/>
      <c r="L204" s="124"/>
      <c r="M204" s="124"/>
      <c r="N204" s="124"/>
      <c r="O204" s="124"/>
      <c r="P204" s="124"/>
      <c r="Q204" s="124"/>
      <c r="R204" s="124"/>
    </row>
    <row r="205" spans="9:18" s="195" customFormat="1"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</row>
    <row r="206" spans="9:18" s="195" customFormat="1"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</row>
    <row r="207" spans="9:18" s="195" customFormat="1"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</row>
    <row r="208" spans="9:18" s="195" customFormat="1"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</row>
    <row r="209" spans="9:18" s="195" customFormat="1">
      <c r="I209" s="124"/>
      <c r="J209" s="124"/>
      <c r="K209" s="124"/>
      <c r="L209" s="124"/>
      <c r="M209" s="124"/>
      <c r="N209" s="124"/>
      <c r="O209" s="124"/>
      <c r="P209" s="124"/>
      <c r="Q209" s="124"/>
      <c r="R209" s="124"/>
    </row>
    <row r="210" spans="9:18" s="195" customFormat="1"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</row>
    <row r="211" spans="9:18" s="195" customFormat="1"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</row>
    <row r="212" spans="9:18" s="195" customFormat="1"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</row>
    <row r="213" spans="9:18" s="195" customFormat="1"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</row>
    <row r="214" spans="9:18" s="195" customFormat="1"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</row>
    <row r="215" spans="9:18" s="195" customFormat="1"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</row>
    <row r="216" spans="9:18" s="195" customFormat="1"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</row>
    <row r="217" spans="9:18" s="195" customFormat="1"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</row>
    <row r="218" spans="9:18" s="195" customFormat="1"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</row>
    <row r="219" spans="9:18" s="195" customFormat="1"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</row>
    <row r="220" spans="9:18" s="195" customFormat="1"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</row>
    <row r="221" spans="9:18" s="195" customFormat="1"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</row>
    <row r="222" spans="9:18" s="195" customFormat="1"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</row>
    <row r="223" spans="9:18" s="195" customFormat="1"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</row>
    <row r="224" spans="9:18" s="195" customFormat="1"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</row>
    <row r="225" spans="9:18" s="195" customFormat="1"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</row>
    <row r="226" spans="9:18" s="195" customFormat="1"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</row>
    <row r="227" spans="9:18" s="195" customFormat="1"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</row>
    <row r="228" spans="9:18" s="195" customFormat="1"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</row>
    <row r="229" spans="9:18" s="195" customFormat="1"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</row>
    <row r="230" spans="9:18" s="195" customFormat="1"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</row>
    <row r="231" spans="9:18" s="195" customFormat="1"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</row>
    <row r="232" spans="9:18" s="195" customFormat="1"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</row>
    <row r="233" spans="9:18" s="195" customFormat="1"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</row>
    <row r="234" spans="9:18" s="195" customFormat="1"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</row>
    <row r="235" spans="9:18" s="195" customFormat="1"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</row>
    <row r="236" spans="9:18" s="195" customFormat="1">
      <c r="I236" s="124"/>
      <c r="J236" s="124"/>
      <c r="K236" s="124"/>
      <c r="L236" s="124"/>
      <c r="M236" s="124"/>
      <c r="N236" s="124"/>
      <c r="O236" s="124"/>
      <c r="P236" s="124"/>
      <c r="Q236" s="124"/>
      <c r="R236" s="124"/>
    </row>
    <row r="237" spans="9:18" s="195" customFormat="1">
      <c r="I237" s="124"/>
      <c r="J237" s="124"/>
      <c r="K237" s="124"/>
      <c r="L237" s="124"/>
      <c r="M237" s="124"/>
      <c r="N237" s="124"/>
      <c r="O237" s="124"/>
      <c r="P237" s="124"/>
      <c r="Q237" s="124"/>
      <c r="R237" s="124"/>
    </row>
    <row r="238" spans="9:18" s="195" customFormat="1">
      <c r="I238" s="124"/>
      <c r="J238" s="124"/>
      <c r="K238" s="124"/>
      <c r="L238" s="124"/>
      <c r="M238" s="124"/>
      <c r="N238" s="124"/>
      <c r="O238" s="124"/>
      <c r="P238" s="124"/>
      <c r="Q238" s="124"/>
      <c r="R238" s="124"/>
    </row>
    <row r="239" spans="9:18" s="195" customFormat="1">
      <c r="I239" s="124"/>
      <c r="J239" s="124"/>
      <c r="K239" s="124"/>
      <c r="L239" s="124"/>
      <c r="M239" s="124"/>
      <c r="N239" s="124"/>
      <c r="O239" s="124"/>
      <c r="P239" s="124"/>
      <c r="Q239" s="124"/>
      <c r="R239" s="124"/>
    </row>
    <row r="240" spans="9:18" s="195" customFormat="1">
      <c r="I240" s="124"/>
      <c r="J240" s="124"/>
      <c r="K240" s="124"/>
      <c r="L240" s="124"/>
      <c r="M240" s="124"/>
      <c r="N240" s="124"/>
      <c r="O240" s="124"/>
      <c r="P240" s="124"/>
      <c r="Q240" s="124"/>
      <c r="R240" s="124"/>
    </row>
    <row r="241" spans="9:18" s="195" customFormat="1">
      <c r="I241" s="124"/>
      <c r="J241" s="124"/>
      <c r="K241" s="124"/>
      <c r="L241" s="124"/>
      <c r="M241" s="124"/>
      <c r="N241" s="124"/>
      <c r="O241" s="124"/>
      <c r="P241" s="124"/>
      <c r="Q241" s="124"/>
      <c r="R241" s="124"/>
    </row>
    <row r="242" spans="9:18" s="195" customFormat="1">
      <c r="I242" s="124"/>
      <c r="J242" s="124"/>
      <c r="K242" s="124"/>
      <c r="L242" s="124"/>
      <c r="M242" s="124"/>
      <c r="N242" s="124"/>
      <c r="O242" s="124"/>
      <c r="P242" s="124"/>
      <c r="Q242" s="124"/>
      <c r="R242" s="124"/>
    </row>
    <row r="243" spans="9:18" s="195" customFormat="1">
      <c r="I243" s="124"/>
      <c r="J243" s="124"/>
      <c r="K243" s="124"/>
      <c r="L243" s="124"/>
      <c r="M243" s="124"/>
      <c r="N243" s="124"/>
      <c r="O243" s="124"/>
      <c r="P243" s="124"/>
      <c r="Q243" s="124"/>
      <c r="R243" s="124"/>
    </row>
    <row r="244" spans="9:18" s="195" customFormat="1">
      <c r="I244" s="124"/>
      <c r="J244" s="124"/>
      <c r="K244" s="124"/>
      <c r="L244" s="124"/>
      <c r="M244" s="124"/>
      <c r="N244" s="124"/>
      <c r="O244" s="124"/>
      <c r="P244" s="124"/>
      <c r="Q244" s="124"/>
      <c r="R244" s="124"/>
    </row>
    <row r="245" spans="9:18" s="195" customFormat="1">
      <c r="I245" s="124"/>
      <c r="J245" s="124"/>
      <c r="K245" s="124"/>
      <c r="L245" s="124"/>
      <c r="M245" s="124"/>
      <c r="N245" s="124"/>
      <c r="O245" s="124"/>
      <c r="P245" s="124"/>
      <c r="Q245" s="124"/>
      <c r="R245" s="124"/>
    </row>
    <row r="246" spans="9:18" s="195" customFormat="1">
      <c r="I246" s="124"/>
      <c r="J246" s="124"/>
      <c r="K246" s="124"/>
      <c r="L246" s="124"/>
      <c r="M246" s="124"/>
      <c r="N246" s="124"/>
      <c r="O246" s="124"/>
      <c r="P246" s="124"/>
      <c r="Q246" s="124"/>
      <c r="R246" s="124"/>
    </row>
    <row r="247" spans="9:18" s="195" customFormat="1">
      <c r="I247" s="124"/>
      <c r="J247" s="124"/>
      <c r="K247" s="124"/>
      <c r="L247" s="124"/>
      <c r="M247" s="124"/>
      <c r="N247" s="124"/>
      <c r="O247" s="124"/>
      <c r="P247" s="124"/>
      <c r="Q247" s="124"/>
      <c r="R247" s="124"/>
    </row>
    <row r="248" spans="9:18" s="195" customFormat="1">
      <c r="I248" s="124"/>
      <c r="J248" s="124"/>
      <c r="K248" s="124"/>
      <c r="L248" s="124"/>
      <c r="M248" s="124"/>
      <c r="N248" s="124"/>
      <c r="O248" s="124"/>
      <c r="P248" s="124"/>
      <c r="Q248" s="124"/>
      <c r="R248" s="124"/>
    </row>
    <row r="249" spans="9:18" s="195" customFormat="1">
      <c r="I249" s="124"/>
      <c r="J249" s="124"/>
      <c r="K249" s="124"/>
      <c r="L249" s="124"/>
      <c r="M249" s="124"/>
      <c r="N249" s="124"/>
      <c r="O249" s="124"/>
      <c r="P249" s="124"/>
      <c r="Q249" s="124"/>
      <c r="R249" s="124"/>
    </row>
    <row r="250" spans="9:18" s="195" customFormat="1">
      <c r="I250" s="124"/>
      <c r="J250" s="124"/>
      <c r="K250" s="124"/>
      <c r="L250" s="124"/>
      <c r="M250" s="124"/>
      <c r="N250" s="124"/>
      <c r="O250" s="124"/>
      <c r="P250" s="124"/>
      <c r="Q250" s="124"/>
      <c r="R250" s="124"/>
    </row>
    <row r="251" spans="9:18" s="195" customFormat="1"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</row>
    <row r="252" spans="9:18" s="195" customFormat="1">
      <c r="I252" s="124"/>
      <c r="J252" s="124"/>
      <c r="K252" s="124"/>
      <c r="L252" s="124"/>
      <c r="M252" s="124"/>
      <c r="N252" s="124"/>
      <c r="O252" s="124"/>
      <c r="P252" s="124"/>
      <c r="Q252" s="124"/>
      <c r="R252" s="124"/>
    </row>
    <row r="253" spans="9:18" s="195" customFormat="1"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</row>
    <row r="254" spans="9:18" s="195" customFormat="1">
      <c r="I254" s="124"/>
      <c r="J254" s="124"/>
      <c r="K254" s="124"/>
      <c r="L254" s="124"/>
      <c r="M254" s="124"/>
      <c r="N254" s="124"/>
      <c r="O254" s="124"/>
      <c r="P254" s="124"/>
      <c r="Q254" s="124"/>
      <c r="R254" s="124"/>
    </row>
    <row r="255" spans="9:18" s="195" customFormat="1">
      <c r="I255" s="124"/>
      <c r="J255" s="124"/>
      <c r="K255" s="124"/>
      <c r="L255" s="124"/>
      <c r="M255" s="124"/>
      <c r="N255" s="124"/>
      <c r="O255" s="124"/>
      <c r="P255" s="124"/>
      <c r="Q255" s="124"/>
      <c r="R255" s="124"/>
    </row>
    <row r="256" spans="9:18" s="195" customFormat="1">
      <c r="I256" s="124"/>
      <c r="J256" s="124"/>
      <c r="K256" s="124"/>
      <c r="L256" s="124"/>
      <c r="M256" s="124"/>
      <c r="N256" s="124"/>
      <c r="O256" s="124"/>
      <c r="P256" s="124"/>
      <c r="Q256" s="124"/>
      <c r="R256" s="124"/>
    </row>
    <row r="257" spans="9:18" s="195" customFormat="1">
      <c r="I257" s="124"/>
      <c r="J257" s="124"/>
      <c r="K257" s="124"/>
      <c r="L257" s="124"/>
      <c r="M257" s="124"/>
      <c r="N257" s="124"/>
      <c r="O257" s="124"/>
      <c r="P257" s="124"/>
      <c r="Q257" s="124"/>
      <c r="R257" s="124"/>
    </row>
    <row r="258" spans="9:18" s="195" customFormat="1">
      <c r="I258" s="124"/>
      <c r="J258" s="124"/>
      <c r="K258" s="124"/>
      <c r="L258" s="124"/>
      <c r="M258" s="124"/>
      <c r="N258" s="124"/>
      <c r="O258" s="124"/>
      <c r="P258" s="124"/>
      <c r="Q258" s="124"/>
      <c r="R258" s="124"/>
    </row>
  </sheetData>
  <mergeCells count="3">
    <mergeCell ref="B5:D5"/>
    <mergeCell ref="E5:H5"/>
    <mergeCell ref="A81:E81"/>
  </mergeCells>
  <printOptions horizontalCentered="1" verticalCentered="1"/>
  <pageMargins left="0" right="0" top="0" bottom="0" header="0.31496062992125984" footer="0.31496062992125984"/>
  <pageSetup scale="51" orientation="portrait" r:id="rId1"/>
  <colBreaks count="1" manualBreakCount="1">
    <brk id="8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00B050"/>
  </sheetPr>
  <dimension ref="A1:P57"/>
  <sheetViews>
    <sheetView showGridLines="0" view="pageBreakPreview" zoomScaleNormal="90" zoomScaleSheetLayoutView="100" workbookViewId="0">
      <selection activeCell="A32" sqref="A32:K32"/>
    </sheetView>
  </sheetViews>
  <sheetFormatPr baseColWidth="10" defaultColWidth="11.42578125" defaultRowHeight="12.75"/>
  <cols>
    <col min="1" max="2" width="13.85546875" style="243" customWidth="1"/>
    <col min="3" max="5" width="13.5703125" style="243" customWidth="1"/>
    <col min="6" max="6" width="21.28515625" style="243" bestFit="1" customWidth="1"/>
    <col min="7" max="13" width="13.5703125" style="243" customWidth="1"/>
    <col min="14" max="16384" width="11.42578125" style="243"/>
  </cols>
  <sheetData>
    <row r="1" spans="1:12">
      <c r="A1" s="274" t="s">
        <v>417</v>
      </c>
      <c r="B1" s="325"/>
      <c r="C1" s="325"/>
      <c r="D1" s="326"/>
      <c r="E1" s="308"/>
      <c r="F1" s="307"/>
      <c r="G1" s="309"/>
      <c r="H1" s="309"/>
    </row>
    <row r="2" spans="1:12" ht="15.75">
      <c r="A2" s="870" t="s">
        <v>310</v>
      </c>
      <c r="B2" s="870"/>
      <c r="C2" s="870"/>
      <c r="D2" s="870"/>
      <c r="E2" s="308"/>
      <c r="F2" s="307"/>
      <c r="G2" s="309"/>
      <c r="H2" s="309"/>
    </row>
    <row r="3" spans="1:12">
      <c r="A3" s="799"/>
      <c r="B3" s="799"/>
      <c r="C3" s="799"/>
      <c r="D3" s="799"/>
      <c r="E3" s="308"/>
      <c r="F3" s="307"/>
      <c r="G3" s="309"/>
      <c r="H3" s="309"/>
    </row>
    <row r="4" spans="1:12" ht="15" customHeight="1">
      <c r="A4" s="871" t="s">
        <v>427</v>
      </c>
      <c r="B4" s="871"/>
      <c r="C4" s="871"/>
      <c r="D4" s="871"/>
      <c r="F4" s="871" t="s">
        <v>686</v>
      </c>
      <c r="G4" s="871"/>
      <c r="H4" s="871"/>
      <c r="J4" s="798"/>
      <c r="K4" s="798"/>
      <c r="L4" s="798"/>
    </row>
    <row r="5" spans="1:12" ht="15">
      <c r="A5" s="379" t="s">
        <v>251</v>
      </c>
      <c r="B5" s="379" t="s">
        <v>468</v>
      </c>
      <c r="C5" s="379" t="s">
        <v>469</v>
      </c>
      <c r="D5" s="379" t="s">
        <v>55</v>
      </c>
      <c r="F5" s="310" t="s">
        <v>307</v>
      </c>
      <c r="G5" s="311" t="s">
        <v>308</v>
      </c>
      <c r="H5" s="311" t="s">
        <v>300</v>
      </c>
      <c r="I5" s="313"/>
      <c r="J5" s="798"/>
      <c r="K5" s="798"/>
      <c r="L5" s="798"/>
    </row>
    <row r="6" spans="1:12" ht="15">
      <c r="A6" s="366">
        <v>2008</v>
      </c>
      <c r="B6" s="377">
        <v>60965</v>
      </c>
      <c r="C6" s="377">
        <v>66064</v>
      </c>
      <c r="D6" s="377">
        <v>127029</v>
      </c>
      <c r="F6" s="243" t="s">
        <v>34</v>
      </c>
      <c r="G6" s="313">
        <v>36044</v>
      </c>
      <c r="H6" s="141">
        <f t="shared" ref="H6:H30" si="0">G6/$G$30</f>
        <v>0.17432772296382279</v>
      </c>
      <c r="I6" s="378"/>
      <c r="J6" s="798"/>
      <c r="K6" s="798"/>
      <c r="L6" s="798"/>
    </row>
    <row r="7" spans="1:12" ht="15">
      <c r="A7" s="366">
        <v>2009</v>
      </c>
      <c r="B7" s="377">
        <v>58910</v>
      </c>
      <c r="C7" s="377">
        <v>61379</v>
      </c>
      <c r="D7" s="377">
        <v>120289</v>
      </c>
      <c r="F7" s="243" t="s">
        <v>475</v>
      </c>
      <c r="G7" s="313">
        <v>19052</v>
      </c>
      <c r="H7" s="141">
        <f t="shared" si="0"/>
        <v>9.2145482685238922E-2</v>
      </c>
      <c r="I7" s="378"/>
      <c r="J7" s="798"/>
      <c r="K7" s="798"/>
      <c r="L7" s="798"/>
    </row>
    <row r="8" spans="1:12" ht="15">
      <c r="A8" s="366">
        <v>2010</v>
      </c>
      <c r="B8" s="377">
        <v>67549</v>
      </c>
      <c r="C8" s="377">
        <v>92309</v>
      </c>
      <c r="D8" s="377">
        <v>159858</v>
      </c>
      <c r="F8" s="243" t="s">
        <v>44</v>
      </c>
      <c r="G8" s="313">
        <v>16867</v>
      </c>
      <c r="H8" s="141">
        <f t="shared" si="0"/>
        <v>8.1577674598568392E-2</v>
      </c>
      <c r="I8" s="378"/>
      <c r="J8" s="798"/>
      <c r="K8" s="798"/>
      <c r="L8" s="798"/>
    </row>
    <row r="9" spans="1:12" ht="15">
      <c r="A9" s="366">
        <v>2011</v>
      </c>
      <c r="B9" s="377">
        <v>73646</v>
      </c>
      <c r="C9" s="377">
        <v>96558</v>
      </c>
      <c r="D9" s="377">
        <v>170204</v>
      </c>
      <c r="F9" s="243" t="s">
        <v>40</v>
      </c>
      <c r="G9" s="313">
        <v>16386</v>
      </c>
      <c r="H9" s="141">
        <f t="shared" si="0"/>
        <v>7.9251305861868834E-2</v>
      </c>
      <c r="I9" s="378"/>
      <c r="J9" s="798"/>
      <c r="K9" s="798"/>
      <c r="L9" s="798"/>
    </row>
    <row r="10" spans="1:12" ht="15">
      <c r="A10" s="366">
        <v>2012</v>
      </c>
      <c r="B10" s="377">
        <v>85523</v>
      </c>
      <c r="C10" s="377">
        <v>128433</v>
      </c>
      <c r="D10" s="377">
        <v>213956</v>
      </c>
      <c r="F10" s="243" t="s">
        <v>41</v>
      </c>
      <c r="G10" s="313">
        <v>16357</v>
      </c>
      <c r="H10" s="141">
        <f t="shared" si="0"/>
        <v>7.9111046624105244E-2</v>
      </c>
      <c r="I10" s="378"/>
      <c r="J10" s="798"/>
      <c r="K10" s="798"/>
      <c r="L10" s="798"/>
    </row>
    <row r="11" spans="1:12" ht="15">
      <c r="A11" s="366">
        <v>2013</v>
      </c>
      <c r="B11" s="377">
        <v>81595</v>
      </c>
      <c r="C11" s="377">
        <v>101656</v>
      </c>
      <c r="D11" s="377">
        <v>183251</v>
      </c>
      <c r="F11" s="243" t="s">
        <v>38</v>
      </c>
      <c r="G11" s="313">
        <v>14227</v>
      </c>
      <c r="H11" s="141">
        <f t="shared" si="0"/>
        <v>6.8809247436641519E-2</v>
      </c>
      <c r="I11" s="378"/>
      <c r="J11" s="798"/>
      <c r="K11" s="798"/>
      <c r="L11" s="798"/>
    </row>
    <row r="12" spans="1:12" ht="15">
      <c r="A12" s="366">
        <v>2014</v>
      </c>
      <c r="B12" s="377">
        <v>81065</v>
      </c>
      <c r="C12" s="377">
        <v>93148</v>
      </c>
      <c r="D12" s="377">
        <v>174213</v>
      </c>
      <c r="F12" s="243" t="s">
        <v>473</v>
      </c>
      <c r="G12" s="313">
        <v>13478</v>
      </c>
      <c r="H12" s="141">
        <f t="shared" si="0"/>
        <v>6.518668988198878E-2</v>
      </c>
      <c r="I12" s="378"/>
      <c r="J12" s="798"/>
      <c r="K12" s="798"/>
      <c r="L12" s="798"/>
    </row>
    <row r="13" spans="1:12" ht="15">
      <c r="A13" s="366">
        <v>2015</v>
      </c>
      <c r="B13" s="377">
        <v>74593</v>
      </c>
      <c r="C13" s="377">
        <v>109359</v>
      </c>
      <c r="D13" s="377">
        <v>183952</v>
      </c>
      <c r="F13" s="243" t="s">
        <v>39</v>
      </c>
      <c r="G13" s="313">
        <v>12009</v>
      </c>
      <c r="H13" s="141">
        <f t="shared" si="0"/>
        <v>5.8081834010446892E-2</v>
      </c>
      <c r="I13" s="378"/>
      <c r="J13" s="798"/>
      <c r="K13" s="798"/>
      <c r="L13" s="798"/>
    </row>
    <row r="14" spans="1:12" ht="15">
      <c r="A14" s="366">
        <v>2016</v>
      </c>
      <c r="B14" s="377">
        <v>75422</v>
      </c>
      <c r="C14" s="377">
        <v>96559</v>
      </c>
      <c r="D14" s="377">
        <v>171981</v>
      </c>
      <c r="F14" s="243" t="s">
        <v>474</v>
      </c>
      <c r="G14" s="313">
        <v>11128</v>
      </c>
      <c r="H14" s="141">
        <f t="shared" si="0"/>
        <v>5.3820855097697816E-2</v>
      </c>
      <c r="I14" s="378"/>
      <c r="J14" s="798"/>
      <c r="K14" s="798"/>
      <c r="L14" s="798"/>
    </row>
    <row r="15" spans="1:12" ht="15">
      <c r="A15" s="241">
        <v>2017</v>
      </c>
      <c r="B15" s="378">
        <v>65777.583333333328</v>
      </c>
      <c r="C15" s="377">
        <v>124184.08333333334</v>
      </c>
      <c r="D15" s="377">
        <v>189961.66666666669</v>
      </c>
      <c r="F15" s="243" t="s">
        <v>35</v>
      </c>
      <c r="G15" s="313">
        <v>10791</v>
      </c>
      <c r="H15" s="141">
        <f t="shared" si="0"/>
        <v>5.2190946024376086E-2</v>
      </c>
      <c r="I15" s="378"/>
      <c r="J15" s="798"/>
      <c r="K15" s="798"/>
      <c r="L15" s="798"/>
    </row>
    <row r="16" spans="1:12" ht="15">
      <c r="F16" s="243" t="s">
        <v>37</v>
      </c>
      <c r="G16" s="313">
        <v>9624</v>
      </c>
      <c r="H16" s="141">
        <f t="shared" si="0"/>
        <v>4.6546720835751593E-2</v>
      </c>
      <c r="I16" s="378"/>
      <c r="J16" s="798"/>
      <c r="K16" s="798"/>
      <c r="L16" s="798"/>
    </row>
    <row r="17" spans="1:12" ht="15">
      <c r="A17" s="213">
        <v>2018</v>
      </c>
      <c r="B17" s="336">
        <f>AVERAGE(B18:B25)</f>
        <v>65065.25</v>
      </c>
      <c r="C17" s="336">
        <f>AVERAGE(C18:C25)</f>
        <v>133440.875</v>
      </c>
      <c r="D17" s="336">
        <f>AVERAGE(D18:D25)</f>
        <v>198506.125</v>
      </c>
      <c r="E17" s="314"/>
      <c r="F17" s="243" t="s">
        <v>36</v>
      </c>
      <c r="G17" s="313">
        <v>7536</v>
      </c>
      <c r="H17" s="141">
        <f t="shared" si="0"/>
        <v>3.6448055716773071E-2</v>
      </c>
      <c r="I17" s="378"/>
      <c r="J17" s="798"/>
      <c r="K17" s="798"/>
      <c r="L17" s="798"/>
    </row>
    <row r="18" spans="1:12" ht="15">
      <c r="A18" s="367" t="s">
        <v>422</v>
      </c>
      <c r="B18" s="312">
        <v>62330</v>
      </c>
      <c r="C18" s="377">
        <v>131608</v>
      </c>
      <c r="D18" s="312">
        <f>SUM(B18:C18)</f>
        <v>193938</v>
      </c>
      <c r="E18" s="314"/>
      <c r="F18" s="243" t="s">
        <v>45</v>
      </c>
      <c r="G18" s="313">
        <v>6428</v>
      </c>
      <c r="H18" s="141">
        <f t="shared" si="0"/>
        <v>3.1089185529115885E-2</v>
      </c>
      <c r="I18" s="378"/>
      <c r="J18" s="798"/>
      <c r="K18" s="798"/>
      <c r="L18" s="798"/>
    </row>
    <row r="19" spans="1:12" ht="15">
      <c r="A19" s="367" t="s">
        <v>232</v>
      </c>
      <c r="B19" s="312">
        <v>64494</v>
      </c>
      <c r="C19" s="377">
        <v>132252</v>
      </c>
      <c r="D19" s="312">
        <f t="shared" ref="D19:D21" si="1">SUM(B19:C19)</f>
        <v>196746</v>
      </c>
      <c r="E19" s="314"/>
      <c r="F19" s="243" t="s">
        <v>43</v>
      </c>
      <c r="G19" s="313">
        <v>5702</v>
      </c>
      <c r="H19" s="141">
        <f t="shared" si="0"/>
        <v>2.7577868059585994E-2</v>
      </c>
      <c r="I19" s="378"/>
      <c r="J19" s="798"/>
      <c r="K19" s="798"/>
      <c r="L19" s="798"/>
    </row>
    <row r="20" spans="1:12" ht="15">
      <c r="A20" s="367" t="s">
        <v>233</v>
      </c>
      <c r="B20" s="312">
        <v>64565</v>
      </c>
      <c r="C20" s="377">
        <v>127124</v>
      </c>
      <c r="D20" s="312">
        <f t="shared" si="1"/>
        <v>191689</v>
      </c>
      <c r="F20" s="243" t="s">
        <v>42</v>
      </c>
      <c r="G20" s="313">
        <v>4528</v>
      </c>
      <c r="H20" s="141">
        <f t="shared" si="0"/>
        <v>2.1899787192880635E-2</v>
      </c>
      <c r="I20" s="378"/>
      <c r="J20" s="798"/>
      <c r="K20" s="798"/>
      <c r="L20" s="798"/>
    </row>
    <row r="21" spans="1:12" ht="15">
      <c r="A21" s="367" t="s">
        <v>120</v>
      </c>
      <c r="B21" s="312">
        <v>63659</v>
      </c>
      <c r="C21" s="377">
        <v>132560</v>
      </c>
      <c r="D21" s="312">
        <f t="shared" si="1"/>
        <v>196219</v>
      </c>
      <c r="F21" s="243" t="s">
        <v>162</v>
      </c>
      <c r="G21" s="313">
        <v>2352</v>
      </c>
      <c r="H21" s="141">
        <f t="shared" si="0"/>
        <v>1.1375507835171213E-2</v>
      </c>
      <c r="I21" s="378"/>
      <c r="J21" s="798"/>
      <c r="K21" s="798"/>
      <c r="L21" s="798"/>
    </row>
    <row r="22" spans="1:12" ht="15">
      <c r="A22" s="367" t="s">
        <v>423</v>
      </c>
      <c r="B22" s="312">
        <v>65423</v>
      </c>
      <c r="C22" s="377">
        <v>130689</v>
      </c>
      <c r="D22" s="312">
        <f>SUM(B22:C22)</f>
        <v>196112</v>
      </c>
      <c r="F22" s="243" t="s">
        <v>476</v>
      </c>
      <c r="G22" s="313">
        <v>2195</v>
      </c>
      <c r="H22" s="141">
        <f t="shared" si="0"/>
        <v>1.0616173341071775E-2</v>
      </c>
      <c r="I22" s="378"/>
      <c r="J22" s="798"/>
      <c r="K22" s="798"/>
      <c r="L22" s="798"/>
    </row>
    <row r="23" spans="1:12" ht="15.75" customHeight="1">
      <c r="A23" s="367" t="s">
        <v>424</v>
      </c>
      <c r="B23" s="312">
        <v>64817</v>
      </c>
      <c r="C23" s="312">
        <v>133870</v>
      </c>
      <c r="D23" s="312">
        <f>SUM(B23:C23)</f>
        <v>198687</v>
      </c>
      <c r="E23" s="518"/>
      <c r="F23" s="243" t="s">
        <v>288</v>
      </c>
      <c r="G23" s="313">
        <v>941</v>
      </c>
      <c r="H23" s="141">
        <f t="shared" si="0"/>
        <v>4.55117043915651E-3</v>
      </c>
      <c r="I23" s="378"/>
      <c r="J23" s="798"/>
      <c r="K23" s="798"/>
      <c r="L23" s="798"/>
    </row>
    <row r="24" spans="1:12" ht="15">
      <c r="A24" s="367" t="s">
        <v>425</v>
      </c>
      <c r="B24" s="312">
        <v>69635</v>
      </c>
      <c r="C24" s="312">
        <v>138263</v>
      </c>
      <c r="D24" s="312">
        <f>SUM(B24:C24)</f>
        <v>207898</v>
      </c>
      <c r="F24" s="243" t="s">
        <v>28</v>
      </c>
      <c r="G24" s="313">
        <v>921</v>
      </c>
      <c r="H24" s="141">
        <f t="shared" si="0"/>
        <v>4.4544399303540335E-3</v>
      </c>
      <c r="I24" s="378"/>
      <c r="J24" s="798"/>
      <c r="K24" s="798"/>
      <c r="L24" s="798"/>
    </row>
    <row r="25" spans="1:12" ht="15">
      <c r="A25" s="367" t="s">
        <v>147</v>
      </c>
      <c r="B25" s="312">
        <v>65599</v>
      </c>
      <c r="C25" s="312">
        <v>141161</v>
      </c>
      <c r="D25" s="312">
        <f>SUM(B25:C25)</f>
        <v>206760</v>
      </c>
      <c r="F25" s="243" t="s">
        <v>481</v>
      </c>
      <c r="G25" s="313">
        <v>93</v>
      </c>
      <c r="H25" s="141">
        <f t="shared" si="0"/>
        <v>4.4979686593151478E-4</v>
      </c>
      <c r="I25" s="378"/>
      <c r="J25" s="798"/>
      <c r="K25" s="798"/>
      <c r="L25" s="798"/>
    </row>
    <row r="26" spans="1:12" ht="15">
      <c r="F26" s="243" t="s">
        <v>287</v>
      </c>
      <c r="G26" s="313">
        <v>58</v>
      </c>
      <c r="H26" s="141">
        <f t="shared" si="0"/>
        <v>2.8051847552718127E-4</v>
      </c>
      <c r="I26" s="378"/>
      <c r="J26" s="798"/>
      <c r="K26" s="798"/>
      <c r="L26" s="798"/>
    </row>
    <row r="27" spans="1:12" ht="12.75" customHeight="1">
      <c r="A27" s="871" t="s">
        <v>687</v>
      </c>
      <c r="B27" s="871"/>
      <c r="C27" s="871"/>
      <c r="D27" s="871"/>
      <c r="E27" s="315"/>
      <c r="F27" s="243" t="s">
        <v>289</v>
      </c>
      <c r="G27" s="313">
        <v>34</v>
      </c>
      <c r="H27" s="141">
        <f t="shared" si="0"/>
        <v>1.6444186496420972E-4</v>
      </c>
      <c r="I27" s="378"/>
      <c r="J27" s="798"/>
      <c r="K27" s="798"/>
      <c r="L27" s="798"/>
    </row>
    <row r="28" spans="1:12" ht="15">
      <c r="A28" s="366" t="s">
        <v>676</v>
      </c>
      <c r="B28" s="312">
        <v>70692</v>
      </c>
      <c r="C28" s="312">
        <v>127098</v>
      </c>
      <c r="D28" s="312">
        <f t="shared" ref="D28:D29" si="2">SUM(B28:C28)</f>
        <v>197790</v>
      </c>
      <c r="F28" s="243" t="s">
        <v>291</v>
      </c>
      <c r="G28" s="313">
        <v>8</v>
      </c>
      <c r="H28" s="141">
        <f t="shared" si="0"/>
        <v>3.8692203520990522E-5</v>
      </c>
      <c r="I28" s="378"/>
      <c r="J28" s="798"/>
      <c r="K28" s="798"/>
      <c r="L28" s="798"/>
    </row>
    <row r="29" spans="1:12" ht="15">
      <c r="A29" s="366" t="s">
        <v>677</v>
      </c>
      <c r="B29" s="312">
        <f>+B25</f>
        <v>65599</v>
      </c>
      <c r="C29" s="312">
        <f t="shared" ref="C29" si="3">+C25</f>
        <v>141161</v>
      </c>
      <c r="D29" s="312">
        <f t="shared" si="2"/>
        <v>206760</v>
      </c>
      <c r="F29" s="243" t="s">
        <v>290</v>
      </c>
      <c r="G29" s="519">
        <v>1</v>
      </c>
      <c r="H29" s="141">
        <f t="shared" si="0"/>
        <v>4.8365254401238152E-6</v>
      </c>
      <c r="I29" s="378"/>
      <c r="J29" s="798"/>
      <c r="K29" s="798"/>
      <c r="L29" s="798"/>
    </row>
    <row r="30" spans="1:12" ht="15">
      <c r="A30" s="316" t="s">
        <v>252</v>
      </c>
      <c r="B30" s="317">
        <f>B29/B28-1</f>
        <v>-7.204492729021672E-2</v>
      </c>
      <c r="C30" s="317">
        <f>C29/C28-1</f>
        <v>0.11064690239028141</v>
      </c>
      <c r="D30" s="317">
        <f>D29/D28-1</f>
        <v>4.5351129986349159E-2</v>
      </c>
      <c r="F30" s="266" t="s">
        <v>55</v>
      </c>
      <c r="G30" s="318">
        <f>SUM(G6:G29)</f>
        <v>206760</v>
      </c>
      <c r="H30" s="319">
        <f t="shared" si="0"/>
        <v>1</v>
      </c>
      <c r="I30" s="315"/>
      <c r="J30" s="798"/>
      <c r="K30" s="798"/>
      <c r="L30" s="798"/>
    </row>
    <row r="32" spans="1:12" ht="55.5" customHeight="1">
      <c r="A32" s="866" t="s">
        <v>688</v>
      </c>
      <c r="B32" s="866"/>
      <c r="C32" s="866"/>
      <c r="D32" s="866"/>
      <c r="E32" s="866"/>
      <c r="F32" s="866"/>
      <c r="G32" s="866"/>
      <c r="H32" s="866"/>
      <c r="I32" s="866"/>
      <c r="J32" s="866"/>
      <c r="K32" s="866"/>
    </row>
    <row r="34" spans="1:16">
      <c r="A34" s="867" t="s">
        <v>336</v>
      </c>
      <c r="B34" s="867"/>
      <c r="C34" s="867"/>
      <c r="D34" s="867"/>
      <c r="E34" s="867"/>
      <c r="F34" s="867"/>
      <c r="G34" s="867"/>
      <c r="H34" s="867"/>
      <c r="I34" s="867"/>
      <c r="J34" s="867"/>
      <c r="K34" s="867"/>
      <c r="L34" s="867"/>
      <c r="M34" s="867"/>
      <c r="N34" s="867"/>
      <c r="O34" s="867"/>
      <c r="P34" s="867"/>
    </row>
    <row r="35" spans="1:16">
      <c r="A35" s="868"/>
      <c r="B35" s="869"/>
      <c r="C35" s="869"/>
      <c r="D35" s="869"/>
      <c r="E35" s="869"/>
      <c r="F35" s="869"/>
      <c r="G35" s="869"/>
      <c r="H35" s="869"/>
      <c r="I35" s="869"/>
      <c r="J35" s="869"/>
      <c r="K35" s="869"/>
      <c r="L35" s="869"/>
      <c r="M35" s="869"/>
      <c r="N35" s="869"/>
      <c r="O35" s="869"/>
      <c r="P35" s="869"/>
    </row>
    <row r="36" spans="1:16" ht="25.5">
      <c r="A36" s="320" t="s">
        <v>311</v>
      </c>
      <c r="B36" s="320" t="s">
        <v>312</v>
      </c>
      <c r="C36" s="320" t="s">
        <v>313</v>
      </c>
      <c r="D36" s="320" t="s">
        <v>314</v>
      </c>
      <c r="E36" s="320" t="s">
        <v>315</v>
      </c>
      <c r="F36" s="320" t="s">
        <v>316</v>
      </c>
      <c r="G36" s="320" t="s">
        <v>317</v>
      </c>
      <c r="H36" s="320" t="s">
        <v>318</v>
      </c>
      <c r="I36" s="320" t="s">
        <v>319</v>
      </c>
      <c r="J36" s="320" t="s">
        <v>320</v>
      </c>
      <c r="K36" s="320" t="s">
        <v>321</v>
      </c>
      <c r="L36" s="320" t="s">
        <v>322</v>
      </c>
      <c r="M36" s="320" t="s">
        <v>323</v>
      </c>
      <c r="N36" s="320" t="s">
        <v>283</v>
      </c>
    </row>
    <row r="37" spans="1:16">
      <c r="A37" s="321" t="s">
        <v>324</v>
      </c>
      <c r="B37" s="322">
        <v>6</v>
      </c>
      <c r="C37" s="322">
        <v>4</v>
      </c>
      <c r="D37" s="322">
        <v>2</v>
      </c>
      <c r="E37" s="322">
        <v>3</v>
      </c>
      <c r="F37" s="322">
        <v>3</v>
      </c>
      <c r="G37" s="322">
        <v>6</v>
      </c>
      <c r="H37" s="322">
        <v>8</v>
      </c>
      <c r="I37" s="322">
        <v>0</v>
      </c>
      <c r="J37" s="322">
        <v>0</v>
      </c>
      <c r="K37" s="322">
        <v>7</v>
      </c>
      <c r="L37" s="322">
        <v>8</v>
      </c>
      <c r="M37" s="322">
        <v>7</v>
      </c>
      <c r="N37" s="322">
        <v>54</v>
      </c>
    </row>
    <row r="38" spans="1:16">
      <c r="A38" s="321" t="s">
        <v>325</v>
      </c>
      <c r="B38" s="322">
        <v>2</v>
      </c>
      <c r="C38" s="322">
        <v>9</v>
      </c>
      <c r="D38" s="322">
        <v>5</v>
      </c>
      <c r="E38" s="322">
        <v>5</v>
      </c>
      <c r="F38" s="322">
        <v>8</v>
      </c>
      <c r="G38" s="322">
        <v>3</v>
      </c>
      <c r="H38" s="322">
        <v>8</v>
      </c>
      <c r="I38" s="322">
        <v>8</v>
      </c>
      <c r="J38" s="322">
        <v>4</v>
      </c>
      <c r="K38" s="322">
        <v>5</v>
      </c>
      <c r="L38" s="322">
        <v>4</v>
      </c>
      <c r="M38" s="322">
        <v>5</v>
      </c>
      <c r="N38" s="322">
        <v>66</v>
      </c>
    </row>
    <row r="39" spans="1:16">
      <c r="A39" s="321" t="s">
        <v>326</v>
      </c>
      <c r="B39" s="322">
        <v>20</v>
      </c>
      <c r="C39" s="322">
        <v>2</v>
      </c>
      <c r="D39" s="322">
        <v>4</v>
      </c>
      <c r="E39" s="322">
        <v>6</v>
      </c>
      <c r="F39" s="322">
        <v>5</v>
      </c>
      <c r="G39" s="322">
        <v>5</v>
      </c>
      <c r="H39" s="322">
        <v>4</v>
      </c>
      <c r="I39" s="322">
        <v>6</v>
      </c>
      <c r="J39" s="322">
        <v>4</v>
      </c>
      <c r="K39" s="322">
        <v>8</v>
      </c>
      <c r="L39" s="322">
        <v>8</v>
      </c>
      <c r="M39" s="322">
        <v>1</v>
      </c>
      <c r="N39" s="322">
        <v>73</v>
      </c>
    </row>
    <row r="40" spans="1:16">
      <c r="A40" s="321" t="s">
        <v>327</v>
      </c>
      <c r="B40" s="322">
        <v>4</v>
      </c>
      <c r="C40" s="322">
        <v>8</v>
      </c>
      <c r="D40" s="322">
        <v>5</v>
      </c>
      <c r="E40" s="322">
        <v>7</v>
      </c>
      <c r="F40" s="322">
        <v>5</v>
      </c>
      <c r="G40" s="322">
        <v>3</v>
      </c>
      <c r="H40" s="322">
        <v>4</v>
      </c>
      <c r="I40" s="322">
        <v>5</v>
      </c>
      <c r="J40" s="322">
        <v>3</v>
      </c>
      <c r="K40" s="322">
        <v>3</v>
      </c>
      <c r="L40" s="322">
        <v>4</v>
      </c>
      <c r="M40" s="322">
        <v>3</v>
      </c>
      <c r="N40" s="322">
        <v>54</v>
      </c>
    </row>
    <row r="41" spans="1:16">
      <c r="A41" s="321" t="s">
        <v>328</v>
      </c>
      <c r="B41" s="322">
        <v>2</v>
      </c>
      <c r="C41" s="322">
        <v>9</v>
      </c>
      <c r="D41" s="322">
        <v>8</v>
      </c>
      <c r="E41" s="322">
        <v>5</v>
      </c>
      <c r="F41" s="322">
        <v>2</v>
      </c>
      <c r="G41" s="322">
        <v>9</v>
      </c>
      <c r="H41" s="322">
        <v>1</v>
      </c>
      <c r="I41" s="322">
        <v>3</v>
      </c>
      <c r="J41" s="322">
        <v>4</v>
      </c>
      <c r="K41" s="322">
        <v>7</v>
      </c>
      <c r="L41" s="322">
        <v>5</v>
      </c>
      <c r="M41" s="322">
        <v>1</v>
      </c>
      <c r="N41" s="322">
        <v>56</v>
      </c>
    </row>
    <row r="42" spans="1:16">
      <c r="A42" s="321" t="s">
        <v>329</v>
      </c>
      <c r="B42" s="322">
        <v>3</v>
      </c>
      <c r="C42" s="322">
        <v>8</v>
      </c>
      <c r="D42" s="322">
        <v>6</v>
      </c>
      <c r="E42" s="322">
        <v>6</v>
      </c>
      <c r="F42" s="322">
        <v>6</v>
      </c>
      <c r="G42" s="322">
        <v>3</v>
      </c>
      <c r="H42" s="322">
        <v>5</v>
      </c>
      <c r="I42" s="322">
        <v>3</v>
      </c>
      <c r="J42" s="322">
        <v>7</v>
      </c>
      <c r="K42" s="322">
        <v>5</v>
      </c>
      <c r="L42" s="322">
        <v>8</v>
      </c>
      <c r="M42" s="322">
        <v>9</v>
      </c>
      <c r="N42" s="322">
        <v>69</v>
      </c>
    </row>
    <row r="43" spans="1:16">
      <c r="A43" s="321" t="s">
        <v>330</v>
      </c>
      <c r="B43" s="322">
        <v>6</v>
      </c>
      <c r="C43" s="322">
        <v>7</v>
      </c>
      <c r="D43" s="322">
        <v>6</v>
      </c>
      <c r="E43" s="322">
        <v>3</v>
      </c>
      <c r="F43" s="322">
        <v>6</v>
      </c>
      <c r="G43" s="322">
        <v>5</v>
      </c>
      <c r="H43" s="322">
        <v>6</v>
      </c>
      <c r="I43" s="322">
        <v>5</v>
      </c>
      <c r="J43" s="322">
        <v>4</v>
      </c>
      <c r="K43" s="322">
        <v>9</v>
      </c>
      <c r="L43" s="322">
        <v>4</v>
      </c>
      <c r="M43" s="322">
        <v>4</v>
      </c>
      <c r="N43" s="322">
        <v>65</v>
      </c>
    </row>
    <row r="44" spans="1:16">
      <c r="A44" s="321" t="s">
        <v>331</v>
      </c>
      <c r="B44" s="322">
        <v>5</v>
      </c>
      <c r="C44" s="322">
        <v>6</v>
      </c>
      <c r="D44" s="322">
        <v>7</v>
      </c>
      <c r="E44" s="322">
        <v>3</v>
      </c>
      <c r="F44" s="322">
        <v>7</v>
      </c>
      <c r="G44" s="322">
        <v>6</v>
      </c>
      <c r="H44" s="322">
        <v>4</v>
      </c>
      <c r="I44" s="322">
        <v>6</v>
      </c>
      <c r="J44" s="322">
        <v>5</v>
      </c>
      <c r="K44" s="322">
        <v>6</v>
      </c>
      <c r="L44" s="322">
        <v>5</v>
      </c>
      <c r="M44" s="322">
        <v>2</v>
      </c>
      <c r="N44" s="322">
        <v>62</v>
      </c>
    </row>
    <row r="45" spans="1:16">
      <c r="A45" s="321" t="s">
        <v>332</v>
      </c>
      <c r="B45" s="322">
        <v>12</v>
      </c>
      <c r="C45" s="322">
        <v>5</v>
      </c>
      <c r="D45" s="322">
        <v>7</v>
      </c>
      <c r="E45" s="322">
        <v>6</v>
      </c>
      <c r="F45" s="322">
        <v>3</v>
      </c>
      <c r="G45" s="322">
        <v>5</v>
      </c>
      <c r="H45" s="322">
        <v>6</v>
      </c>
      <c r="I45" s="322">
        <v>6</v>
      </c>
      <c r="J45" s="322">
        <v>5</v>
      </c>
      <c r="K45" s="322">
        <v>3</v>
      </c>
      <c r="L45" s="322">
        <v>3</v>
      </c>
      <c r="M45" s="322">
        <v>3</v>
      </c>
      <c r="N45" s="322">
        <v>64</v>
      </c>
    </row>
    <row r="46" spans="1:16">
      <c r="A46" s="321" t="s">
        <v>333</v>
      </c>
      <c r="B46" s="322">
        <v>4</v>
      </c>
      <c r="C46" s="322">
        <v>14</v>
      </c>
      <c r="D46" s="322">
        <v>6</v>
      </c>
      <c r="E46" s="322">
        <v>2</v>
      </c>
      <c r="F46" s="322">
        <v>3</v>
      </c>
      <c r="G46" s="322">
        <v>8</v>
      </c>
      <c r="H46" s="322">
        <v>6</v>
      </c>
      <c r="I46" s="322">
        <v>4</v>
      </c>
      <c r="J46" s="322">
        <v>2</v>
      </c>
      <c r="K46" s="322">
        <v>1</v>
      </c>
      <c r="L46" s="322">
        <v>4</v>
      </c>
      <c r="M46" s="322">
        <v>2</v>
      </c>
      <c r="N46" s="322">
        <v>56</v>
      </c>
    </row>
    <row r="47" spans="1:16">
      <c r="A47" s="321" t="s">
        <v>334</v>
      </c>
      <c r="B47" s="322">
        <v>5</v>
      </c>
      <c r="C47" s="322">
        <v>13</v>
      </c>
      <c r="D47" s="322">
        <v>1</v>
      </c>
      <c r="E47" s="322">
        <v>6</v>
      </c>
      <c r="F47" s="322">
        <v>5</v>
      </c>
      <c r="G47" s="322">
        <v>9</v>
      </c>
      <c r="H47" s="322">
        <v>6</v>
      </c>
      <c r="I47" s="322">
        <v>4</v>
      </c>
      <c r="J47" s="322">
        <v>3</v>
      </c>
      <c r="K47" s="322">
        <v>4</v>
      </c>
      <c r="L47" s="322">
        <v>4</v>
      </c>
      <c r="M47" s="322">
        <v>6</v>
      </c>
      <c r="N47" s="322">
        <v>66</v>
      </c>
    </row>
    <row r="48" spans="1:16">
      <c r="A48" s="321" t="s">
        <v>335</v>
      </c>
      <c r="B48" s="322">
        <v>4</v>
      </c>
      <c r="C48" s="322">
        <v>8</v>
      </c>
      <c r="D48" s="322">
        <v>2</v>
      </c>
      <c r="E48" s="322">
        <v>5</v>
      </c>
      <c r="F48" s="322">
        <v>6</v>
      </c>
      <c r="G48" s="322">
        <v>5</v>
      </c>
      <c r="H48" s="322">
        <v>4</v>
      </c>
      <c r="I48" s="322">
        <v>5</v>
      </c>
      <c r="J48" s="322">
        <v>4</v>
      </c>
      <c r="K48" s="322">
        <v>5</v>
      </c>
      <c r="L48" s="322">
        <v>1</v>
      </c>
      <c r="M48" s="322">
        <v>3</v>
      </c>
      <c r="N48" s="322">
        <v>52</v>
      </c>
    </row>
    <row r="49" spans="1:14">
      <c r="A49" s="321">
        <v>2012</v>
      </c>
      <c r="B49" s="322">
        <v>2</v>
      </c>
      <c r="C49" s="322">
        <v>6</v>
      </c>
      <c r="D49" s="322">
        <v>8</v>
      </c>
      <c r="E49" s="322">
        <v>2</v>
      </c>
      <c r="F49" s="322">
        <v>4</v>
      </c>
      <c r="G49" s="322">
        <v>2</v>
      </c>
      <c r="H49" s="322">
        <v>5</v>
      </c>
      <c r="I49" s="322">
        <v>5</v>
      </c>
      <c r="J49" s="322">
        <v>3</v>
      </c>
      <c r="K49" s="322">
        <v>8</v>
      </c>
      <c r="L49" s="322">
        <v>4</v>
      </c>
      <c r="M49" s="322">
        <v>4</v>
      </c>
      <c r="N49" s="322">
        <v>53</v>
      </c>
    </row>
    <row r="50" spans="1:14">
      <c r="A50" s="321">
        <v>2013</v>
      </c>
      <c r="B50" s="322">
        <v>4</v>
      </c>
      <c r="C50" s="322">
        <v>6</v>
      </c>
      <c r="D50" s="322">
        <v>5</v>
      </c>
      <c r="E50" s="322">
        <v>6</v>
      </c>
      <c r="F50" s="322">
        <v>1</v>
      </c>
      <c r="G50" s="322">
        <v>4</v>
      </c>
      <c r="H50" s="322">
        <v>4</v>
      </c>
      <c r="I50" s="322">
        <v>4</v>
      </c>
      <c r="J50" s="322">
        <v>5</v>
      </c>
      <c r="K50" s="322">
        <v>2</v>
      </c>
      <c r="L50" s="322">
        <v>4</v>
      </c>
      <c r="M50" s="322">
        <v>2</v>
      </c>
      <c r="N50" s="322">
        <v>47</v>
      </c>
    </row>
    <row r="51" spans="1:14">
      <c r="A51" s="321">
        <v>2014</v>
      </c>
      <c r="B51" s="322">
        <v>6</v>
      </c>
      <c r="C51" s="322">
        <v>1</v>
      </c>
      <c r="D51" s="322">
        <v>1</v>
      </c>
      <c r="E51" s="322">
        <v>1</v>
      </c>
      <c r="F51" s="322">
        <v>1</v>
      </c>
      <c r="G51" s="322">
        <v>3</v>
      </c>
      <c r="H51" s="322">
        <v>7</v>
      </c>
      <c r="I51" s="322">
        <v>2</v>
      </c>
      <c r="J51" s="322">
        <v>2</v>
      </c>
      <c r="K51" s="322">
        <v>0</v>
      </c>
      <c r="L51" s="322">
        <v>1</v>
      </c>
      <c r="M51" s="322">
        <v>7</v>
      </c>
      <c r="N51" s="322">
        <v>32</v>
      </c>
    </row>
    <row r="52" spans="1:14">
      <c r="A52" s="321">
        <v>2015</v>
      </c>
      <c r="B52" s="322">
        <v>5</v>
      </c>
      <c r="C52" s="322">
        <v>2</v>
      </c>
      <c r="D52" s="322">
        <v>7</v>
      </c>
      <c r="E52" s="322">
        <v>2</v>
      </c>
      <c r="F52" s="322">
        <v>0</v>
      </c>
      <c r="G52" s="322">
        <v>2</v>
      </c>
      <c r="H52" s="322">
        <v>1</v>
      </c>
      <c r="I52" s="322">
        <v>2</v>
      </c>
      <c r="J52" s="322">
        <v>2</v>
      </c>
      <c r="K52" s="322">
        <v>3</v>
      </c>
      <c r="L52" s="322">
        <v>3</v>
      </c>
      <c r="M52" s="322">
        <v>0</v>
      </c>
      <c r="N52" s="322">
        <v>29</v>
      </c>
    </row>
    <row r="53" spans="1:14">
      <c r="A53" s="321">
        <v>2016</v>
      </c>
      <c r="B53" s="322">
        <v>4</v>
      </c>
      <c r="C53" s="322">
        <v>3</v>
      </c>
      <c r="D53" s="322">
        <v>3</v>
      </c>
      <c r="E53" s="322">
        <v>1</v>
      </c>
      <c r="F53" s="322">
        <v>6</v>
      </c>
      <c r="G53" s="322">
        <v>2</v>
      </c>
      <c r="H53" s="322">
        <v>2</v>
      </c>
      <c r="I53" s="322">
        <v>3</v>
      </c>
      <c r="J53" s="322">
        <v>4</v>
      </c>
      <c r="K53" s="322">
        <v>1</v>
      </c>
      <c r="L53" s="322">
        <v>2</v>
      </c>
      <c r="M53" s="322">
        <v>3</v>
      </c>
      <c r="N53" s="322">
        <v>34</v>
      </c>
    </row>
    <row r="54" spans="1:14">
      <c r="A54" s="321">
        <v>2017</v>
      </c>
      <c r="B54" s="322">
        <v>5</v>
      </c>
      <c r="C54" s="322">
        <v>5</v>
      </c>
      <c r="D54" s="322">
        <v>3</v>
      </c>
      <c r="E54" s="322">
        <v>2</v>
      </c>
      <c r="F54" s="322">
        <v>6</v>
      </c>
      <c r="G54" s="322">
        <v>1</v>
      </c>
      <c r="H54" s="322">
        <v>3</v>
      </c>
      <c r="I54" s="322">
        <v>4</v>
      </c>
      <c r="J54" s="322">
        <v>2</v>
      </c>
      <c r="K54" s="322">
        <v>8</v>
      </c>
      <c r="L54" s="322">
        <v>0</v>
      </c>
      <c r="M54" s="322">
        <v>2</v>
      </c>
      <c r="N54" s="322">
        <v>41</v>
      </c>
    </row>
    <row r="55" spans="1:14">
      <c r="A55" s="323">
        <v>2018</v>
      </c>
      <c r="B55" s="324">
        <v>2</v>
      </c>
      <c r="C55" s="324">
        <v>1</v>
      </c>
      <c r="D55" s="324">
        <v>2</v>
      </c>
      <c r="E55" s="324">
        <v>5</v>
      </c>
      <c r="F55" s="324">
        <v>3</v>
      </c>
      <c r="G55" s="324">
        <v>2</v>
      </c>
      <c r="H55" s="324">
        <v>1</v>
      </c>
      <c r="I55" s="324"/>
      <c r="J55" s="324"/>
      <c r="K55" s="324"/>
      <c r="L55" s="324"/>
      <c r="M55" s="324"/>
      <c r="N55" s="324">
        <f>+SUM(B55:M55)</f>
        <v>16</v>
      </c>
    </row>
    <row r="57" spans="1:14" ht="51.75" customHeight="1">
      <c r="A57" s="866" t="s">
        <v>689</v>
      </c>
      <c r="B57" s="866"/>
      <c r="C57" s="866"/>
      <c r="D57" s="866"/>
      <c r="E57" s="866"/>
      <c r="F57" s="866"/>
      <c r="G57" s="866"/>
      <c r="H57" s="866"/>
      <c r="I57" s="866"/>
      <c r="J57" s="866"/>
      <c r="K57" s="866"/>
    </row>
  </sheetData>
  <mergeCells count="8">
    <mergeCell ref="A57:K57"/>
    <mergeCell ref="A34:P34"/>
    <mergeCell ref="A35:P35"/>
    <mergeCell ref="A2:D2"/>
    <mergeCell ref="A4:D4"/>
    <mergeCell ref="F4:H4"/>
    <mergeCell ref="A27:D27"/>
    <mergeCell ref="A32:K32"/>
  </mergeCells>
  <printOptions horizontalCentered="1" verticalCentered="1"/>
  <pageMargins left="0" right="0" top="0" bottom="0" header="0.31496062992125984" footer="0.31496062992125984"/>
  <pageSetup paperSize="9" scale="5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00B050"/>
  </sheetPr>
  <dimension ref="A1:O49"/>
  <sheetViews>
    <sheetView showGridLines="0" view="pageBreakPreview" zoomScaleNormal="100" zoomScaleSheetLayoutView="100" workbookViewId="0">
      <selection activeCell="E38" sqref="E38"/>
    </sheetView>
  </sheetViews>
  <sheetFormatPr baseColWidth="10" defaultColWidth="11.5703125" defaultRowHeight="12"/>
  <cols>
    <col min="1" max="1" width="17" style="144" customWidth="1"/>
    <col min="2" max="2" width="18.5703125" style="150" hidden="1" customWidth="1"/>
    <col min="3" max="5" width="17.28515625" style="150" customWidth="1"/>
    <col min="6" max="11" width="17.28515625" style="143" customWidth="1"/>
    <col min="12" max="12" width="17.28515625" style="144" customWidth="1"/>
    <col min="13" max="16384" width="11.5703125" style="144"/>
  </cols>
  <sheetData>
    <row r="1" spans="1:12" ht="12.75">
      <c r="A1" s="302" t="s">
        <v>364</v>
      </c>
      <c r="B1" s="286"/>
      <c r="C1" s="286"/>
      <c r="D1" s="286"/>
      <c r="E1" s="286"/>
      <c r="F1" s="287"/>
      <c r="G1" s="287"/>
      <c r="H1" s="287"/>
      <c r="I1" s="287"/>
      <c r="J1" s="287"/>
      <c r="K1" s="287"/>
    </row>
    <row r="2" spans="1:12" ht="31.5" customHeight="1">
      <c r="A2" s="800" t="s">
        <v>365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</row>
    <row r="3" spans="1:12">
      <c r="E3" s="143"/>
    </row>
    <row r="4" spans="1:12" ht="25.5">
      <c r="A4" s="289" t="s">
        <v>337</v>
      </c>
      <c r="B4" s="303">
        <v>2008</v>
      </c>
      <c r="C4" s="303">
        <v>2009</v>
      </c>
      <c r="D4" s="303">
        <v>2010</v>
      </c>
      <c r="E4" s="303">
        <v>2011</v>
      </c>
      <c r="F4" s="303">
        <v>2012</v>
      </c>
      <c r="G4" s="303">
        <v>2013</v>
      </c>
      <c r="H4" s="303">
        <v>2014</v>
      </c>
      <c r="I4" s="303">
        <v>2015</v>
      </c>
      <c r="J4" s="303">
        <v>2016</v>
      </c>
      <c r="K4" s="303">
        <v>2017</v>
      </c>
      <c r="L4" s="397" t="s">
        <v>636</v>
      </c>
    </row>
    <row r="5" spans="1:12" ht="12.75">
      <c r="A5" s="290" t="s">
        <v>338</v>
      </c>
      <c r="B5" s="291" t="e">
        <f>'12. TRANSFERENCIAS 2'!#REF!+'12. TRANSFERENCIAS 2'!#REF!+'12. TRANSFERENCIAS 2'!#REF!</f>
        <v>#REF!</v>
      </c>
      <c r="C5" s="291">
        <f>'12. TRANSFERENCIAS 2'!B6+'12. TRANSFERENCIAS 2'!B32+'12. TRANSFERENCIAS 2'!B58</f>
        <v>2682789.9075251226</v>
      </c>
      <c r="D5" s="291">
        <f>'12. TRANSFERENCIAS 2'!C6+'12. TRANSFERENCIAS 2'!C32+'12. TRANSFERENCIAS 2'!C58</f>
        <v>2917749.4890824147</v>
      </c>
      <c r="E5" s="291">
        <f>'12. TRANSFERENCIAS 2'!D6+'12. TRANSFERENCIAS 2'!D32+'12. TRANSFERENCIAS 2'!D58</f>
        <v>2885886.1343818358</v>
      </c>
      <c r="F5" s="291">
        <f>'12. TRANSFERENCIAS 2'!E6+'12. TRANSFERENCIAS 2'!E32+'12. TRANSFERENCIAS 2'!E58</f>
        <v>2599069.3819712554</v>
      </c>
      <c r="G5" s="291">
        <f>'12. TRANSFERENCIAS 2'!F6+'12. TRANSFERENCIAS 2'!F32+'12. TRANSFERENCIAS 2'!F58</f>
        <v>1825852.1229200002</v>
      </c>
      <c r="H5" s="291">
        <f>'12. TRANSFERENCIAS 2'!G6+'12. TRANSFERENCIAS 2'!G32+'12. TRANSFERENCIAS 2'!G58</f>
        <v>1957001.4364799999</v>
      </c>
      <c r="I5" s="291">
        <f>'12. TRANSFERENCIAS 2'!H6+'12. TRANSFERENCIAS 2'!H32+'12. TRANSFERENCIAS 2'!H58</f>
        <v>2181241.04</v>
      </c>
      <c r="J5" s="291">
        <f>'12. TRANSFERENCIAS 2'!I6+'12. TRANSFERENCIAS 2'!I32+'12. TRANSFERENCIAS 2'!I58</f>
        <v>1553578.78</v>
      </c>
      <c r="K5" s="291">
        <f>'12. TRANSFERENCIAS 2'!J6+'12. TRANSFERENCIAS 2'!J32+'12. TRANSFERENCIAS 2'!J58</f>
        <v>1936562.98459</v>
      </c>
      <c r="L5" s="291">
        <f>'12. TRANSFERENCIAS 2'!K6+'12. TRANSFERENCIAS 2'!K32+'12. TRANSFERENCIAS 2'!K58</f>
        <v>1875014.1879999998</v>
      </c>
    </row>
    <row r="6" spans="1:12" ht="12.75">
      <c r="A6" s="290" t="s">
        <v>339</v>
      </c>
      <c r="B6" s="291" t="e">
        <f>'12. TRANSFERENCIAS 2'!#REF!+'12. TRANSFERENCIAS 2'!#REF!+'12. TRANSFERENCIAS 2'!#REF!</f>
        <v>#REF!</v>
      </c>
      <c r="C6" s="291">
        <f>'12. TRANSFERENCIAS 2'!B7+'12. TRANSFERENCIAS 2'!B33+'12. TRANSFERENCIAS 2'!B59</f>
        <v>864662329.16954947</v>
      </c>
      <c r="D6" s="291">
        <f>'12. TRANSFERENCIAS 2'!C7+'12. TRANSFERENCIAS 2'!C33+'12. TRANSFERENCIAS 2'!C59</f>
        <v>794731907.35502791</v>
      </c>
      <c r="E6" s="291">
        <f>'12. TRANSFERENCIAS 2'!D7+'12. TRANSFERENCIAS 2'!D33+'12. TRANSFERENCIAS 2'!D59</f>
        <v>770582075.17868149</v>
      </c>
      <c r="F6" s="291">
        <f>'12. TRANSFERENCIAS 2'!E7+'12. TRANSFERENCIAS 2'!E33+'12. TRANSFERENCIAS 2'!E59</f>
        <v>1015864460.2310069</v>
      </c>
      <c r="G6" s="291">
        <f>'12. TRANSFERENCIAS 2'!F7+'12. TRANSFERENCIAS 2'!F33+'12. TRANSFERENCIAS 2'!F59</f>
        <v>1019235893.6981801</v>
      </c>
      <c r="H6" s="291">
        <f>'12. TRANSFERENCIAS 2'!G7+'12. TRANSFERENCIAS 2'!G33+'12. TRANSFERENCIAS 2'!G59</f>
        <v>748108985.49879992</v>
      </c>
      <c r="I6" s="291">
        <f>'12. TRANSFERENCIAS 2'!H7+'12. TRANSFERENCIAS 2'!H33+'12. TRANSFERENCIAS 2'!H59</f>
        <v>434978723.07999998</v>
      </c>
      <c r="J6" s="291">
        <f>'12. TRANSFERENCIAS 2'!I7+'12. TRANSFERENCIAS 2'!I33+'12. TRANSFERENCIAS 2'!I59</f>
        <v>397241204.63</v>
      </c>
      <c r="K6" s="291">
        <f>'12. TRANSFERENCIAS 2'!J7+'12. TRANSFERENCIAS 2'!J33+'12. TRANSFERENCIAS 2'!J59</f>
        <v>750902788.65413082</v>
      </c>
      <c r="L6" s="291">
        <f>'12. TRANSFERENCIAS 2'!K7+'12. TRANSFERENCIAS 2'!K33+'12. TRANSFERENCIAS 2'!K59</f>
        <v>1409339321.5663996</v>
      </c>
    </row>
    <row r="7" spans="1:12" ht="12.75">
      <c r="A7" s="290" t="s">
        <v>340</v>
      </c>
      <c r="B7" s="291" t="e">
        <f>'12. TRANSFERENCIAS 2'!#REF!+'12. TRANSFERENCIAS 2'!#REF!+'12. TRANSFERENCIAS 2'!#REF!</f>
        <v>#REF!</v>
      </c>
      <c r="C7" s="291">
        <f>'12. TRANSFERENCIAS 2'!B8+'12. TRANSFERENCIAS 2'!B34+'12. TRANSFERENCIAS 2'!B60</f>
        <v>17362096.761994701</v>
      </c>
      <c r="D7" s="291">
        <f>'12. TRANSFERENCIAS 2'!C8+'12. TRANSFERENCIAS 2'!C34+'12. TRANSFERENCIAS 2'!C60</f>
        <v>7456589.6571504148</v>
      </c>
      <c r="E7" s="291">
        <f>'12. TRANSFERENCIAS 2'!D8+'12. TRANSFERENCIAS 2'!D34+'12. TRANSFERENCIAS 2'!D60</f>
        <v>10352474.048096461</v>
      </c>
      <c r="F7" s="291">
        <f>'12. TRANSFERENCIAS 2'!E8+'12. TRANSFERENCIAS 2'!E34+'12. TRANSFERENCIAS 2'!E60</f>
        <v>16258266.173091136</v>
      </c>
      <c r="G7" s="291">
        <f>'12. TRANSFERENCIAS 2'!F8+'12. TRANSFERENCIAS 2'!F34+'12. TRANSFERENCIAS 2'!F60</f>
        <v>23194328.901979998</v>
      </c>
      <c r="H7" s="291">
        <f>'12. TRANSFERENCIAS 2'!G8+'12. TRANSFERENCIAS 2'!G34+'12. TRANSFERENCIAS 2'!G60</f>
        <v>12359816.557359999</v>
      </c>
      <c r="I7" s="291">
        <f>'12. TRANSFERENCIAS 2'!H8+'12. TRANSFERENCIAS 2'!H34+'12. TRANSFERENCIAS 2'!H60</f>
        <v>12761019.199999999</v>
      </c>
      <c r="J7" s="291">
        <f>'12. TRANSFERENCIAS 2'!I8+'12. TRANSFERENCIAS 2'!I34+'12. TRANSFERENCIAS 2'!I60</f>
        <v>108657238.47</v>
      </c>
      <c r="K7" s="291">
        <f>'12. TRANSFERENCIAS 2'!J8+'12. TRANSFERENCIAS 2'!J34+'12. TRANSFERENCIAS 2'!J60</f>
        <v>312005052.26177514</v>
      </c>
      <c r="L7" s="291">
        <f>'12. TRANSFERENCIAS 2'!K8+'12. TRANSFERENCIAS 2'!K34+'12. TRANSFERENCIAS 2'!K60</f>
        <v>192832385.03919998</v>
      </c>
    </row>
    <row r="8" spans="1:12" ht="12.75">
      <c r="A8" s="290" t="s">
        <v>341</v>
      </c>
      <c r="B8" s="291" t="e">
        <f>'12. TRANSFERENCIAS 2'!#REF!+'12. TRANSFERENCIAS 2'!#REF!+'12. TRANSFERENCIAS 2'!#REF!</f>
        <v>#REF!</v>
      </c>
      <c r="C8" s="291">
        <f>'12. TRANSFERENCIAS 2'!B9+'12. TRANSFERENCIAS 2'!B35+'12. TRANSFERENCIAS 2'!B61</f>
        <v>581694791.97875822</v>
      </c>
      <c r="D8" s="291">
        <f>'12. TRANSFERENCIAS 2'!C9+'12. TRANSFERENCIAS 2'!C35+'12. TRANSFERENCIAS 2'!C61</f>
        <v>412482426.68868721</v>
      </c>
      <c r="E8" s="291">
        <f>'12. TRANSFERENCIAS 2'!D9+'12. TRANSFERENCIAS 2'!D35+'12. TRANSFERENCIAS 2'!D61</f>
        <v>743425104.79328167</v>
      </c>
      <c r="F8" s="291">
        <f>'12. TRANSFERENCIAS 2'!E9+'12. TRANSFERENCIAS 2'!E35+'12. TRANSFERENCIAS 2'!E61</f>
        <v>834558660.40025938</v>
      </c>
      <c r="G8" s="291">
        <f>'12. TRANSFERENCIAS 2'!F9+'12. TRANSFERENCIAS 2'!F35+'12. TRANSFERENCIAS 2'!F61</f>
        <v>495471646.29208004</v>
      </c>
      <c r="H8" s="291">
        <f>'12. TRANSFERENCIAS 2'!G9+'12. TRANSFERENCIAS 2'!G35+'12. TRANSFERENCIAS 2'!G61</f>
        <v>465207945.30327994</v>
      </c>
      <c r="I8" s="291">
        <f>'12. TRANSFERENCIAS 2'!H9+'12. TRANSFERENCIAS 2'!H35+'12. TRANSFERENCIAS 2'!H61</f>
        <v>453708276.44</v>
      </c>
      <c r="J8" s="291">
        <f>'12. TRANSFERENCIAS 2'!I9+'12. TRANSFERENCIAS 2'!I35+'12. TRANSFERENCIAS 2'!I61</f>
        <v>399551676.09000003</v>
      </c>
      <c r="K8" s="291">
        <f>'12. TRANSFERENCIAS 2'!J9+'12. TRANSFERENCIAS 2'!J35+'12. TRANSFERENCIAS 2'!J61</f>
        <v>528519880.00192571</v>
      </c>
      <c r="L8" s="291">
        <f>'12. TRANSFERENCIAS 2'!K9+'12. TRANSFERENCIAS 2'!K35+'12. TRANSFERENCIAS 2'!K61</f>
        <v>767617751.90359998</v>
      </c>
    </row>
    <row r="9" spans="1:12" ht="12.75">
      <c r="A9" s="290" t="s">
        <v>342</v>
      </c>
      <c r="B9" s="291" t="e">
        <f>'12. TRANSFERENCIAS 2'!#REF!+'12. TRANSFERENCIAS 2'!#REF!+'12. TRANSFERENCIAS 2'!#REF!</f>
        <v>#REF!</v>
      </c>
      <c r="C9" s="291">
        <f>'12. TRANSFERENCIAS 2'!B10+'12. TRANSFERENCIAS 2'!B36+'12. TRANSFERENCIAS 2'!B62</f>
        <v>20169722.014334258</v>
      </c>
      <c r="D9" s="291">
        <f>'12. TRANSFERENCIAS 2'!C10+'12. TRANSFERENCIAS 2'!C36+'12. TRANSFERENCIAS 2'!C62</f>
        <v>56291528.337267637</v>
      </c>
      <c r="E9" s="291">
        <f>'12. TRANSFERENCIAS 2'!D10+'12. TRANSFERENCIAS 2'!D36+'12. TRANSFERENCIAS 2'!D62</f>
        <v>93335995.954704985</v>
      </c>
      <c r="F9" s="291">
        <f>'12. TRANSFERENCIAS 2'!E10+'12. TRANSFERENCIAS 2'!E36+'12. TRANSFERENCIAS 2'!E62</f>
        <v>103933365.76069061</v>
      </c>
      <c r="G9" s="291">
        <f>'12. TRANSFERENCIAS 2'!F10+'12. TRANSFERENCIAS 2'!F36+'12. TRANSFERENCIAS 2'!F62</f>
        <v>35571156.607960001</v>
      </c>
      <c r="H9" s="291">
        <f>'12. TRANSFERENCIAS 2'!G10+'12. TRANSFERENCIAS 2'!G36+'12. TRANSFERENCIAS 2'!G62</f>
        <v>22621632.889839999</v>
      </c>
      <c r="I9" s="291">
        <f>'12. TRANSFERENCIAS 2'!H10+'12. TRANSFERENCIAS 2'!H36+'12. TRANSFERENCIAS 2'!H62</f>
        <v>31112361.829999998</v>
      </c>
      <c r="J9" s="291">
        <f>'12. TRANSFERENCIAS 2'!I10+'12. TRANSFERENCIAS 2'!I36+'12. TRANSFERENCIAS 2'!I62</f>
        <v>39934274.399999999</v>
      </c>
      <c r="K9" s="291">
        <f>'12. TRANSFERENCIAS 2'!J10+'12. TRANSFERENCIAS 2'!J36+'12. TRANSFERENCIAS 2'!J62</f>
        <v>39870273.374913946</v>
      </c>
      <c r="L9" s="291">
        <f>'12. TRANSFERENCIAS 2'!K10+'12. TRANSFERENCIAS 2'!K36+'12. TRANSFERENCIAS 2'!K62</f>
        <v>57555005.411600001</v>
      </c>
    </row>
    <row r="10" spans="1:12" ht="12.75">
      <c r="A10" s="290" t="s">
        <v>343</v>
      </c>
      <c r="B10" s="291" t="e">
        <f>'12. TRANSFERENCIAS 2'!#REF!+'12. TRANSFERENCIAS 2'!#REF!+'12. TRANSFERENCIAS 2'!#REF!</f>
        <v>#REF!</v>
      </c>
      <c r="C10" s="291">
        <f>'12. TRANSFERENCIAS 2'!B11+'12. TRANSFERENCIAS 2'!B37+'12. TRANSFERENCIAS 2'!B63</f>
        <v>256033968.66698673</v>
      </c>
      <c r="D10" s="291">
        <f>'12. TRANSFERENCIAS 2'!C11+'12. TRANSFERENCIAS 2'!C37+'12. TRANSFERENCIAS 2'!C63</f>
        <v>483863876.56651074</v>
      </c>
      <c r="E10" s="291">
        <f>'12. TRANSFERENCIAS 2'!D11+'12. TRANSFERENCIAS 2'!D37+'12. TRANSFERENCIAS 2'!D63</f>
        <v>522692115.00276071</v>
      </c>
      <c r="F10" s="291">
        <f>'12. TRANSFERENCIAS 2'!E11+'12. TRANSFERENCIAS 2'!E37+'12. TRANSFERENCIAS 2'!E63</f>
        <v>609316360.71507764</v>
      </c>
      <c r="G10" s="291">
        <f>'12. TRANSFERENCIAS 2'!F11+'12. TRANSFERENCIAS 2'!F37+'12. TRANSFERENCIAS 2'!F63</f>
        <v>629747254.24443996</v>
      </c>
      <c r="H10" s="291">
        <f>'12. TRANSFERENCIAS 2'!G11+'12. TRANSFERENCIAS 2'!G37+'12. TRANSFERENCIAS 2'!G63</f>
        <v>411623262.18224001</v>
      </c>
      <c r="I10" s="291">
        <f>'12. TRANSFERENCIAS 2'!H11+'12. TRANSFERENCIAS 2'!H37+'12. TRANSFERENCIAS 2'!H63</f>
        <v>265309848.54999998</v>
      </c>
      <c r="J10" s="291">
        <f>'12. TRANSFERENCIAS 2'!I11+'12. TRANSFERENCIAS 2'!I37+'12. TRANSFERENCIAS 2'!I63</f>
        <v>278735159.80000001</v>
      </c>
      <c r="K10" s="291">
        <f>'12. TRANSFERENCIAS 2'!J11+'12. TRANSFERENCIAS 2'!J37+'12. TRANSFERENCIAS 2'!J63</f>
        <v>241767781.83069101</v>
      </c>
      <c r="L10" s="291">
        <f>'12. TRANSFERENCIAS 2'!K11+'12. TRANSFERENCIAS 2'!K37+'12. TRANSFERENCIAS 2'!K63</f>
        <v>146888225.2324</v>
      </c>
    </row>
    <row r="11" spans="1:12" ht="12.75">
      <c r="A11" s="290" t="s">
        <v>344</v>
      </c>
      <c r="B11" s="291" t="e">
        <f>'12. TRANSFERENCIAS 2'!#REF!+'12. TRANSFERENCIAS 2'!#REF!+'12. TRANSFERENCIAS 2'!#REF!</f>
        <v>#REF!</v>
      </c>
      <c r="C11" s="291">
        <f>'12. TRANSFERENCIAS 2'!B12+'12. TRANSFERENCIAS 2'!B38+'12. TRANSFERENCIAS 2'!B64</f>
        <v>11277.203526444284</v>
      </c>
      <c r="D11" s="291">
        <f>'12. TRANSFERENCIAS 2'!C12+'12. TRANSFERENCIAS 2'!C38+'12. TRANSFERENCIAS 2'!C64</f>
        <v>22442.175658171251</v>
      </c>
      <c r="E11" s="291">
        <f>'12. TRANSFERENCIAS 2'!D12+'12. TRANSFERENCIAS 2'!D38+'12. TRANSFERENCIAS 2'!D64</f>
        <v>5142.9157128230454</v>
      </c>
      <c r="F11" s="291">
        <f>'12. TRANSFERENCIAS 2'!E12+'12. TRANSFERENCIAS 2'!E38+'12. TRANSFERENCIAS 2'!E64</f>
        <v>8691.0249344109852</v>
      </c>
      <c r="G11" s="291">
        <f>'12. TRANSFERENCIAS 2'!F12+'12. TRANSFERENCIAS 2'!F38+'12. TRANSFERENCIAS 2'!F64</f>
        <v>17994.093239999998</v>
      </c>
      <c r="H11" s="291">
        <f>'12. TRANSFERENCIAS 2'!G12+'12. TRANSFERENCIAS 2'!G38+'12. TRANSFERENCIAS 2'!G64</f>
        <v>16281.536479999999</v>
      </c>
      <c r="I11" s="291">
        <f>'12. TRANSFERENCIAS 2'!H12+'12. TRANSFERENCIAS 2'!H38+'12. TRANSFERENCIAS 2'!H64</f>
        <v>47933.94</v>
      </c>
      <c r="J11" s="291">
        <f>'12. TRANSFERENCIAS 2'!I12+'12. TRANSFERENCIAS 2'!I38+'12. TRANSFERENCIAS 2'!I64</f>
        <v>33930</v>
      </c>
      <c r="K11" s="291">
        <f>'12. TRANSFERENCIAS 2'!J12+'12. TRANSFERENCIAS 2'!J38+'12. TRANSFERENCIAS 2'!J64</f>
        <v>24759.048299999999</v>
      </c>
      <c r="L11" s="291">
        <f>'12. TRANSFERENCIAS 2'!K12+'12. TRANSFERENCIAS 2'!K38+'12. TRANSFERENCIAS 2'!K64</f>
        <v>25882.188399999995</v>
      </c>
    </row>
    <row r="12" spans="1:12" ht="12.75">
      <c r="A12" s="290" t="s">
        <v>345</v>
      </c>
      <c r="B12" s="291" t="e">
        <f>'12. TRANSFERENCIAS 2'!#REF!+'12. TRANSFERENCIAS 2'!#REF!+'12. TRANSFERENCIAS 2'!#REF!</f>
        <v>#REF!</v>
      </c>
      <c r="C12" s="291">
        <f>'12. TRANSFERENCIAS 2'!B13+'12. TRANSFERENCIAS 2'!B39+'12. TRANSFERENCIAS 2'!B65</f>
        <v>143603003.3838864</v>
      </c>
      <c r="D12" s="291">
        <f>'12. TRANSFERENCIAS 2'!C13+'12. TRANSFERENCIAS 2'!C39+'12. TRANSFERENCIAS 2'!C65</f>
        <v>130630810.13498613</v>
      </c>
      <c r="E12" s="291">
        <f>'12. TRANSFERENCIAS 2'!D13+'12. TRANSFERENCIAS 2'!D39+'12. TRANSFERENCIAS 2'!D65</f>
        <v>219739294.56000155</v>
      </c>
      <c r="F12" s="291">
        <f>'12. TRANSFERENCIAS 2'!E13+'12. TRANSFERENCIAS 2'!E39+'12. TRANSFERENCIAS 2'!E65</f>
        <v>396420697.22841984</v>
      </c>
      <c r="G12" s="291">
        <f>'12. TRANSFERENCIAS 2'!F13+'12. TRANSFERENCIAS 2'!F39+'12. TRANSFERENCIAS 2'!F65</f>
        <v>68682450.740199998</v>
      </c>
      <c r="H12" s="291">
        <f>'12. TRANSFERENCIAS 2'!G13+'12. TRANSFERENCIAS 2'!G39+'12. TRANSFERENCIAS 2'!G65</f>
        <v>150877029.51295999</v>
      </c>
      <c r="I12" s="291">
        <f>'12. TRANSFERENCIAS 2'!H13+'12. TRANSFERENCIAS 2'!H39+'12. TRANSFERENCIAS 2'!H65</f>
        <v>241732042.68000001</v>
      </c>
      <c r="J12" s="291">
        <f>'12. TRANSFERENCIAS 2'!I13+'12. TRANSFERENCIAS 2'!I39+'12. TRANSFERENCIAS 2'!I65</f>
        <v>174060577.40000001</v>
      </c>
      <c r="K12" s="291">
        <f>'12. TRANSFERENCIAS 2'!J13+'12. TRANSFERENCIAS 2'!J39+'12. TRANSFERENCIAS 2'!J65</f>
        <v>220807925.0292407</v>
      </c>
      <c r="L12" s="291">
        <f>'12. TRANSFERENCIAS 2'!K13+'12. TRANSFERENCIAS 2'!K39+'12. TRANSFERENCIAS 2'!K65</f>
        <v>331190549.61680001</v>
      </c>
    </row>
    <row r="13" spans="1:12" ht="12.75">
      <c r="A13" s="290" t="s">
        <v>346</v>
      </c>
      <c r="B13" s="291" t="e">
        <f>'12. TRANSFERENCIAS 2'!#REF!+'12. TRANSFERENCIAS 2'!#REF!+'12. TRANSFERENCIAS 2'!#REF!</f>
        <v>#REF!</v>
      </c>
      <c r="C13" s="291">
        <f>'12. TRANSFERENCIAS 2'!B14+'12. TRANSFERENCIAS 2'!B40+'12. TRANSFERENCIAS 2'!B66</f>
        <v>29419025.881064825</v>
      </c>
      <c r="D13" s="291">
        <f>'12. TRANSFERENCIAS 2'!C14+'12. TRANSFERENCIAS 2'!C40+'12. TRANSFERENCIAS 2'!C66</f>
        <v>22869909.017901029</v>
      </c>
      <c r="E13" s="291">
        <f>'12. TRANSFERENCIAS 2'!D14+'12. TRANSFERENCIAS 2'!D40+'12. TRANSFERENCIAS 2'!D66</f>
        <v>37913552.890751623</v>
      </c>
      <c r="F13" s="291">
        <f>'12. TRANSFERENCIAS 2'!E14+'12. TRANSFERENCIAS 2'!E40+'12. TRANSFERENCIAS 2'!E66</f>
        <v>33372077.119185343</v>
      </c>
      <c r="G13" s="291">
        <f>'12. TRANSFERENCIAS 2'!F14+'12. TRANSFERENCIAS 2'!F40+'12. TRANSFERENCIAS 2'!F66</f>
        <v>24907916.656780001</v>
      </c>
      <c r="H13" s="291">
        <f>'12. TRANSFERENCIAS 2'!G14+'12. TRANSFERENCIAS 2'!G40+'12. TRANSFERENCIAS 2'!G66</f>
        <v>18203655.401840001</v>
      </c>
      <c r="I13" s="291">
        <f>'12. TRANSFERENCIAS 2'!H14+'12. TRANSFERENCIAS 2'!H40+'12. TRANSFERENCIAS 2'!H66</f>
        <v>19226095.850000001</v>
      </c>
      <c r="J13" s="291">
        <f>'12. TRANSFERENCIAS 2'!I14+'12. TRANSFERENCIAS 2'!I40+'12. TRANSFERENCIAS 2'!I66</f>
        <v>15202767.09</v>
      </c>
      <c r="K13" s="291">
        <f>'12. TRANSFERENCIAS 2'!J14+'12. TRANSFERENCIAS 2'!J40+'12. TRANSFERENCIAS 2'!J66</f>
        <v>15521295.794381678</v>
      </c>
      <c r="L13" s="291">
        <f>'12. TRANSFERENCIAS 2'!K14+'12. TRANSFERENCIAS 2'!K40+'12. TRANSFERENCIAS 2'!K66</f>
        <v>15062087.522799999</v>
      </c>
    </row>
    <row r="14" spans="1:12" ht="12.75">
      <c r="A14" s="290" t="s">
        <v>347</v>
      </c>
      <c r="B14" s="291" t="e">
        <f>'12. TRANSFERENCIAS 2'!#REF!+'12. TRANSFERENCIAS 2'!#REF!+'12. TRANSFERENCIAS 2'!#REF!</f>
        <v>#REF!</v>
      </c>
      <c r="C14" s="291">
        <f>'12. TRANSFERENCIAS 2'!B15+'12. TRANSFERENCIAS 2'!B41+'12. TRANSFERENCIAS 2'!B67</f>
        <v>4938485.7920551421</v>
      </c>
      <c r="D14" s="291">
        <f>'12. TRANSFERENCIAS 2'!C15+'12. TRANSFERENCIAS 2'!C41+'12. TRANSFERENCIAS 2'!C67</f>
        <v>4586447.8802538551</v>
      </c>
      <c r="E14" s="291">
        <f>'12. TRANSFERENCIAS 2'!D15+'12. TRANSFERENCIAS 2'!D41+'12. TRANSFERENCIAS 2'!D67</f>
        <v>8485729.6713526193</v>
      </c>
      <c r="F14" s="291">
        <f>'12. TRANSFERENCIAS 2'!E15+'12. TRANSFERENCIAS 2'!E41+'12. TRANSFERENCIAS 2'!E67</f>
        <v>7778782.0031547062</v>
      </c>
      <c r="G14" s="291">
        <f>'12. TRANSFERENCIAS 2'!F15+'12. TRANSFERENCIAS 2'!F41+'12. TRANSFERENCIAS 2'!F67</f>
        <v>5030770.7192000002</v>
      </c>
      <c r="H14" s="291">
        <f>'12. TRANSFERENCIAS 2'!G15+'12. TRANSFERENCIAS 2'!G41+'12. TRANSFERENCIAS 2'!G67</f>
        <v>4481266.7911999999</v>
      </c>
      <c r="I14" s="291">
        <f>'12. TRANSFERENCIAS 2'!H15+'12. TRANSFERENCIAS 2'!H41+'12. TRANSFERENCIAS 2'!H67</f>
        <v>6282684.9800000004</v>
      </c>
      <c r="J14" s="291">
        <f>'12. TRANSFERENCIAS 2'!I15+'12. TRANSFERENCIAS 2'!I41+'12. TRANSFERENCIAS 2'!I67</f>
        <v>5384865.1699999999</v>
      </c>
      <c r="K14" s="291">
        <f>'12. TRANSFERENCIAS 2'!J15+'12. TRANSFERENCIAS 2'!J41+'12. TRANSFERENCIAS 2'!J67</f>
        <v>11058731.944498029</v>
      </c>
      <c r="L14" s="291">
        <f>'12. TRANSFERENCIAS 2'!K15+'12. TRANSFERENCIAS 2'!K41+'12. TRANSFERENCIAS 2'!K67</f>
        <v>21580267.4628</v>
      </c>
    </row>
    <row r="15" spans="1:12" ht="12.75">
      <c r="A15" s="290" t="s">
        <v>348</v>
      </c>
      <c r="B15" s="291" t="e">
        <f>'12. TRANSFERENCIAS 2'!#REF!+'12. TRANSFERENCIAS 2'!#REF!+'12. TRANSFERENCIAS 2'!#REF!</f>
        <v>#REF!</v>
      </c>
      <c r="C15" s="291">
        <f>'12. TRANSFERENCIAS 2'!B16+'12. TRANSFERENCIAS 2'!B42+'12. TRANSFERENCIAS 2'!B68</f>
        <v>121588574.6759932</v>
      </c>
      <c r="D15" s="291">
        <f>'12. TRANSFERENCIAS 2'!C16+'12. TRANSFERENCIAS 2'!C42+'12. TRANSFERENCIAS 2'!C68</f>
        <v>83859562.787208542</v>
      </c>
      <c r="E15" s="291">
        <f>'12. TRANSFERENCIAS 2'!D16+'12. TRANSFERENCIAS 2'!D42+'12. TRANSFERENCIAS 2'!D68</f>
        <v>235060437.92280096</v>
      </c>
      <c r="F15" s="291">
        <f>'12. TRANSFERENCIAS 2'!E16+'12. TRANSFERENCIAS 2'!E42+'12. TRANSFERENCIAS 2'!E68</f>
        <v>401195537.93356752</v>
      </c>
      <c r="G15" s="291">
        <f>'12. TRANSFERENCIAS 2'!F16+'12. TRANSFERENCIAS 2'!F42+'12. TRANSFERENCIAS 2'!F68</f>
        <v>230490249.9151406</v>
      </c>
      <c r="H15" s="291">
        <f>'12. TRANSFERENCIAS 2'!G16+'12. TRANSFERENCIAS 2'!G42+'12. TRANSFERENCIAS 2'!G68</f>
        <v>288055484.03720003</v>
      </c>
      <c r="I15" s="291">
        <f>'12. TRANSFERENCIAS 2'!H16+'12. TRANSFERENCIAS 2'!H42+'12. TRANSFERENCIAS 2'!H68</f>
        <v>145700263.68000001</v>
      </c>
      <c r="J15" s="291">
        <f>'12. TRANSFERENCIAS 2'!I16+'12. TRANSFERENCIAS 2'!I42+'12. TRANSFERENCIAS 2'!I68</f>
        <v>73677188.530000001</v>
      </c>
      <c r="K15" s="291">
        <f>'12. TRANSFERENCIAS 2'!J16+'12. TRANSFERENCIAS 2'!J42+'12. TRANSFERENCIAS 2'!J68</f>
        <v>121724599.81236839</v>
      </c>
      <c r="L15" s="291">
        <f>'12. TRANSFERENCIAS 2'!K16+'12. TRANSFERENCIAS 2'!K42+'12. TRANSFERENCIAS 2'!K68</f>
        <v>180881721.98240003</v>
      </c>
    </row>
    <row r="16" spans="1:12" ht="12.75">
      <c r="A16" s="290" t="s">
        <v>349</v>
      </c>
      <c r="B16" s="291" t="e">
        <f>'12. TRANSFERENCIAS 2'!#REF!+'12. TRANSFERENCIAS 2'!#REF!+'12. TRANSFERENCIAS 2'!#REF!</f>
        <v>#REF!</v>
      </c>
      <c r="C16" s="291">
        <f>'12. TRANSFERENCIAS 2'!B17+'12. TRANSFERENCIAS 2'!B43+'12. TRANSFERENCIAS 2'!B69</f>
        <v>63676951.723635748</v>
      </c>
      <c r="D16" s="291">
        <f>'12. TRANSFERENCIAS 2'!C17+'12. TRANSFERENCIAS 2'!C43+'12. TRANSFERENCIAS 2'!C69</f>
        <v>104704001.41625033</v>
      </c>
      <c r="E16" s="291">
        <f>'12. TRANSFERENCIAS 2'!D17+'12. TRANSFERENCIAS 2'!D43+'12. TRANSFERENCIAS 2'!D69</f>
        <v>136496760.74062246</v>
      </c>
      <c r="F16" s="291">
        <f>'12. TRANSFERENCIAS 2'!E17+'12. TRANSFERENCIAS 2'!E43+'12. TRANSFERENCIAS 2'!E69</f>
        <v>129925948.56495766</v>
      </c>
      <c r="G16" s="291">
        <f>'12. TRANSFERENCIAS 2'!F17+'12. TRANSFERENCIAS 2'!F43+'12. TRANSFERENCIAS 2'!F69</f>
        <v>93695808.519779995</v>
      </c>
      <c r="H16" s="291">
        <f>'12. TRANSFERENCIAS 2'!G17+'12. TRANSFERENCIAS 2'!G43+'12. TRANSFERENCIAS 2'!G69</f>
        <v>45498783.084800005</v>
      </c>
      <c r="I16" s="291">
        <f>'12. TRANSFERENCIAS 2'!H17+'12. TRANSFERENCIAS 2'!H43+'12. TRANSFERENCIAS 2'!H69</f>
        <v>66478640.479999997</v>
      </c>
      <c r="J16" s="291">
        <f>'12. TRANSFERENCIAS 2'!I17+'12. TRANSFERENCIAS 2'!I43+'12. TRANSFERENCIAS 2'!I69</f>
        <v>60847155.209999993</v>
      </c>
      <c r="K16" s="291">
        <f>'12. TRANSFERENCIAS 2'!J17+'12. TRANSFERENCIAS 2'!J43+'12. TRANSFERENCIAS 2'!J69</f>
        <v>102871017.98461364</v>
      </c>
      <c r="L16" s="291">
        <f>'12. TRANSFERENCIAS 2'!K17+'12. TRANSFERENCIAS 2'!K43+'12. TRANSFERENCIAS 2'!K69</f>
        <v>174843041.61359999</v>
      </c>
    </row>
    <row r="17" spans="1:12" ht="12.75">
      <c r="A17" s="290" t="s">
        <v>350</v>
      </c>
      <c r="B17" s="291" t="e">
        <f>'12. TRANSFERENCIAS 2'!#REF!+'12. TRANSFERENCIAS 2'!#REF!+'12. TRANSFERENCIAS 2'!#REF!</f>
        <v>#REF!</v>
      </c>
      <c r="C17" s="291">
        <f>'12. TRANSFERENCIAS 2'!B18+'12. TRANSFERENCIAS 2'!B44+'12. TRANSFERENCIAS 2'!B70</f>
        <v>408525371.9003821</v>
      </c>
      <c r="D17" s="291">
        <f>'12. TRANSFERENCIAS 2'!C18+'12. TRANSFERENCIAS 2'!C44+'12. TRANSFERENCIAS 2'!C70</f>
        <v>475092519.6333521</v>
      </c>
      <c r="E17" s="291">
        <f>'12. TRANSFERENCIAS 2'!D18+'12. TRANSFERENCIAS 2'!D44+'12. TRANSFERENCIAS 2'!D70</f>
        <v>533515484.51588351</v>
      </c>
      <c r="F17" s="291">
        <f>'12. TRANSFERENCIAS 2'!E18+'12. TRANSFERENCIAS 2'!E44+'12. TRANSFERENCIAS 2'!E70</f>
        <v>607324121.93845201</v>
      </c>
      <c r="G17" s="291">
        <f>'12. TRANSFERENCIAS 2'!F18+'12. TRANSFERENCIAS 2'!F44+'12. TRANSFERENCIAS 2'!F70</f>
        <v>601975757.91471994</v>
      </c>
      <c r="H17" s="291">
        <f>'12. TRANSFERENCIAS 2'!G18+'12. TRANSFERENCIAS 2'!G44+'12. TRANSFERENCIAS 2'!G70</f>
        <v>408796725.35535997</v>
      </c>
      <c r="I17" s="291">
        <f>'12. TRANSFERENCIAS 2'!H18+'12. TRANSFERENCIAS 2'!H44+'12. TRANSFERENCIAS 2'!H70</f>
        <v>345426174.19</v>
      </c>
      <c r="J17" s="291">
        <f>'12. TRANSFERENCIAS 2'!I18+'12. TRANSFERENCIAS 2'!I44+'12. TRANSFERENCIAS 2'!I70</f>
        <v>310235381.54000002</v>
      </c>
      <c r="K17" s="291">
        <f>'12. TRANSFERENCIAS 2'!J18+'12. TRANSFERENCIAS 2'!J44+'12. TRANSFERENCIAS 2'!J70</f>
        <v>317733876.33502603</v>
      </c>
      <c r="L17" s="291">
        <f>'12. TRANSFERENCIAS 2'!K18+'12. TRANSFERENCIAS 2'!K44+'12. TRANSFERENCIAS 2'!K70</f>
        <v>299744659.48160005</v>
      </c>
    </row>
    <row r="18" spans="1:12" ht="12.75">
      <c r="A18" s="290" t="s">
        <v>351</v>
      </c>
      <c r="B18" s="291" t="e">
        <f>'12. TRANSFERENCIAS 2'!#REF!+'12. TRANSFERENCIAS 2'!#REF!+'12. TRANSFERENCIAS 2'!#REF!</f>
        <v>#REF!</v>
      </c>
      <c r="C18" s="291">
        <f>'12. TRANSFERENCIAS 2'!B19+'12. TRANSFERENCIAS 2'!B45+'12. TRANSFERENCIAS 2'!B71</f>
        <v>1697802.6951710866</v>
      </c>
      <c r="D18" s="291">
        <f>'12. TRANSFERENCIAS 2'!C19+'12. TRANSFERENCIAS 2'!C45+'12. TRANSFERENCIAS 2'!C71</f>
        <v>1663173.6381679007</v>
      </c>
      <c r="E18" s="291">
        <f>'12. TRANSFERENCIAS 2'!D19+'12. TRANSFERENCIAS 2'!D45+'12. TRANSFERENCIAS 2'!D71</f>
        <v>2417239.1047222111</v>
      </c>
      <c r="F18" s="291">
        <f>'12. TRANSFERENCIAS 2'!E19+'12. TRANSFERENCIAS 2'!E45+'12. TRANSFERENCIAS 2'!E71</f>
        <v>2208583.4398764428</v>
      </c>
      <c r="G18" s="291">
        <f>'12. TRANSFERENCIAS 2'!F19+'12. TRANSFERENCIAS 2'!F45+'12. TRANSFERENCIAS 2'!F71</f>
        <v>1739908.2035400001</v>
      </c>
      <c r="H18" s="291">
        <f>'12. TRANSFERENCIAS 2'!G19+'12. TRANSFERENCIAS 2'!G45+'12. TRANSFERENCIAS 2'!G71</f>
        <v>2045578.206</v>
      </c>
      <c r="I18" s="291">
        <f>'12. TRANSFERENCIAS 2'!H19+'12. TRANSFERENCIAS 2'!H45+'12. TRANSFERENCIAS 2'!H71</f>
        <v>2821838.08</v>
      </c>
      <c r="J18" s="291">
        <f>'12. TRANSFERENCIAS 2'!I19+'12. TRANSFERENCIAS 2'!I45+'12. TRANSFERENCIAS 2'!I71</f>
        <v>2970444</v>
      </c>
      <c r="K18" s="291">
        <f>'12. TRANSFERENCIAS 2'!J19+'12. TRANSFERENCIAS 2'!J45+'12. TRANSFERENCIAS 2'!J71</f>
        <v>2901145.3169399998</v>
      </c>
      <c r="L18" s="291">
        <f>'12. TRANSFERENCIAS 2'!K19+'12. TRANSFERENCIAS 2'!K45+'12. TRANSFERENCIAS 2'!K71</f>
        <v>2335576.5555999996</v>
      </c>
    </row>
    <row r="19" spans="1:12" ht="12.75">
      <c r="A19" s="290" t="s">
        <v>352</v>
      </c>
      <c r="B19" s="291" t="e">
        <f>'12. TRANSFERENCIAS 2'!#REF!+'12. TRANSFERENCIAS 2'!#REF!+'12. TRANSFERENCIAS 2'!#REF!</f>
        <v>#REF!</v>
      </c>
      <c r="C19" s="291">
        <f>'12. TRANSFERENCIAS 2'!B20+'12. TRANSFERENCIAS 2'!B46+'12. TRANSFERENCIAS 2'!B72</f>
        <v>95008444.96867387</v>
      </c>
      <c r="D19" s="291">
        <f>'12. TRANSFERENCIAS 2'!C20+'12. TRANSFERENCIAS 2'!C46+'12. TRANSFERENCIAS 2'!C72</f>
        <v>117783126.49145791</v>
      </c>
      <c r="E19" s="291">
        <f>'12. TRANSFERENCIAS 2'!D20+'12. TRANSFERENCIAS 2'!D46+'12. TRANSFERENCIAS 2'!D72</f>
        <v>186330859.39603898</v>
      </c>
      <c r="F19" s="291">
        <f>'12. TRANSFERENCIAS 2'!E20+'12. TRANSFERENCIAS 2'!E46+'12. TRANSFERENCIAS 2'!E72</f>
        <v>199901478.77317116</v>
      </c>
      <c r="G19" s="291">
        <f>'12. TRANSFERENCIAS 2'!F20+'12. TRANSFERENCIAS 2'!F46+'12. TRANSFERENCIAS 2'!F72</f>
        <v>145750025.89083999</v>
      </c>
      <c r="H19" s="291">
        <f>'12. TRANSFERENCIAS 2'!G20+'12. TRANSFERENCIAS 2'!G46+'12. TRANSFERENCIAS 2'!G72</f>
        <v>91464145.30776</v>
      </c>
      <c r="I19" s="291">
        <f>'12. TRANSFERENCIAS 2'!H20+'12. TRANSFERENCIAS 2'!H46+'12. TRANSFERENCIAS 2'!H72</f>
        <v>132132732.88</v>
      </c>
      <c r="J19" s="291">
        <f>'12. TRANSFERENCIAS 2'!I20+'12. TRANSFERENCIAS 2'!I46+'12. TRANSFERENCIAS 2'!I72</f>
        <v>87032168.450000003</v>
      </c>
      <c r="K19" s="291">
        <f>'12. TRANSFERENCIAS 2'!J20+'12. TRANSFERENCIAS 2'!J46+'12. TRANSFERENCIAS 2'!J72</f>
        <v>130941148.43981849</v>
      </c>
      <c r="L19" s="291">
        <f>'12. TRANSFERENCIAS 2'!K20+'12. TRANSFERENCIAS 2'!K46+'12. TRANSFERENCIAS 2'!K72</f>
        <v>146836646.7184</v>
      </c>
    </row>
    <row r="20" spans="1:12" ht="12.75">
      <c r="A20" s="290" t="s">
        <v>353</v>
      </c>
      <c r="B20" s="291" t="e">
        <f>'12. TRANSFERENCIAS 2'!#REF!+'12. TRANSFERENCIAS 2'!#REF!+'12. TRANSFERENCIAS 2'!#REF!</f>
        <v>#REF!</v>
      </c>
      <c r="C20" s="291">
        <f>'12. TRANSFERENCIAS 2'!B21+'12. TRANSFERENCIAS 2'!B47+'12. TRANSFERENCIAS 2'!B73</f>
        <v>477062.15524675179</v>
      </c>
      <c r="D20" s="291">
        <f>'12. TRANSFERENCIAS 2'!C21+'12. TRANSFERENCIAS 2'!C47+'12. TRANSFERENCIAS 2'!C73</f>
        <v>114580.23345233868</v>
      </c>
      <c r="E20" s="291">
        <f>'12. TRANSFERENCIAS 2'!D21+'12. TRANSFERENCIAS 2'!D47+'12. TRANSFERENCIAS 2'!D73</f>
        <v>488981.38280839717</v>
      </c>
      <c r="F20" s="291">
        <f>'12. TRANSFERENCIAS 2'!E21+'12. TRANSFERENCIAS 2'!E47+'12. TRANSFERENCIAS 2'!E73</f>
        <v>589887.75891903555</v>
      </c>
      <c r="G20" s="291">
        <f>'12. TRANSFERENCIAS 2'!F21+'12. TRANSFERENCIAS 2'!F47+'12. TRANSFERENCIAS 2'!F73</f>
        <v>414056.74178000004</v>
      </c>
      <c r="H20" s="291">
        <f>'12. TRANSFERENCIAS 2'!G21+'12. TRANSFERENCIAS 2'!G47+'12. TRANSFERENCIAS 2'!G73</f>
        <v>465466.93167999998</v>
      </c>
      <c r="I20" s="291">
        <f>'12. TRANSFERENCIAS 2'!H21+'12. TRANSFERENCIAS 2'!H47+'12. TRANSFERENCIAS 2'!H73</f>
        <v>486813</v>
      </c>
      <c r="J20" s="291">
        <f>'12. TRANSFERENCIAS 2'!I21+'12. TRANSFERENCIAS 2'!I47+'12. TRANSFERENCIAS 2'!I73</f>
        <v>105507</v>
      </c>
      <c r="K20" s="291">
        <f>'12. TRANSFERENCIAS 2'!J21+'12. TRANSFERENCIAS 2'!J47+'12. TRANSFERENCIAS 2'!J73</f>
        <v>137411.74225000001</v>
      </c>
      <c r="L20" s="291">
        <f>'12. TRANSFERENCIAS 2'!K21+'12. TRANSFERENCIAS 2'!K47+'12. TRANSFERENCIAS 2'!K73</f>
        <v>48708</v>
      </c>
    </row>
    <row r="21" spans="1:12" ht="12.75">
      <c r="A21" s="290" t="s">
        <v>354</v>
      </c>
      <c r="B21" s="291" t="e">
        <f>'12. TRANSFERENCIAS 2'!#REF!+'12. TRANSFERENCIAS 2'!#REF!+'12. TRANSFERENCIAS 2'!#REF!</f>
        <v>#REF!</v>
      </c>
      <c r="C21" s="291">
        <f>'12. TRANSFERENCIAS 2'!B22+'12. TRANSFERENCIAS 2'!B48+'12. TRANSFERENCIAS 2'!B74</f>
        <v>1859395.4470035345</v>
      </c>
      <c r="D21" s="291">
        <f>'12. TRANSFERENCIAS 2'!C22+'12. TRANSFERENCIAS 2'!C48+'12. TRANSFERENCIAS 2'!C74</f>
        <v>1986445.1567431935</v>
      </c>
      <c r="E21" s="291">
        <f>'12. TRANSFERENCIAS 2'!D22+'12. TRANSFERENCIAS 2'!D48+'12. TRANSFERENCIAS 2'!D74</f>
        <v>2207435.8189031449</v>
      </c>
      <c r="F21" s="291">
        <f>'12. TRANSFERENCIAS 2'!E22+'12. TRANSFERENCIAS 2'!E48+'12. TRANSFERENCIAS 2'!E74</f>
        <v>3050291.1766951731</v>
      </c>
      <c r="G21" s="291">
        <f>'12. TRANSFERENCIAS 2'!F22+'12. TRANSFERENCIAS 2'!F48+'12. TRANSFERENCIAS 2'!F74</f>
        <v>5120161.9310600003</v>
      </c>
      <c r="H21" s="291">
        <f>'12. TRANSFERENCIAS 2'!G22+'12. TRANSFERENCIAS 2'!G48+'12. TRANSFERENCIAS 2'!G74</f>
        <v>4484740.0181599995</v>
      </c>
      <c r="I21" s="291">
        <f>'12. TRANSFERENCIAS 2'!H22+'12. TRANSFERENCIAS 2'!H48+'12. TRANSFERENCIAS 2'!H74</f>
        <v>5576767.3899999997</v>
      </c>
      <c r="J21" s="291">
        <f>'12. TRANSFERENCIAS 2'!I22+'12. TRANSFERENCIAS 2'!I48+'12. TRANSFERENCIAS 2'!I74</f>
        <v>7070181</v>
      </c>
      <c r="K21" s="291">
        <f>'12. TRANSFERENCIAS 2'!J22+'12. TRANSFERENCIAS 2'!J48+'12. TRANSFERENCIAS 2'!J74</f>
        <v>6498758.7072200002</v>
      </c>
      <c r="L21" s="291">
        <f>'12. TRANSFERENCIAS 2'!K22+'12. TRANSFERENCIAS 2'!K48+'12. TRANSFERENCIAS 2'!K74</f>
        <v>5694591.8355999999</v>
      </c>
    </row>
    <row r="22" spans="1:12" ht="12.75">
      <c r="A22" s="290" t="s">
        <v>355</v>
      </c>
      <c r="B22" s="291" t="e">
        <f>'12. TRANSFERENCIAS 2'!#REF!+'12. TRANSFERENCIAS 2'!#REF!+'12. TRANSFERENCIAS 2'!#REF!</f>
        <v>#REF!</v>
      </c>
      <c r="C22" s="291">
        <f>'12. TRANSFERENCIAS 2'!B23+'12. TRANSFERENCIAS 2'!B49+'12. TRANSFERENCIAS 2'!B75</f>
        <v>446120183.02466661</v>
      </c>
      <c r="D22" s="291">
        <f>'12. TRANSFERENCIAS 2'!C23+'12. TRANSFERENCIAS 2'!C49+'12. TRANSFERENCIAS 2'!C75</f>
        <v>345257085.01441556</v>
      </c>
      <c r="E22" s="291">
        <f>'12. TRANSFERENCIAS 2'!D23+'12. TRANSFERENCIAS 2'!D49+'12. TRANSFERENCIAS 2'!D75</f>
        <v>500118580.46051222</v>
      </c>
      <c r="F22" s="291">
        <f>'12. TRANSFERENCIAS 2'!E23+'12. TRANSFERENCIAS 2'!E49+'12. TRANSFERENCIAS 2'!E75</f>
        <v>421321618.27921975</v>
      </c>
      <c r="G22" s="291">
        <f>'12. TRANSFERENCIAS 2'!F23+'12. TRANSFERENCIAS 2'!F49+'12. TRANSFERENCIAS 2'!F75</f>
        <v>362196812.46267998</v>
      </c>
      <c r="H22" s="291">
        <f>'12. TRANSFERENCIAS 2'!G23+'12. TRANSFERENCIAS 2'!G49+'12. TRANSFERENCIAS 2'!G75</f>
        <v>303773207.83976001</v>
      </c>
      <c r="I22" s="291">
        <f>'12. TRANSFERENCIAS 2'!H23+'12. TRANSFERENCIAS 2'!H49+'12. TRANSFERENCIAS 2'!H75</f>
        <v>287963588.88</v>
      </c>
      <c r="J22" s="291">
        <f>'12. TRANSFERENCIAS 2'!I23+'12. TRANSFERENCIAS 2'!I49+'12. TRANSFERENCIAS 2'!I75</f>
        <v>225809459.91</v>
      </c>
      <c r="K22" s="291">
        <f>'12. TRANSFERENCIAS 2'!J23+'12. TRANSFERENCIAS 2'!J49+'12. TRANSFERENCIAS 2'!J75</f>
        <v>129278778.82423852</v>
      </c>
      <c r="L22" s="291">
        <f>'12. TRANSFERENCIAS 2'!K23+'12. TRANSFERENCIAS 2'!K49+'12. TRANSFERENCIAS 2'!K75</f>
        <v>201278123.82320002</v>
      </c>
    </row>
    <row r="23" spans="1:12" ht="12.75">
      <c r="A23" s="290" t="s">
        <v>356</v>
      </c>
      <c r="B23" s="291" t="e">
        <f>'12. TRANSFERENCIAS 2'!#REF!+'12. TRANSFERENCIAS 2'!#REF!+'12. TRANSFERENCIAS 2'!#REF!</f>
        <v>#REF!</v>
      </c>
      <c r="C23" s="291">
        <f>'12. TRANSFERENCIAS 2'!B24+'12. TRANSFERENCIAS 2'!B50+'12. TRANSFERENCIAS 2'!B76</f>
        <v>147895217.80337313</v>
      </c>
      <c r="D23" s="291">
        <f>'12. TRANSFERENCIAS 2'!C24+'12. TRANSFERENCIAS 2'!C50+'12. TRANSFERENCIAS 2'!C76</f>
        <v>206278603.05626643</v>
      </c>
      <c r="E23" s="291">
        <f>'12. TRANSFERENCIAS 2'!D24+'12. TRANSFERENCIAS 2'!D50+'12. TRANSFERENCIAS 2'!D76</f>
        <v>261270045.80078006</v>
      </c>
      <c r="F23" s="291">
        <f>'12. TRANSFERENCIAS 2'!E24+'12. TRANSFERENCIAS 2'!E50+'12. TRANSFERENCIAS 2'!E76</f>
        <v>227450184.85691136</v>
      </c>
      <c r="G23" s="291">
        <f>'12. TRANSFERENCIAS 2'!F24+'12. TRANSFERENCIAS 2'!F50+'12. TRANSFERENCIAS 2'!F76</f>
        <v>128872727.3241</v>
      </c>
      <c r="H23" s="291">
        <f>'12. TRANSFERENCIAS 2'!G24+'12. TRANSFERENCIAS 2'!G50+'12. TRANSFERENCIAS 2'!G76</f>
        <v>85954084.161439985</v>
      </c>
      <c r="I23" s="291">
        <f>'12. TRANSFERENCIAS 2'!H24+'12. TRANSFERENCIAS 2'!H50+'12. TRANSFERENCIAS 2'!H76</f>
        <v>93811156.810000002</v>
      </c>
      <c r="J23" s="291">
        <f>'12. TRANSFERENCIAS 2'!I24+'12. TRANSFERENCIAS 2'!I50+'12. TRANSFERENCIAS 2'!I76</f>
        <v>43139786.490000002</v>
      </c>
      <c r="K23" s="291">
        <f>'12. TRANSFERENCIAS 2'!J24+'12. TRANSFERENCIAS 2'!J50+'12. TRANSFERENCIAS 2'!J76</f>
        <v>80428379.951815233</v>
      </c>
      <c r="L23" s="291">
        <f>'12. TRANSFERENCIAS 2'!K24+'12. TRANSFERENCIAS 2'!K50+'12. TRANSFERENCIAS 2'!K76</f>
        <v>100407305.3352</v>
      </c>
    </row>
    <row r="24" spans="1:12" ht="12.75">
      <c r="A24" s="290" t="s">
        <v>357</v>
      </c>
      <c r="B24" s="291" t="e">
        <f>'12. TRANSFERENCIAS 2'!#REF!+'12. TRANSFERENCIAS 2'!#REF!+'12. TRANSFERENCIAS 2'!#REF!</f>
        <v>#REF!</v>
      </c>
      <c r="C24" s="291">
        <f>'12. TRANSFERENCIAS 2'!B25+'12. TRANSFERENCIAS 2'!B51+'12. TRANSFERENCIAS 2'!B77</f>
        <v>5377922.3562381808</v>
      </c>
      <c r="D24" s="291">
        <f>'12. TRANSFERENCIAS 2'!C25+'12. TRANSFERENCIAS 2'!C51+'12. TRANSFERENCIAS 2'!C77</f>
        <v>5306423.5924795112</v>
      </c>
      <c r="E24" s="291">
        <f>'12. TRANSFERENCIAS 2'!D25+'12. TRANSFERENCIAS 2'!D51+'12. TRANSFERENCIAS 2'!D77</f>
        <v>5455625.3564978996</v>
      </c>
      <c r="F24" s="291">
        <f>'12. TRANSFERENCIAS 2'!E25+'12. TRANSFERENCIAS 2'!E51+'12. TRANSFERENCIAS 2'!E77</f>
        <v>6632227.77506366</v>
      </c>
      <c r="G24" s="291">
        <f>'12. TRANSFERENCIAS 2'!F25+'12. TRANSFERENCIAS 2'!F51+'12. TRANSFERENCIAS 2'!F77</f>
        <v>12665687.741540002</v>
      </c>
      <c r="H24" s="291">
        <f>'12. TRANSFERENCIAS 2'!G25+'12. TRANSFERENCIAS 2'!G51+'12. TRANSFERENCIAS 2'!G77</f>
        <v>11693266.029920001</v>
      </c>
      <c r="I24" s="291">
        <f>'12. TRANSFERENCIAS 2'!H25+'12. TRANSFERENCIAS 2'!H51+'12. TRANSFERENCIAS 2'!H77</f>
        <v>8850417.8399999999</v>
      </c>
      <c r="J24" s="291">
        <f>'12. TRANSFERENCIAS 2'!I25+'12. TRANSFERENCIAS 2'!I51+'12. TRANSFERENCIAS 2'!I77</f>
        <v>40099774.409999996</v>
      </c>
      <c r="K24" s="291">
        <f>'12. TRANSFERENCIAS 2'!J25+'12. TRANSFERENCIAS 2'!J51+'12. TRANSFERENCIAS 2'!J77</f>
        <v>13834884.511889234</v>
      </c>
      <c r="L24" s="291">
        <f>'12. TRANSFERENCIAS 2'!K25+'12. TRANSFERENCIAS 2'!K51+'12. TRANSFERENCIAS 2'!K77</f>
        <v>7760619.4239999996</v>
      </c>
    </row>
    <row r="25" spans="1:12" ht="12.75">
      <c r="A25" s="290" t="s">
        <v>358</v>
      </c>
      <c r="B25" s="291" t="e">
        <f>'12. TRANSFERENCIAS 2'!#REF!+'12. TRANSFERENCIAS 2'!#REF!+'12. TRANSFERENCIAS 2'!#REF!</f>
        <v>#REF!</v>
      </c>
      <c r="C25" s="291">
        <f>'12. TRANSFERENCIAS 2'!B26+'12. TRANSFERENCIAS 2'!B52+'12. TRANSFERENCIAS 2'!B78</f>
        <v>293447473.05829656</v>
      </c>
      <c r="D25" s="291">
        <f>'12. TRANSFERENCIAS 2'!C26+'12. TRANSFERENCIAS 2'!C52+'12. TRANSFERENCIAS 2'!C78</f>
        <v>260812911.31111979</v>
      </c>
      <c r="E25" s="291">
        <f>'12. TRANSFERENCIAS 2'!D26+'12. TRANSFERENCIAS 2'!D52+'12. TRANSFERENCIAS 2'!D78</f>
        <v>397361014.89526153</v>
      </c>
      <c r="F25" s="291">
        <f>'12. TRANSFERENCIAS 2'!E26+'12. TRANSFERENCIAS 2'!E52+'12. TRANSFERENCIAS 2'!E78</f>
        <v>377115469.54351628</v>
      </c>
      <c r="G25" s="291">
        <f>'12. TRANSFERENCIAS 2'!F26+'12. TRANSFERENCIAS 2'!F52+'12. TRANSFERENCIAS 2'!F78</f>
        <v>275624663.60460001</v>
      </c>
      <c r="H25" s="291">
        <f>'12. TRANSFERENCIAS 2'!G26+'12. TRANSFERENCIAS 2'!G52+'12. TRANSFERENCIAS 2'!G78</f>
        <v>237485100.33135998</v>
      </c>
      <c r="I25" s="291">
        <f>'12. TRANSFERENCIAS 2'!H26+'12. TRANSFERENCIAS 2'!H52+'12. TRANSFERENCIAS 2'!H78</f>
        <v>177276591.92000002</v>
      </c>
      <c r="J25" s="291">
        <f>'12. TRANSFERENCIAS 2'!I26+'12. TRANSFERENCIAS 2'!I52+'12. TRANSFERENCIAS 2'!I78</f>
        <v>122134194.66</v>
      </c>
      <c r="K25" s="291">
        <f>'12. TRANSFERENCIAS 2'!J26+'12. TRANSFERENCIAS 2'!J52+'12. TRANSFERENCIAS 2'!J78</f>
        <v>136613880.79370436</v>
      </c>
      <c r="L25" s="291">
        <f>'12. TRANSFERENCIAS 2'!K26+'12. TRANSFERENCIAS 2'!K52+'12. TRANSFERENCIAS 2'!K78</f>
        <v>123083527.226</v>
      </c>
    </row>
    <row r="26" spans="1:12" ht="12.75">
      <c r="A26" s="290" t="s">
        <v>359</v>
      </c>
      <c r="B26" s="291" t="e">
        <f>'12. TRANSFERENCIAS 2'!#REF!+'12. TRANSFERENCIAS 2'!#REF!+'12. TRANSFERENCIAS 2'!#REF!</f>
        <v>#REF!</v>
      </c>
      <c r="C26" s="291">
        <f>'12. TRANSFERENCIAS 2'!B27+'12. TRANSFERENCIAS 2'!B53+'12. TRANSFERENCIAS 2'!B79</f>
        <v>1192003.3157302772</v>
      </c>
      <c r="D26" s="291">
        <f>'12. TRANSFERENCIAS 2'!C27+'12. TRANSFERENCIAS 2'!C53+'12. TRANSFERENCIAS 2'!C79</f>
        <v>1383842.7831051038</v>
      </c>
      <c r="E26" s="291">
        <f>'12. TRANSFERENCIAS 2'!D27+'12. TRANSFERENCIAS 2'!D53+'12. TRANSFERENCIAS 2'!D79</f>
        <v>1561706.6010984238</v>
      </c>
      <c r="F26" s="291">
        <f>'12. TRANSFERENCIAS 2'!E27+'12. TRANSFERENCIAS 2'!E53+'12. TRANSFERENCIAS 2'!E79</f>
        <v>2013543.9280217586</v>
      </c>
      <c r="G26" s="291">
        <f>'12. TRANSFERENCIAS 2'!F27+'12. TRANSFERENCIAS 2'!F53+'12. TRANSFERENCIAS 2'!F79</f>
        <v>1576367.84188</v>
      </c>
      <c r="H26" s="291">
        <f>'12. TRANSFERENCIAS 2'!G27+'12. TRANSFERENCIAS 2'!G53+'12. TRANSFERENCIAS 2'!G79</f>
        <v>3115735.2936800001</v>
      </c>
      <c r="I26" s="291">
        <f>'12. TRANSFERENCIAS 2'!H27+'12. TRANSFERENCIAS 2'!H53+'12. TRANSFERENCIAS 2'!H79</f>
        <v>2117818.94</v>
      </c>
      <c r="J26" s="291">
        <f>'12. TRANSFERENCIAS 2'!I27+'12. TRANSFERENCIAS 2'!I53+'12. TRANSFERENCIAS 2'!I79</f>
        <v>2559411.46</v>
      </c>
      <c r="K26" s="291">
        <f>'12. TRANSFERENCIAS 2'!J27+'12. TRANSFERENCIAS 2'!J53+'12. TRANSFERENCIAS 2'!J79</f>
        <v>2436367.1838600002</v>
      </c>
      <c r="L26" s="291">
        <f>'12. TRANSFERENCIAS 2'!K27+'12. TRANSFERENCIAS 2'!K53+'12. TRANSFERENCIAS 2'!K79</f>
        <v>1675190.1107999999</v>
      </c>
    </row>
    <row r="27" spans="1:12" ht="12.75">
      <c r="A27" s="290" t="s">
        <v>360</v>
      </c>
      <c r="B27" s="291" t="e">
        <f>'12. TRANSFERENCIAS 2'!#REF!+'12. TRANSFERENCIAS 2'!#REF!+'12. TRANSFERENCIAS 2'!#REF!</f>
        <v>#REF!</v>
      </c>
      <c r="C27" s="291">
        <f>'12. TRANSFERENCIAS 2'!B28+'12. TRANSFERENCIAS 2'!B54+'12. TRANSFERENCIAS 2'!B80</f>
        <v>351246840.05158681</v>
      </c>
      <c r="D27" s="291">
        <f>'12. TRANSFERENCIAS 2'!C28+'12. TRANSFERENCIAS 2'!C54+'12. TRANSFERENCIAS 2'!C80</f>
        <v>278801911.42170143</v>
      </c>
      <c r="E27" s="291">
        <f>'12. TRANSFERENCIAS 2'!D28+'12. TRANSFERENCIAS 2'!D54+'12. TRANSFERENCIAS 2'!D80</f>
        <v>459989094.08042836</v>
      </c>
      <c r="F27" s="291">
        <f>'12. TRANSFERENCIAS 2'!E28+'12. TRANSFERENCIAS 2'!E54+'12. TRANSFERENCIAS 2'!E80</f>
        <v>386564323.69621229</v>
      </c>
      <c r="G27" s="291">
        <f>'12. TRANSFERENCIAS 2'!F28+'12. TRANSFERENCIAS 2'!F54+'12. TRANSFERENCIAS 2'!F80</f>
        <v>304535228.32422</v>
      </c>
      <c r="H27" s="291">
        <f>'12. TRANSFERENCIAS 2'!G28+'12. TRANSFERENCIAS 2'!G54+'12. TRANSFERENCIAS 2'!G80</f>
        <v>279236762.82183999</v>
      </c>
      <c r="I27" s="291">
        <f>'12. TRANSFERENCIAS 2'!H28+'12. TRANSFERENCIAS 2'!H54+'12. TRANSFERENCIAS 2'!H80</f>
        <v>259060548.84</v>
      </c>
      <c r="J27" s="291">
        <f>'12. TRANSFERENCIAS 2'!I28+'12. TRANSFERENCIAS 2'!I54+'12. TRANSFERENCIAS 2'!I80</f>
        <v>214765362.22</v>
      </c>
      <c r="K27" s="291">
        <f>'12. TRANSFERENCIAS 2'!J28+'12. TRANSFERENCIAS 2'!J54+'12. TRANSFERENCIAS 2'!J80</f>
        <v>134555988.48519117</v>
      </c>
      <c r="L27" s="291">
        <f>'12. TRANSFERENCIAS 2'!K28+'12. TRANSFERENCIAS 2'!K54+'12. TRANSFERENCIAS 2'!K80</f>
        <v>204897125.34720001</v>
      </c>
    </row>
    <row r="28" spans="1:12" ht="12.75">
      <c r="A28" s="290" t="s">
        <v>361</v>
      </c>
      <c r="B28" s="291" t="e">
        <f>'12. TRANSFERENCIAS 2'!#REF!+'12. TRANSFERENCIAS 2'!#REF!+'12. TRANSFERENCIAS 2'!#REF!</f>
        <v>#REF!</v>
      </c>
      <c r="C28" s="291">
        <f>'12. TRANSFERENCIAS 2'!B29+'12. TRANSFERENCIAS 2'!B55+'12. TRANSFERENCIAS 2'!B81</f>
        <v>12014.912377266814</v>
      </c>
      <c r="D28" s="291">
        <f>'12. TRANSFERENCIAS 2'!C29+'12. TRANSFERENCIAS 2'!C55+'12. TRANSFERENCIAS 2'!C81</f>
        <v>19463.666679419461</v>
      </c>
      <c r="E28" s="291">
        <f>'12. TRANSFERENCIAS 2'!D29+'12. TRANSFERENCIAS 2'!D55+'12. TRANSFERENCIAS 2'!D81</f>
        <v>19455.877442696172</v>
      </c>
      <c r="F28" s="291">
        <f>'12. TRANSFERENCIAS 2'!E29+'12. TRANSFERENCIAS 2'!E55+'12. TRANSFERENCIAS 2'!E81</f>
        <v>43553.030509609976</v>
      </c>
      <c r="G28" s="291">
        <f>'12. TRANSFERENCIAS 2'!F29+'12. TRANSFERENCIAS 2'!F55+'12. TRANSFERENCIAS 2'!F81</f>
        <v>55096.25740000001</v>
      </c>
      <c r="H28" s="291">
        <f>'12. TRANSFERENCIAS 2'!G29+'12. TRANSFERENCIAS 2'!G55+'12. TRANSFERENCIAS 2'!G81</f>
        <v>56406.394079999998</v>
      </c>
      <c r="I28" s="291">
        <f>'12. TRANSFERENCIAS 2'!H29+'12. TRANSFERENCIAS 2'!H55+'12. TRANSFERENCIAS 2'!H81</f>
        <v>56161</v>
      </c>
      <c r="J28" s="291">
        <f>'12. TRANSFERENCIAS 2'!I29+'12. TRANSFERENCIAS 2'!I55+'12. TRANSFERENCIAS 2'!I81</f>
        <v>68216</v>
      </c>
      <c r="K28" s="291">
        <f>'12. TRANSFERENCIAS 2'!J29+'12. TRANSFERENCIAS 2'!J55+'12. TRANSFERENCIAS 2'!J81</f>
        <v>130264.1</v>
      </c>
      <c r="L28" s="291">
        <f>'12. TRANSFERENCIAS 2'!K29+'12. TRANSFERENCIAS 2'!K55+'12. TRANSFERENCIAS 2'!K81</f>
        <v>63386.5</v>
      </c>
    </row>
    <row r="29" spans="1:12" ht="12.75">
      <c r="A29" s="290" t="s">
        <v>362</v>
      </c>
      <c r="B29" s="291" t="e">
        <f>'12. TRANSFERENCIAS 2'!#REF!+'12. TRANSFERENCIAS 2'!#REF!+'12. TRANSFERENCIAS 2'!#REF!</f>
        <v>#REF!</v>
      </c>
      <c r="C29" s="291">
        <f>'12. TRANSFERENCIAS 2'!B30+'12. TRANSFERENCIAS 2'!B56+'12. TRANSFERENCIAS 2'!B82</f>
        <v>25915.892184152653</v>
      </c>
      <c r="D29" s="291">
        <f>'12. TRANSFERENCIAS 2'!C30+'12. TRANSFERENCIAS 2'!C56+'12. TRANSFERENCIAS 2'!C82</f>
        <v>46904.923492221176</v>
      </c>
      <c r="E29" s="291">
        <f>'12. TRANSFERENCIAS 2'!D30+'12. TRANSFERENCIAS 2'!D56+'12. TRANSFERENCIAS 2'!D82</f>
        <v>35251.343504267919</v>
      </c>
      <c r="F29" s="291">
        <f>'12. TRANSFERENCIAS 2'!E30+'12. TRANSFERENCIAS 2'!E56+'12. TRANSFERENCIAS 2'!E82</f>
        <v>74048.562939078285</v>
      </c>
      <c r="G29" s="291">
        <f>'12. TRANSFERENCIAS 2'!F30+'12. TRANSFERENCIAS 2'!F56+'12. TRANSFERENCIAS 2'!F82</f>
        <v>37294.849779999997</v>
      </c>
      <c r="H29" s="291">
        <f>'12. TRANSFERENCIAS 2'!G30+'12. TRANSFERENCIAS 2'!G56+'12. TRANSFERENCIAS 2'!G82</f>
        <v>40275</v>
      </c>
      <c r="I29" s="291">
        <f>'12. TRANSFERENCIAS 2'!H30+'12. TRANSFERENCIAS 2'!H56+'12. TRANSFERENCIAS 2'!H82</f>
        <v>41360</v>
      </c>
      <c r="J29" s="291">
        <f>'12. TRANSFERENCIAS 2'!I30+'12. TRANSFERENCIAS 2'!I56+'12. TRANSFERENCIAS 2'!I82</f>
        <v>20882</v>
      </c>
      <c r="K29" s="291">
        <f>'12. TRANSFERENCIAS 2'!J30+'12. TRANSFERENCIAS 2'!J56+'12. TRANSFERENCIAS 2'!J82</f>
        <v>11613.72387</v>
      </c>
      <c r="L29" s="291">
        <f>'12. TRANSFERENCIAS 2'!K30+'12. TRANSFERENCIAS 2'!K56+'12. TRANSFERENCIAS 2'!K82</f>
        <v>2952</v>
      </c>
    </row>
    <row r="30" spans="1:12" ht="12.75">
      <c r="A30" s="290"/>
      <c r="B30" s="291"/>
      <c r="C30" s="291"/>
      <c r="D30" s="291"/>
      <c r="E30" s="291"/>
      <c r="F30" s="291"/>
      <c r="G30" s="291"/>
      <c r="H30" s="291"/>
      <c r="I30" s="288"/>
      <c r="J30" s="288"/>
      <c r="K30" s="288"/>
      <c r="L30" s="288"/>
    </row>
    <row r="31" spans="1:12" ht="12.75">
      <c r="A31" s="304" t="s">
        <v>363</v>
      </c>
      <c r="B31" s="305" t="e">
        <f>SUM(B5:B29)</f>
        <v>#REF!</v>
      </c>
      <c r="C31" s="305">
        <f t="shared" ref="C31:G31" si="0">SUM(C5:C29)</f>
        <v>3858728664.7402406</v>
      </c>
      <c r="D31" s="305">
        <f t="shared" si="0"/>
        <v>3798964242.4284172</v>
      </c>
      <c r="E31" s="305">
        <f t="shared" si="0"/>
        <v>5131745344.4470291</v>
      </c>
      <c r="F31" s="305">
        <f t="shared" si="0"/>
        <v>5785521249.2958241</v>
      </c>
      <c r="G31" s="305">
        <f t="shared" si="0"/>
        <v>4468435111.6000395</v>
      </c>
      <c r="H31" s="305">
        <f>SUM(H5:H29)</f>
        <v>3597622637.9235196</v>
      </c>
      <c r="I31" s="305">
        <f>SUM(I5:I29)</f>
        <v>2995141101.5200005</v>
      </c>
      <c r="J31" s="305">
        <f>SUM(J5:J29)</f>
        <v>2610890384.7099996</v>
      </c>
      <c r="K31" s="305">
        <f>SUM(K5:K29)</f>
        <v>3302513166.8372512</v>
      </c>
      <c r="L31" s="305">
        <f>SUM(L5:L29)</f>
        <v>4393519666.0855989</v>
      </c>
    </row>
    <row r="32" spans="1:12" ht="12.75">
      <c r="A32" s="288"/>
      <c r="B32" s="396"/>
      <c r="C32" s="396"/>
      <c r="D32" s="396"/>
      <c r="E32" s="396"/>
      <c r="F32" s="396"/>
      <c r="G32" s="396"/>
      <c r="H32" s="396"/>
      <c r="I32" s="396"/>
      <c r="J32" s="396"/>
      <c r="K32" s="396"/>
      <c r="L32" s="637"/>
    </row>
    <row r="35" spans="1:15" ht="38.25" customHeight="1">
      <c r="A35" s="801" t="s">
        <v>607</v>
      </c>
      <c r="B35" s="801"/>
      <c r="C35" s="801"/>
      <c r="D35" s="801"/>
      <c r="E35" s="801"/>
      <c r="F35" s="801"/>
      <c r="G35" s="801"/>
      <c r="H35" s="801"/>
      <c r="I35" s="801"/>
      <c r="J35" s="801"/>
      <c r="K35" s="801"/>
      <c r="L35" s="801"/>
      <c r="N35" s="463"/>
      <c r="O35" s="463"/>
    </row>
    <row r="36" spans="1:15" ht="12.75">
      <c r="K36" s="290"/>
      <c r="L36" s="291"/>
      <c r="M36" s="290"/>
      <c r="N36" s="714"/>
      <c r="O36" s="463"/>
    </row>
    <row r="37" spans="1:15" ht="12.75">
      <c r="K37" s="290"/>
      <c r="L37" s="291"/>
      <c r="M37" s="290"/>
      <c r="N37" s="714"/>
      <c r="O37" s="463"/>
    </row>
    <row r="38" spans="1:15" ht="12.75">
      <c r="K38" s="290"/>
      <c r="L38" s="291"/>
      <c r="M38" s="290"/>
      <c r="N38" s="714"/>
      <c r="O38" s="463"/>
    </row>
    <row r="39" spans="1:15" ht="12.75">
      <c r="K39" s="290"/>
      <c r="L39" s="291"/>
      <c r="M39" s="290"/>
      <c r="N39" s="714"/>
      <c r="O39" s="463"/>
    </row>
    <row r="40" spans="1:15" ht="12.75">
      <c r="K40" s="290"/>
      <c r="L40" s="291"/>
      <c r="M40" s="290"/>
      <c r="N40" s="714"/>
      <c r="O40" s="463"/>
    </row>
    <row r="41" spans="1:15" ht="12.75">
      <c r="K41" s="290"/>
      <c r="L41" s="291"/>
      <c r="M41" s="290"/>
      <c r="N41" s="714"/>
      <c r="O41" s="463"/>
    </row>
    <row r="42" spans="1:15" ht="12.75">
      <c r="K42" s="290"/>
      <c r="L42" s="291"/>
      <c r="M42" s="290"/>
      <c r="N42" s="714"/>
      <c r="O42" s="463"/>
    </row>
    <row r="43" spans="1:15" ht="12.75">
      <c r="K43" s="290"/>
      <c r="L43" s="291"/>
      <c r="M43" s="290"/>
      <c r="N43" s="714"/>
      <c r="O43" s="463"/>
    </row>
    <row r="44" spans="1:15" ht="12.75">
      <c r="K44" s="290"/>
      <c r="L44" s="291"/>
      <c r="M44" s="290"/>
      <c r="N44" s="714"/>
      <c r="O44" s="463"/>
    </row>
    <row r="45" spans="1:15">
      <c r="N45" s="463"/>
      <c r="O45" s="463"/>
    </row>
    <row r="46" spans="1:15">
      <c r="N46" s="463"/>
      <c r="O46" s="463"/>
    </row>
    <row r="47" spans="1:15">
      <c r="N47" s="463"/>
      <c r="O47" s="463"/>
    </row>
    <row r="48" spans="1:15">
      <c r="N48" s="525"/>
      <c r="O48" s="525"/>
    </row>
    <row r="49" spans="14:15">
      <c r="N49" s="525"/>
      <c r="O49" s="525"/>
    </row>
  </sheetData>
  <mergeCells count="4">
    <mergeCell ref="A2:K2"/>
    <mergeCell ref="A35:E35"/>
    <mergeCell ref="F35:J35"/>
    <mergeCell ref="K35:L35"/>
  </mergeCells>
  <printOptions horizontalCentered="1" verticalCentered="1"/>
  <pageMargins left="0" right="0" top="0" bottom="0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78"/>
  <sheetViews>
    <sheetView showGridLines="0" view="pageBreakPreview" zoomScaleNormal="100" zoomScaleSheetLayoutView="100" workbookViewId="0">
      <pane ySplit="5" topLeftCell="A57" activePane="bottomLeft" state="frozen"/>
      <selection pane="bottomLeft" activeCell="A82" sqref="A82"/>
    </sheetView>
  </sheetViews>
  <sheetFormatPr baseColWidth="10" defaultColWidth="11.5703125" defaultRowHeight="12" customHeight="1"/>
  <cols>
    <col min="1" max="1" width="52.5703125" style="56" bestFit="1" customWidth="1"/>
    <col min="2" max="3" width="10.7109375" style="139" bestFit="1" customWidth="1"/>
    <col min="4" max="4" width="8.7109375" style="140" bestFit="1" customWidth="1"/>
    <col min="5" max="6" width="10.7109375" style="139" bestFit="1" customWidth="1"/>
    <col min="7" max="7" width="8.7109375" style="140" bestFit="1" customWidth="1"/>
    <col min="8" max="8" width="8.85546875" style="140" bestFit="1" customWidth="1"/>
    <col min="9" max="16384" width="11.5703125" style="56"/>
  </cols>
  <sheetData>
    <row r="1" spans="1:9" ht="12" customHeight="1">
      <c r="A1" s="217" t="s">
        <v>219</v>
      </c>
    </row>
    <row r="2" spans="1:9" ht="15.75">
      <c r="A2" s="138" t="s">
        <v>218</v>
      </c>
    </row>
    <row r="3" spans="1:9" s="407" customFormat="1" ht="12" customHeight="1" thickBot="1">
      <c r="A3" s="57"/>
      <c r="B3" s="405"/>
      <c r="C3" s="405"/>
      <c r="D3" s="406"/>
      <c r="E3" s="405"/>
      <c r="F3" s="405"/>
      <c r="G3" s="406"/>
      <c r="H3" s="406"/>
    </row>
    <row r="4" spans="1:9" ht="12" customHeight="1">
      <c r="A4" s="204"/>
      <c r="B4" s="802" t="s">
        <v>641</v>
      </c>
      <c r="C4" s="803"/>
      <c r="D4" s="804"/>
      <c r="E4" s="805" t="s">
        <v>646</v>
      </c>
      <c r="F4" s="806"/>
      <c r="G4" s="806"/>
      <c r="H4" s="807"/>
    </row>
    <row r="5" spans="1:9" ht="12" customHeight="1">
      <c r="A5" s="408" t="s">
        <v>46</v>
      </c>
      <c r="B5" s="409">
        <v>2017</v>
      </c>
      <c r="C5" s="410">
        <v>2018</v>
      </c>
      <c r="D5" s="411" t="s">
        <v>212</v>
      </c>
      <c r="E5" s="409">
        <v>2017</v>
      </c>
      <c r="F5" s="410">
        <v>2018</v>
      </c>
      <c r="G5" s="412" t="s">
        <v>212</v>
      </c>
      <c r="H5" s="413" t="s">
        <v>213</v>
      </c>
    </row>
    <row r="6" spans="1:9" ht="12.75" customHeight="1">
      <c r="A6" s="414" t="s">
        <v>451</v>
      </c>
      <c r="B6" s="415">
        <f>+SUM(B7:B17)</f>
        <v>209193.221911</v>
      </c>
      <c r="C6" s="416">
        <f>+SUM(C7:C17)</f>
        <v>207160.52164300001</v>
      </c>
      <c r="D6" s="776">
        <f>+C6/B6-1</f>
        <v>-9.7168553045412498E-3</v>
      </c>
      <c r="E6" s="415">
        <f t="shared" ref="E6:F6" si="0">+SUM(E7:E17)</f>
        <v>1591019.0990549996</v>
      </c>
      <c r="F6" s="416">
        <f t="shared" si="0"/>
        <v>1576438.4889219995</v>
      </c>
      <c r="G6" s="731">
        <f>+F6/E6-1</f>
        <v>-9.1643212464642687E-3</v>
      </c>
      <c r="H6" s="777">
        <v>1</v>
      </c>
      <c r="I6" s="778"/>
    </row>
    <row r="7" spans="1:9" ht="12.75" customHeight="1">
      <c r="A7" s="419" t="s">
        <v>22</v>
      </c>
      <c r="B7" s="190">
        <v>46173.941723999997</v>
      </c>
      <c r="C7" s="191">
        <v>43563.725542</v>
      </c>
      <c r="D7" s="732">
        <f>+C7/B7-1</f>
        <v>-5.6530070523376552E-2</v>
      </c>
      <c r="E7" s="190">
        <v>335648.92404700001</v>
      </c>
      <c r="F7" s="191">
        <v>324428.09473499999</v>
      </c>
      <c r="G7" s="779">
        <f t="shared" ref="G7:G70" si="1">+F7/E7-1</f>
        <v>-3.3430255567954092E-2</v>
      </c>
      <c r="H7" s="792">
        <f>+F7/$F$6</f>
        <v>0.20579813104972494</v>
      </c>
      <c r="I7" s="778"/>
    </row>
    <row r="8" spans="1:9" ht="12.75" customHeight="1">
      <c r="A8" s="419" t="s">
        <v>576</v>
      </c>
      <c r="B8" s="190">
        <v>36272.583745000004</v>
      </c>
      <c r="C8" s="191">
        <v>40156.828690000002</v>
      </c>
      <c r="D8" s="732">
        <f t="shared" ref="D8:D71" si="2">+C8/B8-1</f>
        <v>0.10708487082989837</v>
      </c>
      <c r="E8" s="190">
        <v>289949.51199099998</v>
      </c>
      <c r="F8" s="191">
        <v>295067.23771400005</v>
      </c>
      <c r="G8" s="779">
        <f t="shared" si="1"/>
        <v>1.7650402954149103E-2</v>
      </c>
      <c r="H8" s="792">
        <f t="shared" ref="H8:H17" si="3">+F8/$F$6</f>
        <v>0.18717332759096297</v>
      </c>
      <c r="I8" s="778"/>
    </row>
    <row r="9" spans="1:9" ht="12.75" customHeight="1">
      <c r="A9" s="419" t="s">
        <v>160</v>
      </c>
      <c r="B9" s="190">
        <v>35121.466139999997</v>
      </c>
      <c r="C9" s="191">
        <v>28479.569769000002</v>
      </c>
      <c r="D9" s="732">
        <f t="shared" si="2"/>
        <v>-0.18911216133530118</v>
      </c>
      <c r="E9" s="190">
        <v>293822.32562900003</v>
      </c>
      <c r="F9" s="191">
        <v>241956.100404</v>
      </c>
      <c r="G9" s="779">
        <f>+F9/E9-1</f>
        <v>-0.17652241065741836</v>
      </c>
      <c r="H9" s="792">
        <f t="shared" si="3"/>
        <v>0.15348274106746435</v>
      </c>
      <c r="I9" s="778"/>
    </row>
    <row r="10" spans="1:9" ht="12.75" customHeight="1">
      <c r="A10" s="420" t="s">
        <v>577</v>
      </c>
      <c r="B10" s="190">
        <v>25993.294394</v>
      </c>
      <c r="C10" s="191">
        <v>29415.874205999997</v>
      </c>
      <c r="D10" s="732">
        <f t="shared" si="2"/>
        <v>0.13167164423721633</v>
      </c>
      <c r="E10" s="190">
        <v>196975.757828</v>
      </c>
      <c r="F10" s="191">
        <v>211876.21931400002</v>
      </c>
      <c r="G10" s="779">
        <f t="shared" si="1"/>
        <v>7.5646169103769312E-2</v>
      </c>
      <c r="H10" s="792">
        <f t="shared" si="3"/>
        <v>0.13440183096448327</v>
      </c>
      <c r="I10" s="778"/>
    </row>
    <row r="11" spans="1:9" ht="12.75" customHeight="1">
      <c r="A11" s="420" t="s">
        <v>578</v>
      </c>
      <c r="B11" s="190">
        <v>15717.726430000001</v>
      </c>
      <c r="C11" s="191">
        <v>16491.047105000001</v>
      </c>
      <c r="D11" s="732">
        <f t="shared" si="2"/>
        <v>4.9200542994817908E-2</v>
      </c>
      <c r="E11" s="190">
        <v>127748.50749600001</v>
      </c>
      <c r="F11" s="191">
        <v>137159.53352600001</v>
      </c>
      <c r="G11" s="779">
        <f t="shared" si="1"/>
        <v>7.3668383407881954E-2</v>
      </c>
      <c r="H11" s="792">
        <f t="shared" si="3"/>
        <v>8.7005953286380666E-2</v>
      </c>
      <c r="I11" s="778"/>
    </row>
    <row r="12" spans="1:9" ht="12.75" customHeight="1">
      <c r="A12" s="420" t="s">
        <v>529</v>
      </c>
      <c r="B12" s="190">
        <v>18712.081200000001</v>
      </c>
      <c r="C12" s="191">
        <v>17084.5818</v>
      </c>
      <c r="D12" s="732">
        <f t="shared" si="2"/>
        <v>-8.6975862417698391E-2</v>
      </c>
      <c r="E12" s="190">
        <v>124625.23450000001</v>
      </c>
      <c r="F12" s="191">
        <v>133630.3898</v>
      </c>
      <c r="G12" s="779">
        <f t="shared" si="1"/>
        <v>7.2257880485673276E-2</v>
      </c>
      <c r="H12" s="792">
        <f t="shared" si="3"/>
        <v>8.4767271757859183E-2</v>
      </c>
      <c r="I12" s="778"/>
    </row>
    <row r="13" spans="1:9" ht="12.75" customHeight="1">
      <c r="A13" s="420" t="s">
        <v>535</v>
      </c>
      <c r="B13" s="190">
        <v>10918.759029999999</v>
      </c>
      <c r="C13" s="191">
        <v>11503.554346000001</v>
      </c>
      <c r="D13" s="732">
        <f t="shared" si="2"/>
        <v>5.3558771138115358E-2</v>
      </c>
      <c r="E13" s="190">
        <v>78200.800270000007</v>
      </c>
      <c r="F13" s="191">
        <v>79987.267454999994</v>
      </c>
      <c r="G13" s="779">
        <f t="shared" si="1"/>
        <v>2.2844615129665513E-2</v>
      </c>
      <c r="H13" s="792">
        <f t="shared" si="3"/>
        <v>5.0739225169322597E-2</v>
      </c>
      <c r="I13" s="778"/>
    </row>
    <row r="14" spans="1:9" ht="12.75" customHeight="1">
      <c r="A14" s="420" t="s">
        <v>23</v>
      </c>
      <c r="B14" s="190">
        <v>3863.3106000000002</v>
      </c>
      <c r="C14" s="191">
        <v>3858.2706999999996</v>
      </c>
      <c r="D14" s="732">
        <f t="shared" si="2"/>
        <v>-1.3045546997957347E-3</v>
      </c>
      <c r="E14" s="190">
        <v>29322.787499999999</v>
      </c>
      <c r="F14" s="191">
        <v>30667.248582</v>
      </c>
      <c r="G14" s="779">
        <f t="shared" si="1"/>
        <v>4.5850384517502007E-2</v>
      </c>
      <c r="H14" s="792">
        <f t="shared" si="3"/>
        <v>1.9453501546369174E-2</v>
      </c>
      <c r="I14" s="778"/>
    </row>
    <row r="15" spans="1:9" ht="12.75" customHeight="1">
      <c r="A15" s="420" t="s">
        <v>680</v>
      </c>
      <c r="B15" s="190">
        <v>3808.18678</v>
      </c>
      <c r="C15" s="191">
        <v>4401.2338319999999</v>
      </c>
      <c r="D15" s="732">
        <f t="shared" si="2"/>
        <v>0.15572950757420556</v>
      </c>
      <c r="E15" s="190">
        <v>29740.143950000001</v>
      </c>
      <c r="F15" s="191">
        <v>27115.625945</v>
      </c>
      <c r="G15" s="779">
        <f t="shared" si="1"/>
        <v>-8.8248328905617179E-2</v>
      </c>
      <c r="H15" s="792">
        <f t="shared" si="3"/>
        <v>1.7200560716797909E-2</v>
      </c>
      <c r="I15" s="778"/>
    </row>
    <row r="16" spans="1:9" ht="12.75" customHeight="1">
      <c r="A16" s="420" t="s">
        <v>25</v>
      </c>
      <c r="B16" s="193">
        <v>3308.45849</v>
      </c>
      <c r="C16" s="194">
        <v>2978.7980040000002</v>
      </c>
      <c r="D16" s="732">
        <f t="shared" si="2"/>
        <v>-9.9641717433184396E-2</v>
      </c>
      <c r="E16" s="193">
        <v>20827.519089000001</v>
      </c>
      <c r="F16" s="194">
        <v>21419.443307000001</v>
      </c>
      <c r="G16" s="779">
        <f t="shared" si="1"/>
        <v>2.8420294105629962E-2</v>
      </c>
      <c r="H16" s="792">
        <f t="shared" si="3"/>
        <v>1.3587236963268417E-2</v>
      </c>
      <c r="I16" s="778"/>
    </row>
    <row r="17" spans="1:9" ht="12.75" customHeight="1">
      <c r="A17" s="420" t="s">
        <v>26</v>
      </c>
      <c r="B17" s="193">
        <v>9303.4133780000557</v>
      </c>
      <c r="C17" s="194">
        <v>9227.0376490000053</v>
      </c>
      <c r="D17" s="732">
        <f t="shared" si="2"/>
        <v>-8.2094308719697917E-3</v>
      </c>
      <c r="E17" s="193">
        <v>64157.586754999356</v>
      </c>
      <c r="F17" s="194">
        <v>73131.328139999416</v>
      </c>
      <c r="G17" s="779">
        <f t="shared" si="1"/>
        <v>0.13987030745511642</v>
      </c>
      <c r="H17" s="792">
        <f t="shared" si="3"/>
        <v>4.6390219887366552E-2</v>
      </c>
      <c r="I17" s="778"/>
    </row>
    <row r="18" spans="1:9" ht="12.75" customHeight="1">
      <c r="A18" s="421" t="s">
        <v>452</v>
      </c>
      <c r="B18" s="415">
        <f t="shared" ref="B18:C18" si="4">+SUM(B19:B29)</f>
        <v>13651270.500639128</v>
      </c>
      <c r="C18" s="415">
        <f t="shared" si="4"/>
        <v>12618074.660359252</v>
      </c>
      <c r="D18" s="776">
        <f t="shared" si="2"/>
        <v>-7.5684958424309556E-2</v>
      </c>
      <c r="E18" s="415">
        <f t="shared" ref="E18:F18" si="5">+SUM(E19:E29)</f>
        <v>99520858.022399724</v>
      </c>
      <c r="F18" s="415">
        <f t="shared" si="5"/>
        <v>94421480.465583578</v>
      </c>
      <c r="G18" s="731">
        <f t="shared" si="1"/>
        <v>-5.1239284489171144E-2</v>
      </c>
      <c r="H18" s="777">
        <v>1</v>
      </c>
      <c r="I18" s="778"/>
    </row>
    <row r="19" spans="1:9" ht="12.75" customHeight="1">
      <c r="A19" s="796" t="s">
        <v>24</v>
      </c>
      <c r="B19" s="139">
        <v>1581652.4368</v>
      </c>
      <c r="C19" s="139">
        <v>1637299.6544999999</v>
      </c>
      <c r="D19" s="732">
        <f>+C19/B19-1</f>
        <v>3.5182962075148039E-2</v>
      </c>
      <c r="E19" s="139">
        <v>10967580.750599999</v>
      </c>
      <c r="F19" s="139">
        <v>9991270.4892999995</v>
      </c>
      <c r="G19" s="779">
        <f>+F19/E19-1</f>
        <v>-8.9017832054401724E-2</v>
      </c>
      <c r="H19" s="792">
        <f>+F19/$F$18</f>
        <v>0.10581565169317374</v>
      </c>
      <c r="I19" s="778"/>
    </row>
    <row r="20" spans="1:9" ht="12.75" customHeight="1">
      <c r="A20" s="781" t="s">
        <v>27</v>
      </c>
      <c r="B20" s="139">
        <v>1448941.5575999999</v>
      </c>
      <c r="C20" s="139">
        <v>923228.25245000003</v>
      </c>
      <c r="D20" s="732">
        <f t="shared" si="2"/>
        <v>-0.36282574848690363</v>
      </c>
      <c r="E20" s="139">
        <v>10308073.851</v>
      </c>
      <c r="F20" s="139">
        <v>7360776.5641900003</v>
      </c>
      <c r="G20" s="779">
        <f t="shared" si="1"/>
        <v>-0.28592124284442122</v>
      </c>
      <c r="H20" s="792">
        <f t="shared" ref="H20:H29" si="6">+F20/$F$18</f>
        <v>7.7956589198715093E-2</v>
      </c>
      <c r="I20" s="778"/>
    </row>
    <row r="21" spans="1:9" ht="12.75" customHeight="1">
      <c r="A21" s="781" t="s">
        <v>125</v>
      </c>
      <c r="B21" s="139">
        <v>706100.27350000013</v>
      </c>
      <c r="C21" s="139">
        <v>634980.27807999984</v>
      </c>
      <c r="D21" s="732">
        <f t="shared" si="2"/>
        <v>-0.10072223179786133</v>
      </c>
      <c r="E21" s="139">
        <v>4465283.3913760008</v>
      </c>
      <c r="F21" s="139">
        <v>5532215.2362600015</v>
      </c>
      <c r="G21" s="779">
        <f t="shared" si="1"/>
        <v>0.23893933517066657</v>
      </c>
      <c r="H21" s="792">
        <f t="shared" si="6"/>
        <v>5.8590642817515255E-2</v>
      </c>
      <c r="I21" s="778"/>
    </row>
    <row r="22" spans="1:9" ht="12.75" customHeight="1">
      <c r="A22" s="781" t="s">
        <v>579</v>
      </c>
      <c r="B22" s="139">
        <v>704238.07668000006</v>
      </c>
      <c r="C22" s="139">
        <v>700011.50699999998</v>
      </c>
      <c r="D22" s="732">
        <f t="shared" si="2"/>
        <v>-6.001620503005789E-3</v>
      </c>
      <c r="E22" s="139">
        <v>5148574.4154899996</v>
      </c>
      <c r="F22" s="139">
        <v>5205160.1102590002</v>
      </c>
      <c r="G22" s="779">
        <f t="shared" si="1"/>
        <v>1.0990555870913798E-2</v>
      </c>
      <c r="H22" s="792">
        <f t="shared" si="6"/>
        <v>5.5126863978332448E-2</v>
      </c>
      <c r="I22" s="778"/>
    </row>
    <row r="23" spans="1:9" ht="12.75" customHeight="1">
      <c r="A23" s="781" t="s">
        <v>543</v>
      </c>
      <c r="B23" s="139">
        <v>579477.14109999989</v>
      </c>
      <c r="C23" s="139">
        <v>528527.19672000001</v>
      </c>
      <c r="D23" s="732">
        <f t="shared" si="2"/>
        <v>-8.7923993487100338E-2</v>
      </c>
      <c r="E23" s="139">
        <v>4184219.7730100001</v>
      </c>
      <c r="F23" s="139">
        <v>4578007.6150219999</v>
      </c>
      <c r="G23" s="779">
        <f t="shared" si="1"/>
        <v>9.4112609608151931E-2</v>
      </c>
      <c r="H23" s="792">
        <f t="shared" si="6"/>
        <v>4.8484810791445634E-2</v>
      </c>
      <c r="I23" s="778"/>
    </row>
    <row r="24" spans="1:9" ht="12.75" customHeight="1">
      <c r="A24" s="793" t="s">
        <v>430</v>
      </c>
      <c r="B24" s="139">
        <v>524502.97199999995</v>
      </c>
      <c r="C24" s="139">
        <v>508884.60600000003</v>
      </c>
      <c r="D24" s="732">
        <f t="shared" si="2"/>
        <v>-2.9777459487874802E-2</v>
      </c>
      <c r="E24" s="139">
        <v>4124760.111</v>
      </c>
      <c r="F24" s="139">
        <v>4067060.8679999998</v>
      </c>
      <c r="G24" s="779">
        <f t="shared" si="1"/>
        <v>-1.3988508773183361E-2</v>
      </c>
      <c r="H24" s="792">
        <f t="shared" si="6"/>
        <v>4.3073470654619049E-2</v>
      </c>
      <c r="I24" s="778"/>
    </row>
    <row r="25" spans="1:9" ht="12.75" customHeight="1">
      <c r="A25" s="781" t="s">
        <v>29</v>
      </c>
      <c r="B25" s="139">
        <v>911608.56931200007</v>
      </c>
      <c r="C25" s="139">
        <v>465944.74517000001</v>
      </c>
      <c r="D25" s="732">
        <f t="shared" si="2"/>
        <v>-0.48887629970212643</v>
      </c>
      <c r="E25" s="139">
        <v>5715615.3292770004</v>
      </c>
      <c r="F25" s="139">
        <v>3999596.6237889999</v>
      </c>
      <c r="G25" s="779">
        <f t="shared" si="1"/>
        <v>-0.30023341436189144</v>
      </c>
      <c r="H25" s="792">
        <f t="shared" si="6"/>
        <v>4.2358969633470682E-2</v>
      </c>
      <c r="I25" s="778"/>
    </row>
    <row r="26" spans="1:9" ht="12.75" customHeight="1">
      <c r="A26" s="781" t="s">
        <v>647</v>
      </c>
      <c r="B26" s="139">
        <v>499065.03045000002</v>
      </c>
      <c r="C26" s="139">
        <v>595248.73239999998</v>
      </c>
      <c r="D26" s="732">
        <f t="shared" si="2"/>
        <v>0.1927277931360416</v>
      </c>
      <c r="E26" s="139">
        <v>2914803.5038140002</v>
      </c>
      <c r="F26" s="139">
        <v>3272311.9528100002</v>
      </c>
      <c r="G26" s="779">
        <f t="shared" si="1"/>
        <v>0.12265267573893146</v>
      </c>
      <c r="H26" s="792">
        <f t="shared" si="6"/>
        <v>3.4656435555495774E-2</v>
      </c>
      <c r="I26" s="778"/>
    </row>
    <row r="27" spans="1:9" ht="12.75" customHeight="1">
      <c r="A27" s="781" t="s">
        <v>30</v>
      </c>
      <c r="B27" s="139">
        <v>473300.24299</v>
      </c>
      <c r="C27" s="139">
        <v>337468.47775199998</v>
      </c>
      <c r="D27" s="732">
        <f t="shared" si="2"/>
        <v>-0.28698858124370308</v>
      </c>
      <c r="E27" s="139">
        <v>3988705.485967</v>
      </c>
      <c r="F27" s="139">
        <v>3006067.0108940001</v>
      </c>
      <c r="G27" s="779">
        <f t="shared" si="1"/>
        <v>-0.24635523443134699</v>
      </c>
      <c r="H27" s="792">
        <f t="shared" si="6"/>
        <v>3.1836685848086285E-2</v>
      </c>
      <c r="I27" s="778"/>
    </row>
    <row r="28" spans="1:9" ht="12.75" customHeight="1">
      <c r="A28" s="781" t="s">
        <v>578</v>
      </c>
      <c r="B28" s="139">
        <v>307548.95</v>
      </c>
      <c r="C28" s="139">
        <v>374117.03775000002</v>
      </c>
      <c r="D28" s="732">
        <f t="shared" si="2"/>
        <v>0.21644713061124099</v>
      </c>
      <c r="E28" s="139">
        <v>2436930.3464160003</v>
      </c>
      <c r="F28" s="139">
        <v>3004147.1978499996</v>
      </c>
      <c r="G28" s="779">
        <f t="shared" si="1"/>
        <v>0.23275874596424417</v>
      </c>
      <c r="H28" s="792">
        <f t="shared" si="6"/>
        <v>3.1816353472078895E-2</v>
      </c>
      <c r="I28" s="778"/>
    </row>
    <row r="29" spans="1:9" ht="12.75" customHeight="1">
      <c r="A29" s="788" t="s">
        <v>26</v>
      </c>
      <c r="B29" s="191">
        <v>5914835.2502071271</v>
      </c>
      <c r="C29" s="191">
        <v>5912364.1725372523</v>
      </c>
      <c r="D29" s="732">
        <f t="shared" si="2"/>
        <v>-4.1777624656380574E-4</v>
      </c>
      <c r="E29" s="190">
        <v>45266311.064449728</v>
      </c>
      <c r="F29" s="191">
        <v>44404866.797209591</v>
      </c>
      <c r="G29" s="779">
        <f t="shared" si="1"/>
        <v>-1.9030582501269433E-2</v>
      </c>
      <c r="H29" s="792">
        <f t="shared" si="6"/>
        <v>0.47028352635706733</v>
      </c>
      <c r="I29" s="778"/>
    </row>
    <row r="30" spans="1:9" ht="12.75" customHeight="1">
      <c r="A30" s="421" t="s">
        <v>444</v>
      </c>
      <c r="B30" s="415">
        <f t="shared" ref="B30:C30" si="7">+SUM(B31:B41)</f>
        <v>124282.15642399999</v>
      </c>
      <c r="C30" s="416">
        <f t="shared" si="7"/>
        <v>136687.91188700005</v>
      </c>
      <c r="D30" s="776">
        <f t="shared" si="2"/>
        <v>9.9819280739519067E-2</v>
      </c>
      <c r="E30" s="415">
        <f t="shared" ref="E30:F30" si="8">+SUM(E31:E41)</f>
        <v>947285.94920499995</v>
      </c>
      <c r="F30" s="416">
        <f t="shared" si="8"/>
        <v>1003980.0807159998</v>
      </c>
      <c r="G30" s="731">
        <f t="shared" si="1"/>
        <v>5.9849015557108087E-2</v>
      </c>
      <c r="H30" s="777">
        <v>1</v>
      </c>
      <c r="I30" s="778"/>
    </row>
    <row r="31" spans="1:9" ht="12.75" customHeight="1">
      <c r="A31" s="422" t="s">
        <v>576</v>
      </c>
      <c r="B31" s="190">
        <v>40161.995489000001</v>
      </c>
      <c r="C31" s="191">
        <v>47837.534258</v>
      </c>
      <c r="D31" s="732">
        <f>+C31/B31-1</f>
        <v>0.19111447714549579</v>
      </c>
      <c r="E31" s="190">
        <v>273844.21590100002</v>
      </c>
      <c r="F31" s="191">
        <v>340300.28235299996</v>
      </c>
      <c r="G31" s="779">
        <f>+F31/E31-1</f>
        <v>0.24267836453418123</v>
      </c>
      <c r="H31" s="792">
        <f>+F31/$F$30</f>
        <v>0.33895122910238512</v>
      </c>
      <c r="I31" s="778"/>
    </row>
    <row r="32" spans="1:9" ht="12.75" customHeight="1">
      <c r="A32" s="422" t="s">
        <v>31</v>
      </c>
      <c r="B32" s="190">
        <v>12282.411742</v>
      </c>
      <c r="C32" s="191">
        <v>14050.910227</v>
      </c>
      <c r="D32" s="732">
        <f t="shared" ref="D32:D41" si="9">+C32/B32-1</f>
        <v>0.14398625629464745</v>
      </c>
      <c r="E32" s="190">
        <v>100093.78941399998</v>
      </c>
      <c r="F32" s="191">
        <v>100031.42111700001</v>
      </c>
      <c r="G32" s="779">
        <f t="shared" ref="G32:G41" si="10">+F32/E32-1</f>
        <v>-6.2309856950282239E-4</v>
      </c>
      <c r="H32" s="792">
        <f t="shared" ref="H32:H41" si="11">+F32/$F$30</f>
        <v>9.963486630697041E-2</v>
      </c>
      <c r="I32" s="778"/>
    </row>
    <row r="33" spans="1:9" ht="12.75" customHeight="1">
      <c r="A33" s="422" t="s">
        <v>680</v>
      </c>
      <c r="B33" s="190">
        <v>11190.478818</v>
      </c>
      <c r="C33" s="191">
        <v>12149.288173000001</v>
      </c>
      <c r="D33" s="732">
        <f t="shared" si="9"/>
        <v>8.5680815860867954E-2</v>
      </c>
      <c r="E33" s="190">
        <v>103669.240068</v>
      </c>
      <c r="F33" s="191">
        <v>83843.642961000005</v>
      </c>
      <c r="G33" s="779">
        <f t="shared" si="10"/>
        <v>-0.19123895471786756</v>
      </c>
      <c r="H33" s="792">
        <f t="shared" si="11"/>
        <v>8.3511261399933312E-2</v>
      </c>
      <c r="I33" s="778"/>
    </row>
    <row r="34" spans="1:9" ht="12.75" customHeight="1">
      <c r="A34" s="422" t="s">
        <v>580</v>
      </c>
      <c r="B34" s="190">
        <v>9932.7154960000007</v>
      </c>
      <c r="C34" s="191">
        <v>8085.8711660000008</v>
      </c>
      <c r="D34" s="732">
        <f t="shared" si="9"/>
        <v>-0.18593549072695592</v>
      </c>
      <c r="E34" s="190">
        <v>70237.793840999992</v>
      </c>
      <c r="F34" s="191">
        <v>55146.633538999995</v>
      </c>
      <c r="G34" s="779">
        <f t="shared" si="10"/>
        <v>-0.21485811949279665</v>
      </c>
      <c r="H34" s="792">
        <f t="shared" si="11"/>
        <v>5.492801560332905E-2</v>
      </c>
      <c r="I34" s="778"/>
    </row>
    <row r="35" spans="1:9" ht="12.75" customHeight="1">
      <c r="A35" s="422" t="s">
        <v>553</v>
      </c>
      <c r="B35" s="190">
        <v>3399.8446349999999</v>
      </c>
      <c r="C35" s="191">
        <v>4507.2909339999997</v>
      </c>
      <c r="D35" s="732">
        <f t="shared" si="9"/>
        <v>0.32573438433018276</v>
      </c>
      <c r="E35" s="190">
        <v>29003.664403999999</v>
      </c>
      <c r="F35" s="191">
        <v>39969.729832999998</v>
      </c>
      <c r="G35" s="779">
        <f t="shared" si="10"/>
        <v>0.37809241191908249</v>
      </c>
      <c r="H35" s="792">
        <f t="shared" si="11"/>
        <v>3.9811277734210754E-2</v>
      </c>
      <c r="I35" s="778"/>
    </row>
    <row r="36" spans="1:9" ht="12.75" customHeight="1">
      <c r="A36" s="420" t="s">
        <v>23</v>
      </c>
      <c r="B36" s="190">
        <v>3870.2298000000001</v>
      </c>
      <c r="C36" s="191">
        <v>3925.8087</v>
      </c>
      <c r="D36" s="732">
        <f t="shared" si="9"/>
        <v>1.4360620136819824E-2</v>
      </c>
      <c r="E36" s="190">
        <v>37821.553099999997</v>
      </c>
      <c r="F36" s="191">
        <v>34058.246205000003</v>
      </c>
      <c r="G36" s="779">
        <f t="shared" si="10"/>
        <v>-9.9501648836308521E-2</v>
      </c>
      <c r="H36" s="792">
        <f t="shared" si="11"/>
        <v>3.3923229015371474E-2</v>
      </c>
      <c r="I36" s="778"/>
    </row>
    <row r="37" spans="1:9" ht="12.75" customHeight="1">
      <c r="A37" s="422" t="s">
        <v>581</v>
      </c>
      <c r="B37" s="190">
        <v>4635.7318599999999</v>
      </c>
      <c r="C37" s="191">
        <v>3349.30789</v>
      </c>
      <c r="D37" s="732">
        <f t="shared" si="9"/>
        <v>-0.27750180744923414</v>
      </c>
      <c r="E37" s="190">
        <v>35728.354140000003</v>
      </c>
      <c r="F37" s="191">
        <v>32057.900659999999</v>
      </c>
      <c r="G37" s="779">
        <f t="shared" si="10"/>
        <v>-0.10273222957927175</v>
      </c>
      <c r="H37" s="792">
        <f t="shared" si="11"/>
        <v>3.193081344516073E-2</v>
      </c>
      <c r="I37" s="778"/>
    </row>
    <row r="38" spans="1:9" ht="12.75" customHeight="1">
      <c r="A38" s="422" t="s">
        <v>33</v>
      </c>
      <c r="B38" s="190">
        <v>3719.5295120000001</v>
      </c>
      <c r="C38" s="191">
        <v>4042.7107019999999</v>
      </c>
      <c r="D38" s="732">
        <f t="shared" si="9"/>
        <v>8.6887653117779573E-2</v>
      </c>
      <c r="E38" s="190">
        <v>31699.353116999999</v>
      </c>
      <c r="F38" s="191">
        <v>28442.537058000002</v>
      </c>
      <c r="G38" s="779">
        <f t="shared" si="10"/>
        <v>-0.10274077350977251</v>
      </c>
      <c r="H38" s="792">
        <f t="shared" si="11"/>
        <v>2.8329782238025961E-2</v>
      </c>
      <c r="I38" s="778"/>
    </row>
    <row r="39" spans="1:9" ht="12.75" customHeight="1">
      <c r="A39" s="422" t="s">
        <v>32</v>
      </c>
      <c r="B39" s="190">
        <v>3246.27871</v>
      </c>
      <c r="C39" s="191">
        <v>3648.7955000000002</v>
      </c>
      <c r="D39" s="732">
        <f t="shared" si="9"/>
        <v>0.12399329384752678</v>
      </c>
      <c r="E39" s="190">
        <v>24508.732274000002</v>
      </c>
      <c r="F39" s="191">
        <v>26034.327537000001</v>
      </c>
      <c r="G39" s="779">
        <f t="shared" si="10"/>
        <v>6.2247008370091006E-2</v>
      </c>
      <c r="H39" s="792">
        <f t="shared" si="11"/>
        <v>2.5931119587983581E-2</v>
      </c>
      <c r="I39" s="778"/>
    </row>
    <row r="40" spans="1:9" ht="12.75" customHeight="1">
      <c r="A40" s="422" t="s">
        <v>582</v>
      </c>
      <c r="B40" s="190">
        <v>3119.7806209999999</v>
      </c>
      <c r="C40" s="191">
        <v>3174.0852690000002</v>
      </c>
      <c r="D40" s="732">
        <f t="shared" si="9"/>
        <v>1.7406559818489376E-2</v>
      </c>
      <c r="E40" s="190">
        <v>25663.378012000001</v>
      </c>
      <c r="F40" s="191">
        <v>23752.429034000001</v>
      </c>
      <c r="G40" s="779">
        <f t="shared" si="10"/>
        <v>-7.4462098368595742E-2</v>
      </c>
      <c r="H40" s="792">
        <f t="shared" si="11"/>
        <v>2.3658267220860285E-2</v>
      </c>
      <c r="I40" s="778"/>
    </row>
    <row r="41" spans="1:9" ht="12.75" customHeight="1">
      <c r="A41" s="422" t="s">
        <v>26</v>
      </c>
      <c r="B41" s="190">
        <v>28723.159740999981</v>
      </c>
      <c r="C41" s="191">
        <v>31916.309068000061</v>
      </c>
      <c r="D41" s="732">
        <f t="shared" si="9"/>
        <v>0.1111698488534365</v>
      </c>
      <c r="E41" s="190">
        <v>215015.87493400008</v>
      </c>
      <c r="F41" s="191">
        <v>240342.93041899998</v>
      </c>
      <c r="G41" s="779">
        <f t="shared" si="10"/>
        <v>0.11779156070580443</v>
      </c>
      <c r="H41" s="792">
        <f t="shared" si="11"/>
        <v>0.23939013834576944</v>
      </c>
      <c r="I41" s="778"/>
    </row>
    <row r="42" spans="1:9" ht="12.75" customHeight="1">
      <c r="A42" s="421" t="s">
        <v>453</v>
      </c>
      <c r="B42" s="415">
        <f t="shared" ref="B42:C42" si="12">+SUM(B43:B53)</f>
        <v>25308.376387999997</v>
      </c>
      <c r="C42" s="416">
        <f t="shared" si="12"/>
        <v>26533.801216000003</v>
      </c>
      <c r="D42" s="776">
        <f t="shared" si="2"/>
        <v>4.8419733024874789E-2</v>
      </c>
      <c r="E42" s="415">
        <f t="shared" ref="E42:F42" si="13">+SUM(E43:E53)</f>
        <v>201738.71705000004</v>
      </c>
      <c r="F42" s="416">
        <f t="shared" si="13"/>
        <v>188804.52779799997</v>
      </c>
      <c r="G42" s="731">
        <f t="shared" si="1"/>
        <v>-6.4113569478061017E-2</v>
      </c>
      <c r="H42" s="777">
        <v>1</v>
      </c>
      <c r="I42" s="778"/>
    </row>
    <row r="43" spans="1:9" ht="12.75" customHeight="1">
      <c r="A43" s="422" t="s">
        <v>125</v>
      </c>
      <c r="B43" s="190">
        <v>2234.3558990000001</v>
      </c>
      <c r="C43" s="191">
        <v>2476.0775939999999</v>
      </c>
      <c r="D43" s="732">
        <f>+C43/B43-1</f>
        <v>0.10818406105678324</v>
      </c>
      <c r="E43" s="190">
        <v>15710.169359000001</v>
      </c>
      <c r="F43" s="191">
        <v>17438.695736999998</v>
      </c>
      <c r="G43" s="779">
        <f>+F43/E43-1</f>
        <v>0.11002595443121455</v>
      </c>
      <c r="H43" s="792">
        <f>+F43/$F$42</f>
        <v>9.2363758117376724E-2</v>
      </c>
      <c r="I43" s="778"/>
    </row>
    <row r="44" spans="1:9" ht="12.75" customHeight="1">
      <c r="A44" s="422" t="s">
        <v>580</v>
      </c>
      <c r="B44" s="190">
        <v>2810.2910349999997</v>
      </c>
      <c r="C44" s="191">
        <v>2073.1044280000001</v>
      </c>
      <c r="D44" s="732">
        <f t="shared" si="2"/>
        <v>-0.26231681979514254</v>
      </c>
      <c r="E44" s="190">
        <v>19285.248425999998</v>
      </c>
      <c r="F44" s="191">
        <v>16597.065850999999</v>
      </c>
      <c r="G44" s="779">
        <f t="shared" si="1"/>
        <v>-0.13939061170587996</v>
      </c>
      <c r="H44" s="792">
        <f t="shared" ref="H44:H53" si="14">+F44/$F$42</f>
        <v>8.790607960820214E-2</v>
      </c>
      <c r="I44" s="778"/>
    </row>
    <row r="45" spans="1:9" ht="12.75" customHeight="1">
      <c r="A45" s="422" t="s">
        <v>23</v>
      </c>
      <c r="B45" s="190">
        <v>1647.8905999999999</v>
      </c>
      <c r="C45" s="191">
        <v>3412.8067999999998</v>
      </c>
      <c r="D45" s="732">
        <f t="shared" si="2"/>
        <v>1.0710153938617042</v>
      </c>
      <c r="E45" s="190">
        <v>15888.597</v>
      </c>
      <c r="F45" s="191">
        <v>16319.676434999999</v>
      </c>
      <c r="G45" s="779">
        <f t="shared" si="1"/>
        <v>2.7131371951846894E-2</v>
      </c>
      <c r="H45" s="792">
        <f t="shared" si="14"/>
        <v>8.6436891240554647E-2</v>
      </c>
      <c r="I45" s="778"/>
    </row>
    <row r="46" spans="1:9" ht="12.75" customHeight="1">
      <c r="A46" s="422" t="s">
        <v>31</v>
      </c>
      <c r="B46" s="190">
        <v>2009.4345620000004</v>
      </c>
      <c r="C46" s="191">
        <v>2035.755764</v>
      </c>
      <c r="D46" s="732">
        <f t="shared" si="2"/>
        <v>1.3098810231372715E-2</v>
      </c>
      <c r="E46" s="190">
        <v>13526.078009999999</v>
      </c>
      <c r="F46" s="191">
        <v>13304.496634000001</v>
      </c>
      <c r="G46" s="779">
        <f t="shared" si="1"/>
        <v>-1.6381790481777569E-2</v>
      </c>
      <c r="H46" s="792">
        <f t="shared" si="14"/>
        <v>7.0467042232347024E-2</v>
      </c>
      <c r="I46" s="778"/>
    </row>
    <row r="47" spans="1:9" ht="12.75" customHeight="1">
      <c r="A47" s="422" t="s">
        <v>581</v>
      </c>
      <c r="B47" s="190">
        <v>1845.23368</v>
      </c>
      <c r="C47" s="191">
        <v>1592.4482</v>
      </c>
      <c r="D47" s="732">
        <f t="shared" si="2"/>
        <v>-0.13699374921446261</v>
      </c>
      <c r="E47" s="190">
        <v>15109.68669</v>
      </c>
      <c r="F47" s="191">
        <v>13038.46876</v>
      </c>
      <c r="G47" s="779">
        <f t="shared" si="1"/>
        <v>-0.13707881390888066</v>
      </c>
      <c r="H47" s="792">
        <f t="shared" si="14"/>
        <v>6.905803008045297E-2</v>
      </c>
      <c r="I47" s="778"/>
    </row>
    <row r="48" spans="1:9" ht="12.75" customHeight="1">
      <c r="A48" s="422" t="s">
        <v>553</v>
      </c>
      <c r="B48" s="190">
        <v>1515.3733319999999</v>
      </c>
      <c r="C48" s="191">
        <v>1430.8127950000001</v>
      </c>
      <c r="D48" s="732">
        <f t="shared" si="2"/>
        <v>-5.5801785087768674E-2</v>
      </c>
      <c r="E48" s="190">
        <v>10185.768209</v>
      </c>
      <c r="F48" s="191">
        <v>12417.641567000001</v>
      </c>
      <c r="G48" s="779">
        <f t="shared" si="1"/>
        <v>0.21911684147965871</v>
      </c>
      <c r="H48" s="792">
        <f t="shared" si="14"/>
        <v>6.5769829314080375E-2</v>
      </c>
      <c r="I48" s="778"/>
    </row>
    <row r="49" spans="1:9" ht="12.75" customHeight="1">
      <c r="A49" s="422" t="s">
        <v>583</v>
      </c>
      <c r="B49" s="190">
        <v>1087.4779579999999</v>
      </c>
      <c r="C49" s="191">
        <v>1419.9061119999999</v>
      </c>
      <c r="D49" s="732">
        <f t="shared" si="2"/>
        <v>0.30568725697334997</v>
      </c>
      <c r="E49" s="190">
        <v>10039.382512</v>
      </c>
      <c r="F49" s="191">
        <v>10679.021605</v>
      </c>
      <c r="G49" s="779">
        <f t="shared" si="1"/>
        <v>6.3712991534633057E-2</v>
      </c>
      <c r="H49" s="792">
        <f t="shared" si="14"/>
        <v>5.656125798225229E-2</v>
      </c>
      <c r="I49" s="778"/>
    </row>
    <row r="50" spans="1:9" ht="12.75" customHeight="1">
      <c r="A50" s="422" t="s">
        <v>297</v>
      </c>
      <c r="B50" s="190">
        <v>1280.0313570000001</v>
      </c>
      <c r="C50" s="191">
        <v>1136.2913739999999</v>
      </c>
      <c r="D50" s="732">
        <f t="shared" si="2"/>
        <v>-0.11229411077622542</v>
      </c>
      <c r="E50" s="190">
        <v>9067.9181480000007</v>
      </c>
      <c r="F50" s="191">
        <v>8907.6090100000001</v>
      </c>
      <c r="G50" s="779">
        <f t="shared" si="1"/>
        <v>-1.767871471527982E-2</v>
      </c>
      <c r="H50" s="792">
        <f t="shared" si="14"/>
        <v>4.7179001022317431E-2</v>
      </c>
      <c r="I50" s="778"/>
    </row>
    <row r="51" spans="1:9" ht="12.75" customHeight="1">
      <c r="A51" s="422" t="s">
        <v>680</v>
      </c>
      <c r="B51" s="190">
        <v>1007.815067</v>
      </c>
      <c r="C51" s="191">
        <v>1210.5501770000001</v>
      </c>
      <c r="D51" s="732">
        <f t="shared" si="2"/>
        <v>0.20116300761754746</v>
      </c>
      <c r="E51" s="190">
        <v>10212.063615999999</v>
      </c>
      <c r="F51" s="191">
        <v>8803.5808159999997</v>
      </c>
      <c r="G51" s="779">
        <f t="shared" si="1"/>
        <v>-0.13792342595606488</v>
      </c>
      <c r="H51" s="792">
        <f t="shared" si="14"/>
        <v>4.662801744574082E-2</v>
      </c>
      <c r="I51" s="778"/>
    </row>
    <row r="52" spans="1:9" ht="12.75" customHeight="1">
      <c r="A52" s="422" t="s">
        <v>32</v>
      </c>
      <c r="B52" s="190">
        <v>1036.259102</v>
      </c>
      <c r="C52" s="191">
        <v>1264.8925039999999</v>
      </c>
      <c r="D52" s="732">
        <f t="shared" si="2"/>
        <v>0.22063343188854323</v>
      </c>
      <c r="E52" s="190">
        <v>10040.970671999999</v>
      </c>
      <c r="F52" s="191">
        <v>8592.5398019999993</v>
      </c>
      <c r="G52" s="779">
        <f t="shared" si="1"/>
        <v>-0.1442520765486407</v>
      </c>
      <c r="H52" s="792">
        <f t="shared" si="14"/>
        <v>4.5510242271271532E-2</v>
      </c>
      <c r="I52" s="778"/>
    </row>
    <row r="53" spans="1:9" ht="12.75" customHeight="1" thickBot="1">
      <c r="A53" s="422" t="s">
        <v>26</v>
      </c>
      <c r="B53" s="190">
        <v>8834.2137959999964</v>
      </c>
      <c r="C53" s="191">
        <v>8481.1554680000045</v>
      </c>
      <c r="D53" s="732">
        <f t="shared" si="2"/>
        <v>-3.9964883820205022E-2</v>
      </c>
      <c r="E53" s="190">
        <v>72672.834408000053</v>
      </c>
      <c r="F53" s="191">
        <v>62705.731580999971</v>
      </c>
      <c r="G53" s="779">
        <f t="shared" si="1"/>
        <v>-0.13715032457716925</v>
      </c>
      <c r="H53" s="792">
        <f t="shared" si="14"/>
        <v>0.33211985068540406</v>
      </c>
      <c r="I53" s="778"/>
    </row>
    <row r="54" spans="1:9" ht="12.75" customHeight="1">
      <c r="A54" s="423" t="s">
        <v>454</v>
      </c>
      <c r="B54" s="415">
        <f t="shared" ref="B54:C54" si="15">+SUM(B55:B65)</f>
        <v>374746.20615099987</v>
      </c>
      <c r="C54" s="416">
        <f t="shared" si="15"/>
        <v>364289.02083000005</v>
      </c>
      <c r="D54" s="776">
        <f t="shared" si="2"/>
        <v>-2.7904712974695767E-2</v>
      </c>
      <c r="E54" s="415">
        <f t="shared" ref="E54:F54" si="16">+SUM(E55:E65)</f>
        <v>2932460.198266</v>
      </c>
      <c r="F54" s="416">
        <f t="shared" si="16"/>
        <v>2805395.7771919994</v>
      </c>
      <c r="G54" s="731">
        <f t="shared" si="1"/>
        <v>-4.3330313962704592E-2</v>
      </c>
      <c r="H54" s="777">
        <v>1</v>
      </c>
      <c r="I54" s="778"/>
    </row>
    <row r="55" spans="1:9" ht="12.75" customHeight="1">
      <c r="A55" s="422" t="s">
        <v>125</v>
      </c>
      <c r="B55" s="190">
        <v>63061.077656999994</v>
      </c>
      <c r="C55" s="191">
        <v>54268.735497999995</v>
      </c>
      <c r="D55" s="732">
        <f>+C55/B55-1</f>
        <v>-0.13942581518861852</v>
      </c>
      <c r="E55" s="190">
        <v>500701.60220899998</v>
      </c>
      <c r="F55" s="191">
        <v>468567.64605599997</v>
      </c>
      <c r="G55" s="732">
        <f>+F55/E55-1</f>
        <v>-6.4177857652604087E-2</v>
      </c>
      <c r="H55" s="792">
        <f>+F55/$F$54</f>
        <v>0.16702372259396595</v>
      </c>
      <c r="I55" s="778"/>
    </row>
    <row r="56" spans="1:9" ht="12.75" customHeight="1">
      <c r="A56" s="422" t="s">
        <v>576</v>
      </c>
      <c r="B56" s="190">
        <v>46260.909829999997</v>
      </c>
      <c r="C56" s="191">
        <v>49402.521068000002</v>
      </c>
      <c r="D56" s="732">
        <f t="shared" si="2"/>
        <v>6.7910710133994856E-2</v>
      </c>
      <c r="E56" s="190">
        <v>432917.55106799997</v>
      </c>
      <c r="F56" s="191">
        <v>367275.91002700001</v>
      </c>
      <c r="G56" s="732">
        <f t="shared" si="1"/>
        <v>-0.15162619505507036</v>
      </c>
      <c r="H56" s="792">
        <f t="shared" ref="H56:H65" si="17">+F56/$F$54</f>
        <v>0.13091768121024869</v>
      </c>
      <c r="I56" s="778"/>
    </row>
    <row r="57" spans="1:9" ht="12.75" customHeight="1">
      <c r="A57" s="422" t="s">
        <v>543</v>
      </c>
      <c r="B57" s="190">
        <v>44883.265757000001</v>
      </c>
      <c r="C57" s="191">
        <v>44605.681241000006</v>
      </c>
      <c r="D57" s="732">
        <f t="shared" si="2"/>
        <v>-6.1845882049414991E-3</v>
      </c>
      <c r="E57" s="190">
        <v>323022.72775800002</v>
      </c>
      <c r="F57" s="191">
        <v>342029.29369599995</v>
      </c>
      <c r="G57" s="732">
        <f t="shared" si="1"/>
        <v>5.8839717161447425E-2</v>
      </c>
      <c r="H57" s="792">
        <f t="shared" si="17"/>
        <v>0.12191837475364949</v>
      </c>
      <c r="I57" s="778"/>
    </row>
    <row r="58" spans="1:9" ht="12.75" customHeight="1">
      <c r="A58" s="422" t="s">
        <v>31</v>
      </c>
      <c r="B58" s="190">
        <v>22286.517468999995</v>
      </c>
      <c r="C58" s="191">
        <v>20218.979656</v>
      </c>
      <c r="D58" s="732">
        <f t="shared" si="2"/>
        <v>-9.2770789149802857E-2</v>
      </c>
      <c r="E58" s="190">
        <v>154806.721024</v>
      </c>
      <c r="F58" s="191">
        <v>163552.82915500001</v>
      </c>
      <c r="G58" s="732">
        <f t="shared" si="1"/>
        <v>5.6496953576350872E-2</v>
      </c>
      <c r="H58" s="792">
        <f t="shared" si="17"/>
        <v>5.8299378107250416E-2</v>
      </c>
      <c r="I58" s="778"/>
    </row>
    <row r="59" spans="1:9" ht="12.75" customHeight="1">
      <c r="A59" s="422" t="s">
        <v>580</v>
      </c>
      <c r="B59" s="190">
        <v>12527.070427999999</v>
      </c>
      <c r="C59" s="191">
        <v>14336.567969</v>
      </c>
      <c r="D59" s="732">
        <f t="shared" si="2"/>
        <v>0.14444698394570255</v>
      </c>
      <c r="E59" s="190">
        <v>115208.782637</v>
      </c>
      <c r="F59" s="191">
        <v>107057.087474</v>
      </c>
      <c r="G59" s="732">
        <f t="shared" si="1"/>
        <v>-7.0755848438086244E-2</v>
      </c>
      <c r="H59" s="792">
        <f t="shared" si="17"/>
        <v>3.8161135175428434E-2</v>
      </c>
      <c r="I59" s="778"/>
    </row>
    <row r="60" spans="1:9" ht="12.75" customHeight="1">
      <c r="A60" s="422" t="s">
        <v>529</v>
      </c>
      <c r="B60" s="190">
        <v>15917.530060999999</v>
      </c>
      <c r="C60" s="191">
        <v>13303.972012</v>
      </c>
      <c r="D60" s="732">
        <f t="shared" si="2"/>
        <v>-0.16419369330443756</v>
      </c>
      <c r="E60" s="190">
        <v>104792.00227300001</v>
      </c>
      <c r="F60" s="191">
        <v>104848.574674</v>
      </c>
      <c r="G60" s="732">
        <f t="shared" si="1"/>
        <v>5.3985418517554784E-4</v>
      </c>
      <c r="H60" s="792">
        <f t="shared" si="17"/>
        <v>3.7373897660509754E-2</v>
      </c>
      <c r="I60" s="778"/>
    </row>
    <row r="61" spans="1:9" ht="12.75" customHeight="1">
      <c r="A61" s="422" t="s">
        <v>577</v>
      </c>
      <c r="B61" s="190">
        <v>11252.719697</v>
      </c>
      <c r="C61" s="191">
        <v>11831.999830000001</v>
      </c>
      <c r="D61" s="732">
        <f t="shared" si="2"/>
        <v>5.1479122256500975E-2</v>
      </c>
      <c r="E61" s="190">
        <v>81770.966576000006</v>
      </c>
      <c r="F61" s="191">
        <v>89542.277226000006</v>
      </c>
      <c r="G61" s="732">
        <f t="shared" si="1"/>
        <v>9.5037529521889041E-2</v>
      </c>
      <c r="H61" s="792">
        <f t="shared" si="17"/>
        <v>3.1917876954825043E-2</v>
      </c>
      <c r="I61" s="778"/>
    </row>
    <row r="62" spans="1:9" ht="12.75" customHeight="1">
      <c r="A62" s="422" t="s">
        <v>23</v>
      </c>
      <c r="B62" s="190">
        <v>10705.187567999999</v>
      </c>
      <c r="C62" s="191">
        <v>16422.730919999998</v>
      </c>
      <c r="D62" s="732">
        <f t="shared" si="2"/>
        <v>0.53409090832662365</v>
      </c>
      <c r="E62" s="190">
        <v>80666.252173999994</v>
      </c>
      <c r="F62" s="191">
        <v>81670.370039999994</v>
      </c>
      <c r="G62" s="732">
        <f t="shared" si="1"/>
        <v>1.2447806101541392E-2</v>
      </c>
      <c r="H62" s="792">
        <f t="shared" si="17"/>
        <v>2.9111888847906584E-2</v>
      </c>
      <c r="I62" s="778"/>
    </row>
    <row r="63" spans="1:9" ht="12.75" customHeight="1">
      <c r="A63" s="422" t="s">
        <v>680</v>
      </c>
      <c r="B63" s="190">
        <v>8651.9247739999992</v>
      </c>
      <c r="C63" s="191">
        <v>12635.763730999999</v>
      </c>
      <c r="D63" s="732">
        <f t="shared" si="2"/>
        <v>0.46045695738962977</v>
      </c>
      <c r="E63" s="190">
        <v>80374.314805000002</v>
      </c>
      <c r="F63" s="191">
        <v>76665.119691</v>
      </c>
      <c r="G63" s="732">
        <f t="shared" si="1"/>
        <v>-4.6149010700732629E-2</v>
      </c>
      <c r="H63" s="792">
        <f t="shared" si="17"/>
        <v>2.7327737609891288E-2</v>
      </c>
      <c r="I63" s="778"/>
    </row>
    <row r="64" spans="1:9" ht="12.75" customHeight="1">
      <c r="A64" s="422" t="s">
        <v>458</v>
      </c>
      <c r="B64" s="190">
        <v>0</v>
      </c>
      <c r="C64" s="191">
        <v>8551.2868529999996</v>
      </c>
      <c r="D64" s="732" t="s">
        <v>64</v>
      </c>
      <c r="E64" s="190">
        <v>0</v>
      </c>
      <c r="F64" s="191">
        <v>73055.688649999996</v>
      </c>
      <c r="G64" s="732" t="s">
        <v>64</v>
      </c>
      <c r="H64" s="792">
        <f t="shared" si="17"/>
        <v>2.6041134460936387E-2</v>
      </c>
      <c r="I64" s="778"/>
    </row>
    <row r="65" spans="1:9" ht="12.75" customHeight="1">
      <c r="A65" s="422" t="s">
        <v>26</v>
      </c>
      <c r="B65" s="190">
        <v>139200.00290999992</v>
      </c>
      <c r="C65" s="191">
        <v>118710.782052</v>
      </c>
      <c r="D65" s="732">
        <f t="shared" si="2"/>
        <v>-0.14719267550049753</v>
      </c>
      <c r="E65" s="190">
        <v>1058199.2777419996</v>
      </c>
      <c r="F65" s="191">
        <v>931130.98050299939</v>
      </c>
      <c r="G65" s="732">
        <f t="shared" si="1"/>
        <v>-0.12007974292908263</v>
      </c>
      <c r="H65" s="792">
        <f t="shared" si="17"/>
        <v>0.33190717262538799</v>
      </c>
      <c r="I65" s="778"/>
    </row>
    <row r="66" spans="1:9" ht="12.75" customHeight="1">
      <c r="A66" s="421" t="s">
        <v>455</v>
      </c>
      <c r="B66" s="415">
        <f>+B67+B68</f>
        <v>727842.26456000004</v>
      </c>
      <c r="C66" s="416">
        <f>+C67+C68</f>
        <v>981567.84538000007</v>
      </c>
      <c r="D66" s="776">
        <f t="shared" si="2"/>
        <v>0.34859968041754752</v>
      </c>
      <c r="E66" s="415">
        <f>+E67+E68</f>
        <v>6058698.1084169997</v>
      </c>
      <c r="F66" s="416">
        <f>+F67+F68</f>
        <v>6699634.1188849993</v>
      </c>
      <c r="G66" s="731">
        <f t="shared" si="1"/>
        <v>0.10578774499055887</v>
      </c>
      <c r="H66" s="777">
        <v>1</v>
      </c>
      <c r="I66" s="778"/>
    </row>
    <row r="67" spans="1:9" ht="12.75" customHeight="1">
      <c r="A67" s="424" t="s">
        <v>584</v>
      </c>
      <c r="B67" s="425">
        <v>708941.70200000005</v>
      </c>
      <c r="C67" s="426">
        <v>949422.38320000004</v>
      </c>
      <c r="D67" s="786">
        <f t="shared" si="2"/>
        <v>0.33921079902843676</v>
      </c>
      <c r="E67" s="425">
        <v>6015452.7538999999</v>
      </c>
      <c r="F67" s="426">
        <v>6430342.4288999997</v>
      </c>
      <c r="G67" s="783">
        <f t="shared" si="1"/>
        <v>6.8970648091453146E-2</v>
      </c>
      <c r="H67" s="775">
        <f>+F67/$F$66</f>
        <v>0.95980501543719865</v>
      </c>
      <c r="I67" s="778"/>
    </row>
    <row r="68" spans="1:9" ht="12.75" customHeight="1">
      <c r="A68" s="422" t="s">
        <v>681</v>
      </c>
      <c r="B68" s="190">
        <v>18900.562559999998</v>
      </c>
      <c r="C68" s="191">
        <v>32145.462179999999</v>
      </c>
      <c r="D68" s="786">
        <f t="shared" si="2"/>
        <v>0.70076748128284283</v>
      </c>
      <c r="E68" s="190">
        <v>43245.354517</v>
      </c>
      <c r="F68" s="191">
        <v>269291.689985</v>
      </c>
      <c r="G68" s="783">
        <f t="shared" si="1"/>
        <v>5.2270663055644482</v>
      </c>
      <c r="H68" s="775">
        <f>+F68/$F$66</f>
        <v>4.0194984562801385E-2</v>
      </c>
      <c r="I68" s="778"/>
    </row>
    <row r="69" spans="1:9" ht="12.75" customHeight="1">
      <c r="A69" s="421" t="s">
        <v>456</v>
      </c>
      <c r="B69" s="415">
        <f>+B70</f>
        <v>1726.1769100000001</v>
      </c>
      <c r="C69" s="416">
        <f>+C70</f>
        <v>1632.3595</v>
      </c>
      <c r="D69" s="776">
        <f t="shared" si="2"/>
        <v>-5.4349823275066322E-2</v>
      </c>
      <c r="E69" s="415">
        <f>+E70</f>
        <v>12319.119756</v>
      </c>
      <c r="F69" s="416">
        <f>+F70</f>
        <v>12135.690607999999</v>
      </c>
      <c r="G69" s="731">
        <f t="shared" si="1"/>
        <v>-1.4889793397021123E-2</v>
      </c>
      <c r="H69" s="777">
        <v>1</v>
      </c>
      <c r="I69" s="778"/>
    </row>
    <row r="70" spans="1:9" ht="12.75" customHeight="1">
      <c r="A70" s="422" t="s">
        <v>161</v>
      </c>
      <c r="B70" s="190">
        <v>1726.1769100000001</v>
      </c>
      <c r="C70" s="191">
        <v>1632.3595</v>
      </c>
      <c r="D70" s="732">
        <f t="shared" si="2"/>
        <v>-5.4349823275066322E-2</v>
      </c>
      <c r="E70" s="190">
        <v>12319.119756</v>
      </c>
      <c r="F70" s="191">
        <v>12135.690607999999</v>
      </c>
      <c r="G70" s="779">
        <f t="shared" si="1"/>
        <v>-1.4889793397021123E-2</v>
      </c>
      <c r="H70" s="792">
        <v>1</v>
      </c>
      <c r="I70" s="778"/>
    </row>
    <row r="71" spans="1:9" ht="12.75" customHeight="1">
      <c r="A71" s="421" t="s">
        <v>457</v>
      </c>
      <c r="B71" s="415">
        <f>+SUM(B72:B77)</f>
        <v>2551.6085979999998</v>
      </c>
      <c r="C71" s="416">
        <f>+SUM(C72:C77)</f>
        <v>2585.272692</v>
      </c>
      <c r="D71" s="776">
        <f t="shared" si="2"/>
        <v>1.3193282867280942E-2</v>
      </c>
      <c r="E71" s="415">
        <f>+SUM(E72:E77)</f>
        <v>18255.806878999996</v>
      </c>
      <c r="F71" s="416">
        <f>+SUM(F72:F77)</f>
        <v>17611.786037999998</v>
      </c>
      <c r="G71" s="731">
        <f t="shared" ref="G71:G77" si="18">+F71/E71-1</f>
        <v>-3.5277588400698279E-2</v>
      </c>
      <c r="H71" s="777">
        <v>1</v>
      </c>
      <c r="I71" s="778"/>
    </row>
    <row r="72" spans="1:9" ht="12.75" customHeight="1">
      <c r="A72" s="422" t="s">
        <v>22</v>
      </c>
      <c r="B72" s="190">
        <v>1166.0945919999999</v>
      </c>
      <c r="C72" s="191">
        <v>1129.322502</v>
      </c>
      <c r="D72" s="732">
        <f t="shared" ref="D72:D76" si="19">+C72/B72-1</f>
        <v>-3.1534397168355932E-2</v>
      </c>
      <c r="E72" s="190">
        <v>8583.0554370000009</v>
      </c>
      <c r="F72" s="191">
        <v>8021.3065829999996</v>
      </c>
      <c r="G72" s="779">
        <f>+F72/E72-1</f>
        <v>-6.5448587408442394E-2</v>
      </c>
      <c r="H72" s="792">
        <f>+F72/$F$71</f>
        <v>0.45545105792750717</v>
      </c>
      <c r="I72" s="778"/>
    </row>
    <row r="73" spans="1:9" ht="12.75" customHeight="1">
      <c r="A73" s="422" t="s">
        <v>577</v>
      </c>
      <c r="B73" s="190">
        <v>642.563264</v>
      </c>
      <c r="C73" s="191">
        <v>719.75498199999993</v>
      </c>
      <c r="D73" s="732">
        <f t="shared" si="19"/>
        <v>0.12013092301523165</v>
      </c>
      <c r="E73" s="190">
        <v>5524.7172479999999</v>
      </c>
      <c r="F73" s="191">
        <v>4680.2635879999998</v>
      </c>
      <c r="G73" s="779">
        <f t="shared" si="18"/>
        <v>-0.15285011378739799</v>
      </c>
      <c r="H73" s="792">
        <f t="shared" ref="H73:H77" si="20">+F73/$F$71</f>
        <v>0.26574610762938228</v>
      </c>
      <c r="I73" s="778"/>
    </row>
    <row r="74" spans="1:9" ht="12.75" customHeight="1">
      <c r="A74" s="424" t="s">
        <v>576</v>
      </c>
      <c r="B74" s="425">
        <v>299.14232600000003</v>
      </c>
      <c r="C74" s="426">
        <v>430.66607699999997</v>
      </c>
      <c r="D74" s="786">
        <f t="shared" si="19"/>
        <v>0.43966948027274455</v>
      </c>
      <c r="E74" s="425">
        <v>1850.04294</v>
      </c>
      <c r="F74" s="426">
        <v>2617.7860350000001</v>
      </c>
      <c r="G74" s="783">
        <f t="shared" si="18"/>
        <v>0.41498663539128455</v>
      </c>
      <c r="H74" s="792">
        <f t="shared" si="20"/>
        <v>0.1486383055842119</v>
      </c>
      <c r="I74" s="778"/>
    </row>
    <row r="75" spans="1:9" ht="12.75" customHeight="1">
      <c r="A75" s="424" t="s">
        <v>160</v>
      </c>
      <c r="B75" s="425">
        <v>140.414816</v>
      </c>
      <c r="C75" s="426">
        <v>179.124921</v>
      </c>
      <c r="D75" s="786">
        <f t="shared" si="19"/>
        <v>0.2756839064618366</v>
      </c>
      <c r="E75" s="425">
        <v>405.22860200000002</v>
      </c>
      <c r="F75" s="426">
        <v>1332.563656</v>
      </c>
      <c r="G75" s="783">
        <f t="shared" si="18"/>
        <v>2.2884244829292677</v>
      </c>
      <c r="H75" s="792">
        <f t="shared" si="20"/>
        <v>7.5663175394295581E-2</v>
      </c>
      <c r="I75" s="778"/>
    </row>
    <row r="76" spans="1:9" ht="12.75" customHeight="1">
      <c r="A76" s="424" t="s">
        <v>529</v>
      </c>
      <c r="B76" s="425">
        <v>303.39359999999999</v>
      </c>
      <c r="C76" s="426">
        <v>38.847380000000001</v>
      </c>
      <c r="D76" s="786">
        <f t="shared" si="19"/>
        <v>-0.87195715400720386</v>
      </c>
      <c r="E76" s="425">
        <v>1572.25119</v>
      </c>
      <c r="F76" s="426">
        <v>530.00420999999994</v>
      </c>
      <c r="G76" s="783">
        <f t="shared" si="18"/>
        <v>-0.66290105972188829</v>
      </c>
      <c r="H76" s="792">
        <f t="shared" si="20"/>
        <v>3.0093722968041886E-2</v>
      </c>
      <c r="I76" s="778"/>
    </row>
    <row r="77" spans="1:9" ht="12.75" customHeight="1" thickBot="1">
      <c r="A77" s="427" t="s">
        <v>535</v>
      </c>
      <c r="B77" s="428">
        <v>0</v>
      </c>
      <c r="C77" s="429">
        <v>87.556830000000005</v>
      </c>
      <c r="D77" s="794" t="s">
        <v>64</v>
      </c>
      <c r="E77" s="428">
        <v>320.51146199999999</v>
      </c>
      <c r="F77" s="429">
        <v>429.861966</v>
      </c>
      <c r="G77" s="791">
        <f t="shared" si="18"/>
        <v>0.34117501857078669</v>
      </c>
      <c r="H77" s="792">
        <f t="shared" si="20"/>
        <v>2.4407630496561229E-2</v>
      </c>
      <c r="I77" s="778"/>
    </row>
    <row r="78" spans="1:9" ht="27" customHeight="1">
      <c r="A78" s="808" t="s">
        <v>684</v>
      </c>
      <c r="B78" s="808"/>
      <c r="C78" s="808"/>
      <c r="D78" s="808"/>
      <c r="E78" s="808"/>
      <c r="F78" s="808"/>
      <c r="G78" s="808"/>
      <c r="H78" s="808"/>
    </row>
  </sheetData>
  <mergeCells count="3">
    <mergeCell ref="B4:D4"/>
    <mergeCell ref="E4:H4"/>
    <mergeCell ref="A78:H78"/>
  </mergeCells>
  <printOptions horizontalCentered="1" verticalCentered="1"/>
  <pageMargins left="0" right="0" top="0" bottom="0" header="0.31496062992125984" footer="0.31496062992125984"/>
  <pageSetup paperSize="9" scale="8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B050"/>
  </sheetPr>
  <dimension ref="A1:L92"/>
  <sheetViews>
    <sheetView view="pageBreakPreview" zoomScaleNormal="80" zoomScaleSheetLayoutView="100" workbookViewId="0">
      <pane ySplit="4" topLeftCell="A5" activePane="bottomLeft" state="frozen"/>
      <selection activeCell="K33" sqref="K33"/>
      <selection pane="bottomLeft" activeCell="L57" sqref="L57"/>
    </sheetView>
  </sheetViews>
  <sheetFormatPr baseColWidth="10" defaultColWidth="11.5703125" defaultRowHeight="12"/>
  <cols>
    <col min="1" max="1" width="18.42578125" style="144" customWidth="1"/>
    <col min="2" max="10" width="13.7109375" style="350" customWidth="1"/>
    <col min="11" max="11" width="13.42578125" style="144" customWidth="1"/>
    <col min="12" max="16384" width="11.5703125" style="144"/>
  </cols>
  <sheetData>
    <row r="1" spans="1:11" ht="12.75">
      <c r="A1" s="302" t="s">
        <v>418</v>
      </c>
      <c r="B1" s="291"/>
      <c r="C1" s="291"/>
      <c r="D1" s="291"/>
      <c r="E1" s="291"/>
      <c r="F1" s="291"/>
      <c r="G1" s="291"/>
      <c r="H1" s="291"/>
      <c r="I1" s="291"/>
      <c r="J1" s="291"/>
    </row>
    <row r="2" spans="1:11" ht="31.5" customHeight="1">
      <c r="A2" s="800" t="s">
        <v>365</v>
      </c>
      <c r="B2" s="800"/>
      <c r="C2" s="800"/>
      <c r="D2" s="800"/>
      <c r="E2" s="800"/>
      <c r="F2" s="800"/>
      <c r="G2" s="800"/>
      <c r="H2" s="800"/>
      <c r="I2" s="800"/>
      <c r="J2" s="800"/>
    </row>
    <row r="3" spans="1:11" ht="12.75">
      <c r="A3" s="288"/>
      <c r="B3" s="291"/>
      <c r="C3" s="291"/>
      <c r="D3" s="291"/>
      <c r="E3" s="291"/>
      <c r="F3" s="291"/>
      <c r="G3" s="291"/>
      <c r="H3" s="291"/>
      <c r="I3" s="291"/>
      <c r="J3" s="291"/>
    </row>
    <row r="4" spans="1:11" ht="13.5" thickBot="1">
      <c r="A4" s="289" t="s">
        <v>337</v>
      </c>
      <c r="B4" s="386">
        <v>2009</v>
      </c>
      <c r="C4" s="386">
        <v>2010</v>
      </c>
      <c r="D4" s="386">
        <v>2011</v>
      </c>
      <c r="E4" s="386">
        <v>2012</v>
      </c>
      <c r="F4" s="386">
        <v>2013</v>
      </c>
      <c r="G4" s="386">
        <v>2014</v>
      </c>
      <c r="H4" s="386">
        <v>2015</v>
      </c>
      <c r="I4" s="386">
        <v>2016</v>
      </c>
      <c r="J4" s="386">
        <v>2017</v>
      </c>
      <c r="K4" s="386" t="s">
        <v>432</v>
      </c>
    </row>
    <row r="5" spans="1:11" ht="13.5" thickBot="1">
      <c r="A5" s="298" t="s">
        <v>366</v>
      </c>
      <c r="B5" s="299">
        <f>SUM(B6:B30)</f>
        <v>3434452214.6400008</v>
      </c>
      <c r="C5" s="299">
        <f t="shared" ref="C5:H5" si="0">SUM(C6:C30)</f>
        <v>3089624088.0300002</v>
      </c>
      <c r="D5" s="299">
        <f t="shared" si="0"/>
        <v>4157369625.0100002</v>
      </c>
      <c r="E5" s="299">
        <f>SUM(E6:E30)</f>
        <v>5124235060.0200005</v>
      </c>
      <c r="F5" s="299">
        <f t="shared" si="0"/>
        <v>3817165283.1399999</v>
      </c>
      <c r="G5" s="299">
        <f t="shared" si="0"/>
        <v>2978748571.54</v>
      </c>
      <c r="H5" s="299">
        <f t="shared" si="0"/>
        <v>2260054866.7900004</v>
      </c>
      <c r="I5" s="299">
        <f>SUM(I6:I30)</f>
        <v>1496824680</v>
      </c>
      <c r="J5" s="299">
        <f>SUM(J6:J30)</f>
        <v>1862681755.54</v>
      </c>
      <c r="K5" s="300">
        <f>SUM(K6:K30)</f>
        <v>3157642224.0899997</v>
      </c>
    </row>
    <row r="6" spans="1:11" ht="12.75">
      <c r="A6" s="290" t="s">
        <v>338</v>
      </c>
      <c r="B6" s="291">
        <v>74217.87</v>
      </c>
      <c r="C6" s="291">
        <v>111199.59</v>
      </c>
      <c r="D6" s="291">
        <v>126051.05</v>
      </c>
      <c r="E6" s="291">
        <v>92.62</v>
      </c>
      <c r="F6" s="291">
        <v>12.48</v>
      </c>
      <c r="G6" s="291">
        <v>7.12</v>
      </c>
      <c r="H6" s="291">
        <v>89.12</v>
      </c>
      <c r="I6" s="291">
        <v>15</v>
      </c>
      <c r="J6" s="291">
        <v>0</v>
      </c>
      <c r="K6" s="291"/>
    </row>
    <row r="7" spans="1:11" ht="12.75">
      <c r="A7" s="290" t="s">
        <v>339</v>
      </c>
      <c r="B7" s="291">
        <v>855475615.14999998</v>
      </c>
      <c r="C7" s="291">
        <v>782241866.36999989</v>
      </c>
      <c r="D7" s="291">
        <v>756045883.97000003</v>
      </c>
      <c r="E7" s="291">
        <v>1003300317.11</v>
      </c>
      <c r="F7" s="291">
        <v>1003366246.96</v>
      </c>
      <c r="G7" s="291">
        <v>731629442.54999995</v>
      </c>
      <c r="H7" s="291">
        <v>415256250.88999999</v>
      </c>
      <c r="I7" s="291">
        <v>313663813</v>
      </c>
      <c r="J7" s="291">
        <v>494474963.68000001</v>
      </c>
      <c r="K7" s="291">
        <v>1085384780.1799998</v>
      </c>
    </row>
    <row r="8" spans="1:11" ht="12.75">
      <c r="A8" s="290" t="s">
        <v>340</v>
      </c>
      <c r="B8" s="291">
        <v>12005878.120000001</v>
      </c>
      <c r="C8" s="291">
        <v>744744.65999999992</v>
      </c>
      <c r="D8" s="291">
        <v>2003181.67</v>
      </c>
      <c r="E8" s="291">
        <v>7035996.9500000002</v>
      </c>
      <c r="F8" s="291">
        <v>11641850.82</v>
      </c>
      <c r="G8" s="291">
        <v>2259338.4299999997</v>
      </c>
      <c r="H8" s="291">
        <v>659.47</v>
      </c>
      <c r="I8" s="291">
        <v>3207066</v>
      </c>
      <c r="J8" s="291">
        <v>16469485.630000001</v>
      </c>
      <c r="K8" s="291">
        <v>11708222.23</v>
      </c>
    </row>
    <row r="9" spans="1:11" ht="12.75">
      <c r="A9" s="290" t="s">
        <v>341</v>
      </c>
      <c r="B9" s="291">
        <v>530845865.07999998</v>
      </c>
      <c r="C9" s="291">
        <v>347511926.96000004</v>
      </c>
      <c r="D9" s="291">
        <v>662649336.91999996</v>
      </c>
      <c r="E9" s="291">
        <v>781587277</v>
      </c>
      <c r="F9" s="291">
        <v>445771506.77000004</v>
      </c>
      <c r="G9" s="291">
        <v>383204568.28999996</v>
      </c>
      <c r="H9" s="291">
        <v>356823875.94999999</v>
      </c>
      <c r="I9" s="291">
        <v>21985207</v>
      </c>
      <c r="J9" s="291">
        <v>258608519.87</v>
      </c>
      <c r="K9" s="291">
        <v>531759344.56</v>
      </c>
    </row>
    <row r="10" spans="1:11" ht="12.75">
      <c r="A10" s="290" t="s">
        <v>342</v>
      </c>
      <c r="B10" s="291">
        <v>9502869.9600000009</v>
      </c>
      <c r="C10" s="291">
        <v>34324031.140000001</v>
      </c>
      <c r="D10" s="291">
        <v>57453332.809999995</v>
      </c>
      <c r="E10" s="291">
        <v>83545774.930000007</v>
      </c>
      <c r="F10" s="291">
        <v>16803539.789999999</v>
      </c>
      <c r="G10" s="291">
        <v>3308871.21</v>
      </c>
      <c r="H10" s="291">
        <v>9649463.5899999999</v>
      </c>
      <c r="I10" s="291">
        <v>15023097</v>
      </c>
      <c r="J10" s="291">
        <v>10813574.67</v>
      </c>
      <c r="K10" s="291">
        <v>32699667.59</v>
      </c>
    </row>
    <row r="11" spans="1:11" ht="12.75">
      <c r="A11" s="290" t="s">
        <v>343</v>
      </c>
      <c r="B11" s="291">
        <v>228105055.57999998</v>
      </c>
      <c r="C11" s="291">
        <v>411689577.15999997</v>
      </c>
      <c r="D11" s="291">
        <v>417671620.28999996</v>
      </c>
      <c r="E11" s="291">
        <v>538824016.48000002</v>
      </c>
      <c r="F11" s="291">
        <v>528459118.89999998</v>
      </c>
      <c r="G11" s="291">
        <v>351470803.22000003</v>
      </c>
      <c r="H11" s="291">
        <v>209812694.41999999</v>
      </c>
      <c r="I11" s="291">
        <v>216889851</v>
      </c>
      <c r="J11" s="291">
        <v>185195634.31</v>
      </c>
      <c r="K11" s="291">
        <v>109498499.11</v>
      </c>
    </row>
    <row r="12" spans="1:11" ht="12.75">
      <c r="A12" s="290" t="s">
        <v>344</v>
      </c>
      <c r="B12" s="291">
        <v>31.240000000000002</v>
      </c>
      <c r="C12" s="291">
        <v>13.91</v>
      </c>
      <c r="D12" s="291">
        <v>54.879999999999995</v>
      </c>
      <c r="E12" s="291">
        <v>1111.96</v>
      </c>
      <c r="F12" s="291">
        <v>477.55</v>
      </c>
      <c r="G12" s="291">
        <v>2637.24</v>
      </c>
      <c r="H12" s="291">
        <v>15468.939999999999</v>
      </c>
      <c r="I12" s="291">
        <v>5135</v>
      </c>
      <c r="J12" s="291">
        <v>8256.16</v>
      </c>
      <c r="K12" s="291">
        <v>2401.39</v>
      </c>
    </row>
    <row r="13" spans="1:11" ht="12.75">
      <c r="A13" s="290" t="s">
        <v>345</v>
      </c>
      <c r="B13" s="291">
        <v>135273907.24000001</v>
      </c>
      <c r="C13" s="291">
        <v>103638879.95</v>
      </c>
      <c r="D13" s="291">
        <v>170082899.13</v>
      </c>
      <c r="E13" s="291">
        <v>357199502.73000002</v>
      </c>
      <c r="F13" s="291">
        <v>34983511.259999998</v>
      </c>
      <c r="G13" s="291">
        <v>100854933.39999999</v>
      </c>
      <c r="H13" s="291">
        <v>137066946.16</v>
      </c>
      <c r="I13" s="291">
        <v>49043314</v>
      </c>
      <c r="J13" s="291">
        <v>81305449.939999998</v>
      </c>
      <c r="K13" s="291">
        <v>211561342.28</v>
      </c>
    </row>
    <row r="14" spans="1:11" ht="12.75">
      <c r="A14" s="290" t="s">
        <v>346</v>
      </c>
      <c r="B14" s="291">
        <v>16853688.530000001</v>
      </c>
      <c r="C14" s="291">
        <v>5812310.2400000002</v>
      </c>
      <c r="D14" s="291">
        <v>8536206.0899999999</v>
      </c>
      <c r="E14" s="291">
        <v>18430940.420000002</v>
      </c>
      <c r="F14" s="291">
        <v>9866148.8900000006</v>
      </c>
      <c r="G14" s="291">
        <v>3403180.4899999998</v>
      </c>
      <c r="H14" s="291">
        <v>1919372.6</v>
      </c>
      <c r="I14" s="291">
        <v>95517</v>
      </c>
      <c r="J14" s="291">
        <v>980189.5</v>
      </c>
      <c r="K14" s="291">
        <v>2789100.56</v>
      </c>
    </row>
    <row r="15" spans="1:11" ht="12.75">
      <c r="A15" s="290" t="s">
        <v>347</v>
      </c>
      <c r="B15" s="291">
        <v>2682871.1500000004</v>
      </c>
      <c r="C15" s="291">
        <v>1649753.88</v>
      </c>
      <c r="D15" s="291">
        <v>4322956.87</v>
      </c>
      <c r="E15" s="291">
        <v>4139210.03</v>
      </c>
      <c r="F15" s="291">
        <v>1098254.94</v>
      </c>
      <c r="G15" s="291">
        <v>125513.64</v>
      </c>
      <c r="H15" s="291">
        <v>805950.03</v>
      </c>
      <c r="I15" s="291">
        <v>22760</v>
      </c>
      <c r="J15" s="291">
        <v>3631134.7199999997</v>
      </c>
      <c r="K15" s="291">
        <v>12422326.800000001</v>
      </c>
    </row>
    <row r="16" spans="1:11" ht="12.75">
      <c r="A16" s="290" t="s">
        <v>348</v>
      </c>
      <c r="B16" s="291">
        <v>110479558.08</v>
      </c>
      <c r="C16" s="291">
        <v>67342320.370000005</v>
      </c>
      <c r="D16" s="291">
        <v>201987826.62</v>
      </c>
      <c r="E16" s="291">
        <v>347064086</v>
      </c>
      <c r="F16" s="291">
        <v>185986109.46000001</v>
      </c>
      <c r="G16" s="291">
        <v>234651200.10999998</v>
      </c>
      <c r="H16" s="291">
        <v>126136074.55</v>
      </c>
      <c r="I16" s="291">
        <v>56638874</v>
      </c>
      <c r="J16" s="291">
        <v>93245662.599999994</v>
      </c>
      <c r="K16" s="291">
        <v>166903539.21000001</v>
      </c>
    </row>
    <row r="17" spans="1:12" ht="12.75">
      <c r="A17" s="290" t="s">
        <v>349</v>
      </c>
      <c r="B17" s="291">
        <v>38907551.469999999</v>
      </c>
      <c r="C17" s="291">
        <v>63002507.140000001</v>
      </c>
      <c r="D17" s="291">
        <v>78663596.210000008</v>
      </c>
      <c r="E17" s="291">
        <v>108067124.84</v>
      </c>
      <c r="F17" s="291">
        <v>63627363.269999996</v>
      </c>
      <c r="G17" s="291">
        <v>32192362.059999999</v>
      </c>
      <c r="H17" s="291">
        <v>15536481.15</v>
      </c>
      <c r="I17" s="291">
        <v>25434253</v>
      </c>
      <c r="J17" s="291">
        <v>62385858.5</v>
      </c>
      <c r="K17" s="291">
        <v>138938998.34999999</v>
      </c>
    </row>
    <row r="18" spans="1:12" ht="12.75">
      <c r="A18" s="290" t="s">
        <v>350</v>
      </c>
      <c r="B18" s="291">
        <v>372054757.60000002</v>
      </c>
      <c r="C18" s="291">
        <v>422325535.78999996</v>
      </c>
      <c r="D18" s="291">
        <v>459340507.74000001</v>
      </c>
      <c r="E18" s="291">
        <v>547675206.03999996</v>
      </c>
      <c r="F18" s="291">
        <v>545255309.13999999</v>
      </c>
      <c r="G18" s="291">
        <v>358192493.45999998</v>
      </c>
      <c r="H18" s="291">
        <v>288802646.45999998</v>
      </c>
      <c r="I18" s="291">
        <v>253360993</v>
      </c>
      <c r="J18" s="291">
        <v>254956497.04999998</v>
      </c>
      <c r="K18" s="291">
        <v>259096897.83000001</v>
      </c>
    </row>
    <row r="19" spans="1:12" ht="12.75">
      <c r="A19" s="290" t="s">
        <v>351</v>
      </c>
      <c r="B19" s="291">
        <v>274095.75</v>
      </c>
      <c r="C19" s="291">
        <v>115757.74</v>
      </c>
      <c r="D19" s="291">
        <v>501828.61</v>
      </c>
      <c r="E19" s="291">
        <v>444450.51</v>
      </c>
      <c r="F19" s="291">
        <v>95383.06</v>
      </c>
      <c r="G19" s="291">
        <v>1078.8699999999999</v>
      </c>
      <c r="H19" s="291">
        <v>1429.08</v>
      </c>
      <c r="I19" s="291">
        <v>4315</v>
      </c>
      <c r="J19" s="291">
        <v>6720.92</v>
      </c>
      <c r="K19" s="291">
        <v>5439.07</v>
      </c>
    </row>
    <row r="20" spans="1:12" ht="12.75">
      <c r="A20" s="290" t="s">
        <v>352</v>
      </c>
      <c r="B20" s="291">
        <v>68279154.75</v>
      </c>
      <c r="C20" s="291">
        <v>72488136.25</v>
      </c>
      <c r="D20" s="291">
        <v>105630074.91999999</v>
      </c>
      <c r="E20" s="291">
        <v>161777753.31</v>
      </c>
      <c r="F20" s="291">
        <v>103733678.27999999</v>
      </c>
      <c r="G20" s="291">
        <v>53900588.590000004</v>
      </c>
      <c r="H20" s="291">
        <v>75878391.219999999</v>
      </c>
      <c r="I20" s="291">
        <v>41111915</v>
      </c>
      <c r="J20" s="291">
        <v>75575204.480000004</v>
      </c>
      <c r="K20" s="291">
        <v>101580341.20999999</v>
      </c>
    </row>
    <row r="21" spans="1:12" ht="12.75">
      <c r="A21" s="290" t="s">
        <v>353</v>
      </c>
      <c r="B21" s="291">
        <v>0</v>
      </c>
      <c r="C21" s="291">
        <v>0</v>
      </c>
      <c r="D21" s="291">
        <v>0</v>
      </c>
      <c r="E21" s="291">
        <v>0</v>
      </c>
      <c r="F21" s="291">
        <v>0</v>
      </c>
      <c r="G21" s="291">
        <v>0</v>
      </c>
      <c r="H21" s="291">
        <v>0</v>
      </c>
      <c r="I21" s="291">
        <v>0</v>
      </c>
      <c r="J21" s="291">
        <v>0</v>
      </c>
      <c r="K21" s="291">
        <v>0</v>
      </c>
    </row>
    <row r="22" spans="1:12" ht="12.75">
      <c r="A22" s="290" t="s">
        <v>354</v>
      </c>
      <c r="B22" s="291">
        <v>43896.76</v>
      </c>
      <c r="C22" s="291">
        <v>56577.5</v>
      </c>
      <c r="D22" s="291">
        <v>120121.37</v>
      </c>
      <c r="E22" s="291">
        <v>710522.33</v>
      </c>
      <c r="F22" s="291">
        <v>1670990.4700000002</v>
      </c>
      <c r="G22" s="291">
        <v>789063.23</v>
      </c>
      <c r="H22" s="291">
        <v>99562.389999999985</v>
      </c>
      <c r="I22" s="291">
        <v>582874</v>
      </c>
      <c r="J22" s="291">
        <v>884570.42999999993</v>
      </c>
      <c r="K22" s="291">
        <v>1462575.0499999998</v>
      </c>
    </row>
    <row r="23" spans="1:12" ht="12.75">
      <c r="A23" s="290" t="s">
        <v>355</v>
      </c>
      <c r="B23" s="291">
        <v>385563975.85000002</v>
      </c>
      <c r="C23" s="291">
        <v>245490011.28</v>
      </c>
      <c r="D23" s="291">
        <v>392507454.75</v>
      </c>
      <c r="E23" s="291">
        <v>325421341.69</v>
      </c>
      <c r="F23" s="291">
        <v>297492036.81999999</v>
      </c>
      <c r="G23" s="291">
        <v>249401909.13</v>
      </c>
      <c r="H23" s="291">
        <v>233544864.59999999</v>
      </c>
      <c r="I23" s="291">
        <v>189395285</v>
      </c>
      <c r="J23" s="291">
        <v>87391273.040000007</v>
      </c>
      <c r="K23" s="291">
        <v>162314150.38</v>
      </c>
    </row>
    <row r="24" spans="1:12" ht="12.75">
      <c r="A24" s="290" t="s">
        <v>356</v>
      </c>
      <c r="B24" s="291">
        <v>112581503.64999999</v>
      </c>
      <c r="C24" s="291">
        <v>149832539.31</v>
      </c>
      <c r="D24" s="291">
        <v>181704859.61000001</v>
      </c>
      <c r="E24" s="291">
        <v>197004847.94</v>
      </c>
      <c r="F24" s="291">
        <v>90142507.200000003</v>
      </c>
      <c r="G24" s="291">
        <v>64108014.82</v>
      </c>
      <c r="H24" s="291">
        <v>45275011.489999995</v>
      </c>
      <c r="I24" s="291">
        <v>12959533</v>
      </c>
      <c r="J24" s="291">
        <v>44307510.899999999</v>
      </c>
      <c r="K24" s="291">
        <v>69258149.189999998</v>
      </c>
    </row>
    <row r="25" spans="1:12" ht="12.75">
      <c r="A25" s="290" t="s">
        <v>357</v>
      </c>
      <c r="B25" s="291">
        <v>33783.71</v>
      </c>
      <c r="C25" s="291">
        <v>19851.16</v>
      </c>
      <c r="D25" s="291">
        <v>128027.83</v>
      </c>
      <c r="E25" s="291">
        <v>182005.68</v>
      </c>
      <c r="F25" s="291">
        <v>6206028.790000001</v>
      </c>
      <c r="G25" s="291">
        <v>4140435.82</v>
      </c>
      <c r="H25" s="291">
        <v>1851.9</v>
      </c>
      <c r="I25" s="291">
        <v>31623009</v>
      </c>
      <c r="J25" s="291">
        <v>5204824.2</v>
      </c>
      <c r="K25" s="291">
        <v>697580.33000000007</v>
      </c>
    </row>
    <row r="26" spans="1:12" ht="12.75">
      <c r="A26" s="290" t="s">
        <v>358</v>
      </c>
      <c r="B26" s="291">
        <v>247656042.30000001</v>
      </c>
      <c r="C26" s="291">
        <v>181583871.34999999</v>
      </c>
      <c r="D26" s="291">
        <v>307169985.73000002</v>
      </c>
      <c r="E26" s="291">
        <v>304315338.49000001</v>
      </c>
      <c r="F26" s="291">
        <v>218491749.28</v>
      </c>
      <c r="G26" s="291">
        <v>177457561.19999999</v>
      </c>
      <c r="H26" s="291">
        <v>136941189.25</v>
      </c>
      <c r="I26" s="291">
        <v>87174904</v>
      </c>
      <c r="J26" s="291">
        <v>91418285.570000008</v>
      </c>
      <c r="K26" s="291">
        <v>91765736.769999996</v>
      </c>
    </row>
    <row r="27" spans="1:12" ht="12.75">
      <c r="A27" s="290" t="s">
        <v>359</v>
      </c>
      <c r="B27" s="291">
        <v>511912.33999999997</v>
      </c>
      <c r="C27" s="291">
        <v>436063.37</v>
      </c>
      <c r="D27" s="291">
        <v>622210.17000000004</v>
      </c>
      <c r="E27" s="291">
        <v>960723.89999999991</v>
      </c>
      <c r="F27" s="291">
        <v>554779.19999999995</v>
      </c>
      <c r="G27" s="291">
        <v>853012.37</v>
      </c>
      <c r="H27" s="291">
        <v>806841.22</v>
      </c>
      <c r="I27" s="291">
        <v>943408</v>
      </c>
      <c r="J27" s="291">
        <v>1055998.03</v>
      </c>
      <c r="K27" s="291">
        <v>1077439.94</v>
      </c>
    </row>
    <row r="28" spans="1:12" ht="12.75">
      <c r="A28" s="290" t="s">
        <v>360</v>
      </c>
      <c r="B28" s="291">
        <v>307245982.46000004</v>
      </c>
      <c r="C28" s="291">
        <v>199206612.91</v>
      </c>
      <c r="D28" s="291">
        <v>350101607.76999998</v>
      </c>
      <c r="E28" s="291">
        <v>336547419.06</v>
      </c>
      <c r="F28" s="291">
        <v>251918679.81</v>
      </c>
      <c r="G28" s="291">
        <v>226801556.28999999</v>
      </c>
      <c r="H28" s="291">
        <v>205679752.31</v>
      </c>
      <c r="I28" s="291">
        <v>177659542</v>
      </c>
      <c r="J28" s="291">
        <v>94715680.090000004</v>
      </c>
      <c r="K28" s="291">
        <v>166692977.56</v>
      </c>
    </row>
    <row r="29" spans="1:12" ht="12.75">
      <c r="A29" s="292" t="s">
        <v>361</v>
      </c>
      <c r="B29" s="293">
        <v>0</v>
      </c>
      <c r="C29" s="293">
        <v>0</v>
      </c>
      <c r="D29" s="293">
        <v>0</v>
      </c>
      <c r="E29" s="293">
        <v>0</v>
      </c>
      <c r="F29" s="293">
        <v>0</v>
      </c>
      <c r="G29" s="293">
        <v>0</v>
      </c>
      <c r="H29" s="293">
        <v>0</v>
      </c>
      <c r="I29" s="293">
        <v>0</v>
      </c>
      <c r="J29" s="293">
        <v>46461.25</v>
      </c>
      <c r="K29" s="291">
        <v>22714.5</v>
      </c>
    </row>
    <row r="30" spans="1:12" ht="13.5" thickBot="1">
      <c r="A30" s="294" t="s">
        <v>362</v>
      </c>
      <c r="B30" s="295">
        <v>0</v>
      </c>
      <c r="C30" s="295">
        <v>0</v>
      </c>
      <c r="D30" s="295">
        <v>0</v>
      </c>
      <c r="E30" s="295">
        <v>0</v>
      </c>
      <c r="F30" s="295">
        <v>0</v>
      </c>
      <c r="G30" s="295">
        <v>0</v>
      </c>
      <c r="H30" s="295">
        <v>0</v>
      </c>
      <c r="I30" s="295">
        <v>0</v>
      </c>
      <c r="J30" s="295">
        <v>0</v>
      </c>
      <c r="K30" s="291"/>
    </row>
    <row r="31" spans="1:12" ht="13.5" thickBot="1">
      <c r="A31" s="301" t="s">
        <v>433</v>
      </c>
      <c r="B31" s="299">
        <f>SUM(B32:B56)</f>
        <v>308374494</v>
      </c>
      <c r="C31" s="299">
        <f t="shared" ref="C31:H31" si="1">SUM(C32:C56)</f>
        <v>567225962</v>
      </c>
      <c r="D31" s="299">
        <f t="shared" si="1"/>
        <v>821042473</v>
      </c>
      <c r="E31" s="299">
        <f t="shared" si="1"/>
        <v>496572185</v>
      </c>
      <c r="F31" s="299">
        <f>SUM(F32:F56)</f>
        <v>478831011</v>
      </c>
      <c r="G31" s="299">
        <f t="shared" si="1"/>
        <v>437758520</v>
      </c>
      <c r="H31" s="299">
        <f t="shared" si="1"/>
        <v>527303728.73000002</v>
      </c>
      <c r="I31" s="299">
        <f>SUM(I32:I56)</f>
        <v>875626109.70999992</v>
      </c>
      <c r="J31" s="299">
        <f>SUM(J32:J56)</f>
        <v>1225004033.9799998</v>
      </c>
      <c r="K31" s="300">
        <f>SUM(K32:K56)</f>
        <v>1074682556.7900002</v>
      </c>
      <c r="L31" s="725"/>
    </row>
    <row r="32" spans="1:12" ht="12.75">
      <c r="A32" s="288" t="s">
        <v>338</v>
      </c>
      <c r="B32" s="291">
        <v>4436</v>
      </c>
      <c r="C32" s="291">
        <v>4468</v>
      </c>
      <c r="D32" s="291">
        <v>923</v>
      </c>
      <c r="E32" s="291">
        <v>39</v>
      </c>
      <c r="F32" s="291">
        <v>48</v>
      </c>
      <c r="G32" s="291">
        <v>58</v>
      </c>
      <c r="H32" s="291">
        <v>74.92</v>
      </c>
      <c r="I32" s="291">
        <v>61.78</v>
      </c>
      <c r="J32" s="347">
        <v>63.230000000000004</v>
      </c>
      <c r="K32" s="347">
        <v>14.98</v>
      </c>
    </row>
    <row r="33" spans="1:11" ht="12.75">
      <c r="A33" s="288" t="s">
        <v>339</v>
      </c>
      <c r="B33" s="291">
        <v>1914984</v>
      </c>
      <c r="C33" s="291">
        <v>4392094</v>
      </c>
      <c r="D33" s="291">
        <v>5143777</v>
      </c>
      <c r="E33" s="291">
        <v>2307836</v>
      </c>
      <c r="F33" s="291">
        <v>3591939</v>
      </c>
      <c r="G33" s="291">
        <v>2794537</v>
      </c>
      <c r="H33" s="291">
        <v>3593649.19</v>
      </c>
      <c r="I33" s="291">
        <v>64479376.629999995</v>
      </c>
      <c r="J33" s="347">
        <v>240450402.25</v>
      </c>
      <c r="K33" s="347">
        <v>312526433.15999997</v>
      </c>
    </row>
    <row r="34" spans="1:11" ht="12.75">
      <c r="A34" s="288" t="s">
        <v>340</v>
      </c>
      <c r="B34" s="291">
        <v>454836</v>
      </c>
      <c r="C34" s="291">
        <v>140127</v>
      </c>
      <c r="D34" s="291">
        <v>630930</v>
      </c>
      <c r="E34" s="291">
        <v>1467003</v>
      </c>
      <c r="F34" s="291">
        <v>2311448</v>
      </c>
      <c r="G34" s="291">
        <v>465201</v>
      </c>
      <c r="H34" s="291">
        <v>1873625.73</v>
      </c>
      <c r="I34" s="291">
        <v>92722444.469999999</v>
      </c>
      <c r="J34" s="347">
        <v>284070785.38</v>
      </c>
      <c r="K34" s="347">
        <v>170858699.19</v>
      </c>
    </row>
    <row r="35" spans="1:11" ht="12.75">
      <c r="A35" s="288" t="s">
        <v>341</v>
      </c>
      <c r="B35" s="291">
        <v>37677744</v>
      </c>
      <c r="C35" s="291">
        <v>47817208</v>
      </c>
      <c r="D35" s="291">
        <v>62327359</v>
      </c>
      <c r="E35" s="291">
        <v>34047458</v>
      </c>
      <c r="F35" s="291">
        <v>28469309</v>
      </c>
      <c r="G35" s="291">
        <v>61205266</v>
      </c>
      <c r="H35" s="291">
        <v>70970669.489999995</v>
      </c>
      <c r="I35" s="291">
        <v>346070142.09000003</v>
      </c>
      <c r="J35" s="347">
        <v>242193346.10000002</v>
      </c>
      <c r="K35" s="347">
        <v>212970195.28</v>
      </c>
    </row>
    <row r="36" spans="1:11" ht="12.75">
      <c r="A36" s="288" t="s">
        <v>342</v>
      </c>
      <c r="B36" s="291">
        <v>5680483</v>
      </c>
      <c r="C36" s="291">
        <v>14009728</v>
      </c>
      <c r="D36" s="291">
        <v>27428581</v>
      </c>
      <c r="E36" s="291">
        <v>11305525</v>
      </c>
      <c r="F36" s="291">
        <v>8838112</v>
      </c>
      <c r="G36" s="291">
        <v>9143440</v>
      </c>
      <c r="H36" s="291">
        <v>10431709.24</v>
      </c>
      <c r="I36" s="291">
        <v>13828411.4</v>
      </c>
      <c r="J36" s="347">
        <v>17736873.469999999</v>
      </c>
      <c r="K36" s="347">
        <v>14538790.829999998</v>
      </c>
    </row>
    <row r="37" spans="1:11" ht="12.75">
      <c r="A37" s="288" t="s">
        <v>343</v>
      </c>
      <c r="B37" s="291">
        <v>14610064</v>
      </c>
      <c r="C37" s="291">
        <v>57124732</v>
      </c>
      <c r="D37" s="291">
        <v>89462978</v>
      </c>
      <c r="E37" s="291">
        <v>54639955</v>
      </c>
      <c r="F37" s="291">
        <v>85457657</v>
      </c>
      <c r="G37" s="291">
        <v>43509723</v>
      </c>
      <c r="H37" s="291">
        <v>37939895.130000003</v>
      </c>
      <c r="I37" s="291">
        <v>39867955.800000004</v>
      </c>
      <c r="J37" s="347">
        <v>41237929.579999998</v>
      </c>
      <c r="K37" s="347">
        <v>29599929.02</v>
      </c>
    </row>
    <row r="38" spans="1:11" ht="12.75">
      <c r="A38" s="288" t="s">
        <v>344</v>
      </c>
      <c r="B38" s="291">
        <v>0</v>
      </c>
      <c r="C38" s="291">
        <v>0</v>
      </c>
      <c r="D38" s="291">
        <v>0</v>
      </c>
      <c r="E38" s="291">
        <v>0</v>
      </c>
      <c r="F38" s="291">
        <v>0</v>
      </c>
      <c r="G38" s="291">
        <v>0</v>
      </c>
      <c r="H38" s="291">
        <v>0</v>
      </c>
      <c r="I38" s="291">
        <v>0</v>
      </c>
      <c r="J38" s="347">
        <v>0</v>
      </c>
      <c r="K38" s="347">
        <v>0</v>
      </c>
    </row>
    <row r="39" spans="1:11" ht="12.75">
      <c r="A39" s="288" t="s">
        <v>345</v>
      </c>
      <c r="B39" s="291">
        <v>0</v>
      </c>
      <c r="C39" s="291">
        <v>19385830</v>
      </c>
      <c r="D39" s="291">
        <v>39996699</v>
      </c>
      <c r="E39" s="291">
        <v>28282072</v>
      </c>
      <c r="F39" s="291">
        <v>21311417</v>
      </c>
      <c r="G39" s="291">
        <v>38022772</v>
      </c>
      <c r="H39" s="291">
        <v>91040799.520000011</v>
      </c>
      <c r="I39" s="291">
        <v>108135667.40000001</v>
      </c>
      <c r="J39" s="347">
        <v>127249237.69</v>
      </c>
      <c r="K39" s="347">
        <v>110359717.44</v>
      </c>
    </row>
    <row r="40" spans="1:11" ht="12.75">
      <c r="A40" s="288" t="s">
        <v>346</v>
      </c>
      <c r="B40" s="291">
        <v>7409606</v>
      </c>
      <c r="C40" s="291">
        <v>11902860</v>
      </c>
      <c r="D40" s="291">
        <v>21536755</v>
      </c>
      <c r="E40" s="291">
        <v>7169662</v>
      </c>
      <c r="F40" s="291">
        <v>6575704</v>
      </c>
      <c r="G40" s="291">
        <v>6097305</v>
      </c>
      <c r="H40" s="291">
        <v>7386627.25</v>
      </c>
      <c r="I40" s="291">
        <v>4262079.09</v>
      </c>
      <c r="J40" s="347">
        <v>4695094.09</v>
      </c>
      <c r="K40" s="347">
        <v>3518975.46</v>
      </c>
    </row>
    <row r="41" spans="1:11" ht="12.75">
      <c r="A41" s="288" t="s">
        <v>347</v>
      </c>
      <c r="B41" s="291">
        <v>925949</v>
      </c>
      <c r="C41" s="291">
        <v>1421240</v>
      </c>
      <c r="D41" s="291">
        <v>2460403</v>
      </c>
      <c r="E41" s="291">
        <v>1312787</v>
      </c>
      <c r="F41" s="291">
        <v>1350610</v>
      </c>
      <c r="G41" s="291">
        <v>1417405</v>
      </c>
      <c r="H41" s="291">
        <v>1940862.95</v>
      </c>
      <c r="I41" s="291">
        <v>1996555.1700000002</v>
      </c>
      <c r="J41" s="347">
        <v>4386888.4800000004</v>
      </c>
      <c r="K41" s="347">
        <v>6565986.8000000007</v>
      </c>
    </row>
    <row r="42" spans="1:11" ht="12.75">
      <c r="A42" s="288" t="s">
        <v>348</v>
      </c>
      <c r="B42" s="291">
        <v>8048300</v>
      </c>
      <c r="C42" s="291">
        <v>12491671</v>
      </c>
      <c r="D42" s="291">
        <v>28657841</v>
      </c>
      <c r="E42" s="291">
        <v>50162706</v>
      </c>
      <c r="F42" s="291">
        <v>39303662</v>
      </c>
      <c r="G42" s="291">
        <v>48393448</v>
      </c>
      <c r="H42" s="291">
        <v>12316881.129999999</v>
      </c>
      <c r="I42" s="291">
        <v>10090881.529999999</v>
      </c>
      <c r="J42" s="347">
        <v>20748879.640000001</v>
      </c>
      <c r="K42" s="347">
        <v>9661318.959999999</v>
      </c>
    </row>
    <row r="43" spans="1:11" ht="12.75">
      <c r="A43" s="288" t="s">
        <v>349</v>
      </c>
      <c r="B43" s="291">
        <v>20609806</v>
      </c>
      <c r="C43" s="291">
        <v>35561680</v>
      </c>
      <c r="D43" s="291">
        <v>51439201</v>
      </c>
      <c r="E43" s="291">
        <v>14513337</v>
      </c>
      <c r="F43" s="291">
        <v>22211870</v>
      </c>
      <c r="G43" s="291">
        <v>4771452</v>
      </c>
      <c r="H43" s="291">
        <v>42233184.329999998</v>
      </c>
      <c r="I43" s="291">
        <v>23859437.209999997</v>
      </c>
      <c r="J43" s="347">
        <v>28572055.059999999</v>
      </c>
      <c r="K43" s="347">
        <v>27160798.870000001</v>
      </c>
    </row>
    <row r="44" spans="1:11" ht="12.75">
      <c r="A44" s="288" t="s">
        <v>350</v>
      </c>
      <c r="B44" s="291">
        <v>26089773</v>
      </c>
      <c r="C44" s="291">
        <v>41357775</v>
      </c>
      <c r="D44" s="291">
        <v>62079461</v>
      </c>
      <c r="E44" s="291">
        <v>46281459</v>
      </c>
      <c r="F44" s="291">
        <v>43177064</v>
      </c>
      <c r="G44" s="291">
        <v>35976682</v>
      </c>
      <c r="H44" s="291">
        <v>40327207.729999997</v>
      </c>
      <c r="I44" s="291">
        <v>38962430.539999999</v>
      </c>
      <c r="J44" s="347">
        <v>45439583.25</v>
      </c>
      <c r="K44" s="347">
        <v>29640133.32</v>
      </c>
    </row>
    <row r="45" spans="1:11" ht="12.75">
      <c r="A45" s="288" t="s">
        <v>351</v>
      </c>
      <c r="B45" s="291">
        <v>0</v>
      </c>
      <c r="C45" s="291">
        <v>25896</v>
      </c>
      <c r="D45" s="291">
        <v>124424</v>
      </c>
      <c r="E45" s="291">
        <v>29154</v>
      </c>
      <c r="F45" s="291">
        <v>0</v>
      </c>
      <c r="G45" s="291">
        <v>0</v>
      </c>
      <c r="H45" s="291">
        <v>0</v>
      </c>
      <c r="I45" s="291">
        <v>0</v>
      </c>
      <c r="J45" s="347">
        <v>0</v>
      </c>
      <c r="K45" s="347">
        <v>0</v>
      </c>
    </row>
    <row r="46" spans="1:11" ht="12.75">
      <c r="A46" s="288" t="s">
        <v>352</v>
      </c>
      <c r="B46" s="291">
        <v>18927527</v>
      </c>
      <c r="C46" s="291">
        <v>35863622</v>
      </c>
      <c r="D46" s="291">
        <v>69320655</v>
      </c>
      <c r="E46" s="291">
        <v>26921423</v>
      </c>
      <c r="F46" s="291">
        <v>29843264</v>
      </c>
      <c r="G46" s="291">
        <v>24527570</v>
      </c>
      <c r="H46" s="291">
        <v>40962473.659999996</v>
      </c>
      <c r="I46" s="291">
        <v>28250435.450000003</v>
      </c>
      <c r="J46" s="347">
        <v>39867900.509999998</v>
      </c>
      <c r="K46" s="347">
        <v>33754805.549999997</v>
      </c>
    </row>
    <row r="47" spans="1:11" ht="12.75">
      <c r="A47" s="288" t="s">
        <v>353</v>
      </c>
      <c r="B47" s="291">
        <v>0</v>
      </c>
      <c r="C47" s="291">
        <v>0</v>
      </c>
      <c r="D47" s="291">
        <v>0</v>
      </c>
      <c r="E47" s="291">
        <v>0</v>
      </c>
      <c r="F47" s="291">
        <v>0</v>
      </c>
      <c r="G47" s="291">
        <v>0</v>
      </c>
      <c r="H47" s="291">
        <v>0</v>
      </c>
      <c r="I47" s="291">
        <v>0</v>
      </c>
      <c r="J47" s="347">
        <v>0</v>
      </c>
      <c r="K47" s="347">
        <v>0</v>
      </c>
    </row>
    <row r="48" spans="1:11" ht="12.75">
      <c r="A48" s="288" t="s">
        <v>354</v>
      </c>
      <c r="B48" s="291">
        <v>0</v>
      </c>
      <c r="C48" s="291">
        <v>0</v>
      </c>
      <c r="D48" s="291">
        <v>0</v>
      </c>
      <c r="E48" s="291">
        <v>0</v>
      </c>
      <c r="F48" s="291">
        <v>0</v>
      </c>
      <c r="G48" s="291">
        <v>0</v>
      </c>
      <c r="H48" s="291">
        <v>0</v>
      </c>
      <c r="I48" s="291">
        <v>0</v>
      </c>
      <c r="J48" s="347">
        <v>0</v>
      </c>
      <c r="K48" s="347">
        <v>0</v>
      </c>
    </row>
    <row r="49" spans="1:12" ht="12.75">
      <c r="A49" s="288" t="s">
        <v>355</v>
      </c>
      <c r="B49" s="291">
        <v>55321786</v>
      </c>
      <c r="C49" s="291">
        <v>93874114</v>
      </c>
      <c r="D49" s="291">
        <v>102567807</v>
      </c>
      <c r="E49" s="291">
        <v>88816447</v>
      </c>
      <c r="F49" s="291">
        <v>58598499</v>
      </c>
      <c r="G49" s="291">
        <v>49229991</v>
      </c>
      <c r="H49" s="291">
        <v>50191725.279999994</v>
      </c>
      <c r="I49" s="291">
        <v>31014915.91</v>
      </c>
      <c r="J49" s="347">
        <v>35169008.460000001</v>
      </c>
      <c r="K49" s="347">
        <v>33684167.920000002</v>
      </c>
    </row>
    <row r="50" spans="1:12" ht="12.75">
      <c r="A50" s="288" t="s">
        <v>356</v>
      </c>
      <c r="B50" s="291">
        <v>31390469</v>
      </c>
      <c r="C50" s="291">
        <v>52135742</v>
      </c>
      <c r="D50" s="291">
        <v>75166609</v>
      </c>
      <c r="E50" s="291">
        <v>24788149</v>
      </c>
      <c r="F50" s="291">
        <v>32663590</v>
      </c>
      <c r="G50" s="291">
        <v>15509637</v>
      </c>
      <c r="H50" s="291">
        <v>41367240.32</v>
      </c>
      <c r="I50" s="291">
        <v>21140128.490000002</v>
      </c>
      <c r="J50" s="347">
        <v>29268180.289999999</v>
      </c>
      <c r="K50" s="347">
        <v>26790087.109999999</v>
      </c>
    </row>
    <row r="51" spans="1:12" ht="12.75">
      <c r="A51" s="288" t="s">
        <v>357</v>
      </c>
      <c r="B51" s="291">
        <v>0</v>
      </c>
      <c r="C51" s="291">
        <v>1291</v>
      </c>
      <c r="D51" s="291">
        <v>168584</v>
      </c>
      <c r="E51" s="291">
        <v>127077</v>
      </c>
      <c r="F51" s="291">
        <v>172335</v>
      </c>
      <c r="G51" s="291">
        <v>288123</v>
      </c>
      <c r="H51" s="291">
        <v>296383.94</v>
      </c>
      <c r="I51" s="291">
        <v>617143.41</v>
      </c>
      <c r="J51" s="347">
        <v>433589.57</v>
      </c>
      <c r="K51" s="347">
        <v>515915.51</v>
      </c>
    </row>
    <row r="52" spans="1:12" ht="12.75">
      <c r="A52" s="288" t="s">
        <v>358</v>
      </c>
      <c r="B52" s="291">
        <v>38500189</v>
      </c>
      <c r="C52" s="291">
        <v>64903313</v>
      </c>
      <c r="D52" s="291">
        <v>76674845</v>
      </c>
      <c r="E52" s="291">
        <v>59113704</v>
      </c>
      <c r="F52" s="291">
        <v>46641569</v>
      </c>
      <c r="G52" s="291">
        <v>49023865</v>
      </c>
      <c r="H52" s="291">
        <v>26760661.670000002</v>
      </c>
      <c r="I52" s="291">
        <v>19687433.66</v>
      </c>
      <c r="J52" s="347">
        <v>30125057.299999997</v>
      </c>
      <c r="K52" s="347">
        <v>18888969.120000001</v>
      </c>
    </row>
    <row r="53" spans="1:12" ht="12.75">
      <c r="A53" s="288" t="s">
        <v>359</v>
      </c>
      <c r="B53" s="291">
        <v>15561</v>
      </c>
      <c r="C53" s="291">
        <v>19786</v>
      </c>
      <c r="D53" s="291">
        <v>70114</v>
      </c>
      <c r="E53" s="291">
        <v>103084</v>
      </c>
      <c r="F53" s="291">
        <v>108145</v>
      </c>
      <c r="G53" s="291">
        <v>159648</v>
      </c>
      <c r="H53" s="291">
        <v>293277.71999999997</v>
      </c>
      <c r="I53" s="291">
        <v>252898.46</v>
      </c>
      <c r="J53" s="347">
        <v>254147.06</v>
      </c>
      <c r="K53" s="347">
        <v>182988.89</v>
      </c>
    </row>
    <row r="54" spans="1:12" ht="12.75">
      <c r="A54" s="288" t="s">
        <v>360</v>
      </c>
      <c r="B54" s="291">
        <v>40792981</v>
      </c>
      <c r="C54" s="291">
        <v>74792785</v>
      </c>
      <c r="D54" s="291">
        <v>105784527</v>
      </c>
      <c r="E54" s="291">
        <v>45183308</v>
      </c>
      <c r="F54" s="291">
        <v>48204769</v>
      </c>
      <c r="G54" s="291">
        <v>47222397</v>
      </c>
      <c r="H54" s="291">
        <v>47376779.530000001</v>
      </c>
      <c r="I54" s="291">
        <v>30387711.219999999</v>
      </c>
      <c r="J54" s="347">
        <v>33105012.57</v>
      </c>
      <c r="K54" s="347">
        <v>33464629.379999999</v>
      </c>
    </row>
    <row r="55" spans="1:12" ht="12.75">
      <c r="A55" s="288" t="s">
        <v>361</v>
      </c>
      <c r="B55" s="291">
        <v>0</v>
      </c>
      <c r="C55" s="291">
        <v>0</v>
      </c>
      <c r="D55" s="291">
        <v>0</v>
      </c>
      <c r="E55" s="291">
        <v>0</v>
      </c>
      <c r="F55" s="291">
        <v>0</v>
      </c>
      <c r="G55" s="291">
        <v>0</v>
      </c>
      <c r="H55" s="291">
        <v>0</v>
      </c>
      <c r="I55" s="291">
        <v>0</v>
      </c>
      <c r="J55" s="347">
        <v>0</v>
      </c>
      <c r="K55" s="347"/>
    </row>
    <row r="56" spans="1:12" ht="13.5" thickBot="1">
      <c r="A56" s="288" t="s">
        <v>362</v>
      </c>
      <c r="B56" s="291">
        <v>0</v>
      </c>
      <c r="C56" s="291">
        <v>0</v>
      </c>
      <c r="D56" s="291">
        <v>0</v>
      </c>
      <c r="E56" s="291">
        <v>0</v>
      </c>
      <c r="F56" s="291">
        <v>0</v>
      </c>
      <c r="G56" s="291">
        <v>0</v>
      </c>
      <c r="H56" s="291">
        <v>0</v>
      </c>
      <c r="I56" s="291">
        <v>0</v>
      </c>
      <c r="J56" s="347">
        <v>0</v>
      </c>
      <c r="K56" s="347"/>
    </row>
    <row r="57" spans="1:12" ht="13.5" thickBot="1">
      <c r="A57" s="301" t="s">
        <v>367</v>
      </c>
      <c r="B57" s="299">
        <f t="shared" ref="B57:I57" si="2">SUM(B58:B82)</f>
        <v>115901956.10024057</v>
      </c>
      <c r="C57" s="299">
        <f t="shared" si="2"/>
        <v>142114192.39841759</v>
      </c>
      <c r="D57" s="299">
        <f t="shared" si="2"/>
        <v>153333246.43703079</v>
      </c>
      <c r="E57" s="299">
        <f t="shared" si="2"/>
        <v>164714004.27582407</v>
      </c>
      <c r="F57" s="299">
        <f t="shared" si="2"/>
        <v>172438817.46004063</v>
      </c>
      <c r="G57" s="299">
        <f t="shared" si="2"/>
        <v>181115546.38351998</v>
      </c>
      <c r="H57" s="299">
        <f t="shared" si="2"/>
        <v>207782506</v>
      </c>
      <c r="I57" s="299">
        <f t="shared" si="2"/>
        <v>238439595</v>
      </c>
      <c r="J57" s="299">
        <f>SUM(J58:J82)</f>
        <v>214827377.31725195</v>
      </c>
      <c r="K57" s="299">
        <f>SUM(K58:K82)</f>
        <v>161194885.20559999</v>
      </c>
      <c r="L57" s="725"/>
    </row>
    <row r="58" spans="1:12" ht="12.75">
      <c r="A58" s="288" t="s">
        <v>338</v>
      </c>
      <c r="B58" s="291">
        <v>2604136.0375251225</v>
      </c>
      <c r="C58" s="291">
        <v>2802081.8990824148</v>
      </c>
      <c r="D58" s="291">
        <v>2758912.084381836</v>
      </c>
      <c r="E58" s="291">
        <v>2598937.7619712553</v>
      </c>
      <c r="F58" s="291">
        <v>1825791.6429200002</v>
      </c>
      <c r="G58" s="291">
        <v>1956936.3164799998</v>
      </c>
      <c r="H58" s="291">
        <v>2181077</v>
      </c>
      <c r="I58" s="291">
        <v>1553502</v>
      </c>
      <c r="J58" s="291">
        <v>1936499.75459</v>
      </c>
      <c r="K58" s="291">
        <v>1874999.2079999999</v>
      </c>
    </row>
    <row r="59" spans="1:12" ht="12.75">
      <c r="A59" s="288" t="s">
        <v>339</v>
      </c>
      <c r="B59" s="291">
        <v>7271730.0195494294</v>
      </c>
      <c r="C59" s="291">
        <v>8097946.9850280313</v>
      </c>
      <c r="D59" s="291">
        <v>9392414.2086814065</v>
      </c>
      <c r="E59" s="291">
        <v>10256307.121006878</v>
      </c>
      <c r="F59" s="291">
        <v>12277707.738180002</v>
      </c>
      <c r="G59" s="291">
        <v>13685005.948799999</v>
      </c>
      <c r="H59" s="291">
        <v>16128823</v>
      </c>
      <c r="I59" s="291">
        <v>19098015</v>
      </c>
      <c r="J59" s="291">
        <v>15977422.724130755</v>
      </c>
      <c r="K59" s="291">
        <v>11428108.226399999</v>
      </c>
    </row>
    <row r="60" spans="1:12" ht="12.75">
      <c r="A60" s="288" t="s">
        <v>340</v>
      </c>
      <c r="B60" s="291">
        <v>4901382.6419947008</v>
      </c>
      <c r="C60" s="291">
        <v>6571717.9971504146</v>
      </c>
      <c r="D60" s="291">
        <v>7718362.3780964613</v>
      </c>
      <c r="E60" s="291">
        <v>7755266.2230911357</v>
      </c>
      <c r="F60" s="291">
        <v>9241030.0819799993</v>
      </c>
      <c r="G60" s="291">
        <v>9635277.1273599993</v>
      </c>
      <c r="H60" s="291">
        <v>10886734</v>
      </c>
      <c r="I60" s="291">
        <v>12727728</v>
      </c>
      <c r="J60" s="291">
        <v>11464781.251775123</v>
      </c>
      <c r="K60" s="291">
        <v>10265463.619200001</v>
      </c>
    </row>
    <row r="61" spans="1:12" ht="12.75">
      <c r="A61" s="288" t="s">
        <v>341</v>
      </c>
      <c r="B61" s="291">
        <v>13171182.898758335</v>
      </c>
      <c r="C61" s="291">
        <v>17153291.72868719</v>
      </c>
      <c r="D61" s="291">
        <v>18448408.87328168</v>
      </c>
      <c r="E61" s="291">
        <v>18923925.400259413</v>
      </c>
      <c r="F61" s="291">
        <v>21230830.52208</v>
      </c>
      <c r="G61" s="291">
        <v>20798111.013280001</v>
      </c>
      <c r="H61" s="291">
        <v>25913731</v>
      </c>
      <c r="I61" s="291">
        <v>31496327</v>
      </c>
      <c r="J61" s="291">
        <v>27718014.031925693</v>
      </c>
      <c r="K61" s="291">
        <v>22888212.0636</v>
      </c>
    </row>
    <row r="62" spans="1:12" ht="12.75">
      <c r="A62" s="288" t="s">
        <v>342</v>
      </c>
      <c r="B62" s="291">
        <v>4986369.0543342577</v>
      </c>
      <c r="C62" s="291">
        <v>7957769.1972676329</v>
      </c>
      <c r="D62" s="291">
        <v>8454082.1447049789</v>
      </c>
      <c r="E62" s="291">
        <v>9082065.8306906074</v>
      </c>
      <c r="F62" s="291">
        <v>9929504.8179599997</v>
      </c>
      <c r="G62" s="291">
        <v>10169321.679839998</v>
      </c>
      <c r="H62" s="291">
        <v>11031189</v>
      </c>
      <c r="I62" s="291">
        <v>11082766</v>
      </c>
      <c r="J62" s="291">
        <v>11319825.234913943</v>
      </c>
      <c r="K62" s="291">
        <v>10316546.991599999</v>
      </c>
    </row>
    <row r="63" spans="1:12" ht="12.75">
      <c r="A63" s="288" t="s">
        <v>343</v>
      </c>
      <c r="B63" s="291">
        <v>13318849.086986749</v>
      </c>
      <c r="C63" s="291">
        <v>15049567.406510746</v>
      </c>
      <c r="D63" s="291">
        <v>15557516.712760732</v>
      </c>
      <c r="E63" s="291">
        <v>15852389.235077644</v>
      </c>
      <c r="F63" s="291">
        <v>15830478.344440002</v>
      </c>
      <c r="G63" s="291">
        <v>16642735.962239999</v>
      </c>
      <c r="H63" s="291">
        <v>17557259</v>
      </c>
      <c r="I63" s="291">
        <v>21977353</v>
      </c>
      <c r="J63" s="291">
        <v>15334217.940691018</v>
      </c>
      <c r="K63" s="291">
        <v>7789797.1024000002</v>
      </c>
    </row>
    <row r="64" spans="1:12" ht="12.75">
      <c r="A64" s="288" t="s">
        <v>344</v>
      </c>
      <c r="B64" s="291">
        <v>11245.963526444284</v>
      </c>
      <c r="C64" s="291">
        <v>22428.265658171251</v>
      </c>
      <c r="D64" s="291">
        <v>5088.0357128230453</v>
      </c>
      <c r="E64" s="291">
        <v>7579.0649344109852</v>
      </c>
      <c r="F64" s="291">
        <v>17516.543239999999</v>
      </c>
      <c r="G64" s="291">
        <v>13644.296479999999</v>
      </c>
      <c r="H64" s="291">
        <v>32465</v>
      </c>
      <c r="I64" s="291">
        <v>28795</v>
      </c>
      <c r="J64" s="291">
        <v>16502.888299999999</v>
      </c>
      <c r="K64" s="291">
        <v>23480.798399999996</v>
      </c>
    </row>
    <row r="65" spans="1:11" ht="12.75">
      <c r="A65" s="288" t="s">
        <v>345</v>
      </c>
      <c r="B65" s="291">
        <v>8329096.1438863734</v>
      </c>
      <c r="C65" s="291">
        <v>7606100.1849861285</v>
      </c>
      <c r="D65" s="291">
        <v>9659696.4300015625</v>
      </c>
      <c r="E65" s="291">
        <v>10939122.498419806</v>
      </c>
      <c r="F65" s="291">
        <v>12387522.480200002</v>
      </c>
      <c r="G65" s="291">
        <v>11999324.112959998</v>
      </c>
      <c r="H65" s="291">
        <v>13624297</v>
      </c>
      <c r="I65" s="291">
        <v>16881596</v>
      </c>
      <c r="J65" s="291">
        <v>12253237.399240695</v>
      </c>
      <c r="K65" s="291">
        <v>9269489.8968000002</v>
      </c>
    </row>
    <row r="66" spans="1:11" ht="12.75">
      <c r="A66" s="288" t="s">
        <v>346</v>
      </c>
      <c r="B66" s="291">
        <v>5155731.3510648236</v>
      </c>
      <c r="C66" s="291">
        <v>5154738.7779010274</v>
      </c>
      <c r="D66" s="291">
        <v>7840591.8007516256</v>
      </c>
      <c r="E66" s="291">
        <v>7771474.6991853416</v>
      </c>
      <c r="F66" s="291">
        <v>8466063.7667800002</v>
      </c>
      <c r="G66" s="291">
        <v>8703169.9118399993</v>
      </c>
      <c r="H66" s="291">
        <v>9920096</v>
      </c>
      <c r="I66" s="291">
        <v>10845171</v>
      </c>
      <c r="J66" s="291">
        <v>9846012.2043816783</v>
      </c>
      <c r="K66" s="291">
        <v>8754011.502799999</v>
      </c>
    </row>
    <row r="67" spans="1:11" ht="12.75">
      <c r="A67" s="288" t="s">
        <v>347</v>
      </c>
      <c r="B67" s="291">
        <v>1329665.642055142</v>
      </c>
      <c r="C67" s="291">
        <v>1515454.0002538557</v>
      </c>
      <c r="D67" s="291">
        <v>1702369.8013526185</v>
      </c>
      <c r="E67" s="291">
        <v>2326784.9731547069</v>
      </c>
      <c r="F67" s="291">
        <v>2581905.7791999998</v>
      </c>
      <c r="G67" s="291">
        <v>2938348.1512000002</v>
      </c>
      <c r="H67" s="291">
        <v>3535872</v>
      </c>
      <c r="I67" s="291">
        <v>3365550</v>
      </c>
      <c r="J67" s="291">
        <v>3040708.7444980284</v>
      </c>
      <c r="K67" s="291">
        <v>2591953.8627999998</v>
      </c>
    </row>
    <row r="68" spans="1:11" ht="12.75">
      <c r="A68" s="288" t="s">
        <v>348</v>
      </c>
      <c r="B68" s="291">
        <v>3060716.5959932036</v>
      </c>
      <c r="C68" s="291">
        <v>4025571.4172085314</v>
      </c>
      <c r="D68" s="291">
        <v>4414770.3028009674</v>
      </c>
      <c r="E68" s="291">
        <v>3968745.9335675007</v>
      </c>
      <c r="F68" s="291">
        <v>5200478.4551406</v>
      </c>
      <c r="G68" s="291">
        <v>5010835.9271999998</v>
      </c>
      <c r="H68" s="291">
        <v>7247308</v>
      </c>
      <c r="I68" s="291">
        <v>6947433</v>
      </c>
      <c r="J68" s="291">
        <v>7730057.5723683983</v>
      </c>
      <c r="K68" s="291">
        <v>4316863.8123999992</v>
      </c>
    </row>
    <row r="69" spans="1:11" ht="12.75">
      <c r="A69" s="288" t="s">
        <v>349</v>
      </c>
      <c r="B69" s="291">
        <v>4159594.2536357469</v>
      </c>
      <c r="C69" s="291">
        <v>6139814.2762503335</v>
      </c>
      <c r="D69" s="291">
        <v>6393963.5306224655</v>
      </c>
      <c r="E69" s="291">
        <v>7345486.7249576561</v>
      </c>
      <c r="F69" s="291">
        <v>7856575.2497799993</v>
      </c>
      <c r="G69" s="291">
        <v>8534969.0248000007</v>
      </c>
      <c r="H69" s="291">
        <v>8708975</v>
      </c>
      <c r="I69" s="291">
        <v>11553465</v>
      </c>
      <c r="J69" s="291">
        <v>11913104.424613645</v>
      </c>
      <c r="K69" s="291">
        <v>8743244.3936000001</v>
      </c>
    </row>
    <row r="70" spans="1:11" ht="12.75">
      <c r="A70" s="288" t="s">
        <v>350</v>
      </c>
      <c r="B70" s="291">
        <v>10380841.300382096</v>
      </c>
      <c r="C70" s="291">
        <v>11409208.843352167</v>
      </c>
      <c r="D70" s="291">
        <v>12095515.775883485</v>
      </c>
      <c r="E70" s="291">
        <v>13367456.898452088</v>
      </c>
      <c r="F70" s="291">
        <v>13543384.77472</v>
      </c>
      <c r="G70" s="291">
        <v>14627549.89536</v>
      </c>
      <c r="H70" s="291">
        <v>16296320</v>
      </c>
      <c r="I70" s="291">
        <v>17911958</v>
      </c>
      <c r="J70" s="291">
        <v>17337796.035026044</v>
      </c>
      <c r="K70" s="291">
        <v>11007628.331599999</v>
      </c>
    </row>
    <row r="71" spans="1:11" ht="12.75">
      <c r="A71" s="288" t="s">
        <v>351</v>
      </c>
      <c r="B71" s="291">
        <v>1423706.9451710866</v>
      </c>
      <c r="C71" s="291">
        <v>1521519.8981679007</v>
      </c>
      <c r="D71" s="291">
        <v>1790986.4947222113</v>
      </c>
      <c r="E71" s="291">
        <v>1734978.9298764425</v>
      </c>
      <c r="F71" s="291">
        <v>1644525.1435400001</v>
      </c>
      <c r="G71" s="291">
        <v>2044499.3359999999</v>
      </c>
      <c r="H71" s="291">
        <v>2820409</v>
      </c>
      <c r="I71" s="291">
        <v>2966129</v>
      </c>
      <c r="J71" s="291">
        <v>2894424.3969399999</v>
      </c>
      <c r="K71" s="291">
        <v>2330137.4855999998</v>
      </c>
    </row>
    <row r="72" spans="1:11" ht="12.75">
      <c r="A72" s="288" t="s">
        <v>352</v>
      </c>
      <c r="B72" s="291">
        <v>7801763.2186738746</v>
      </c>
      <c r="C72" s="291">
        <v>9431368.2414579075</v>
      </c>
      <c r="D72" s="291">
        <v>11380129.476038987</v>
      </c>
      <c r="E72" s="291">
        <v>11202302.463171164</v>
      </c>
      <c r="F72" s="291">
        <v>12173083.610840002</v>
      </c>
      <c r="G72" s="291">
        <v>13035986.717759999</v>
      </c>
      <c r="H72" s="291">
        <v>15291868</v>
      </c>
      <c r="I72" s="291">
        <v>17669818</v>
      </c>
      <c r="J72" s="291">
        <v>15498043.449818473</v>
      </c>
      <c r="K72" s="291">
        <v>11501499.9584</v>
      </c>
    </row>
    <row r="73" spans="1:11" ht="12.75">
      <c r="A73" s="288" t="s">
        <v>353</v>
      </c>
      <c r="B73" s="291">
        <v>477062.15524675179</v>
      </c>
      <c r="C73" s="291">
        <v>114580.23345233868</v>
      </c>
      <c r="D73" s="291">
        <v>488981.38280839717</v>
      </c>
      <c r="E73" s="291">
        <v>589887.75891903555</v>
      </c>
      <c r="F73" s="291">
        <v>414056.74178000004</v>
      </c>
      <c r="G73" s="291">
        <v>465466.93167999998</v>
      </c>
      <c r="H73" s="291">
        <v>486813</v>
      </c>
      <c r="I73" s="291">
        <v>105507</v>
      </c>
      <c r="J73" s="291">
        <v>137411.74225000001</v>
      </c>
      <c r="K73" s="291">
        <v>48708</v>
      </c>
    </row>
    <row r="74" spans="1:11" ht="12.75">
      <c r="A74" s="288" t="s">
        <v>354</v>
      </c>
      <c r="B74" s="291">
        <v>1815498.6870035345</v>
      </c>
      <c r="C74" s="291">
        <v>1929867.6567431935</v>
      </c>
      <c r="D74" s="291">
        <v>2087314.4489031448</v>
      </c>
      <c r="E74" s="291">
        <v>2339768.8466951731</v>
      </c>
      <c r="F74" s="291">
        <v>3449171.4610600001</v>
      </c>
      <c r="G74" s="291">
        <v>3695676.7881599995</v>
      </c>
      <c r="H74" s="291">
        <v>5477205</v>
      </c>
      <c r="I74" s="291">
        <v>6487307</v>
      </c>
      <c r="J74" s="291">
        <v>5614188.2772200005</v>
      </c>
      <c r="K74" s="291">
        <v>4232016.7856000001</v>
      </c>
    </row>
    <row r="75" spans="1:11" ht="12.75">
      <c r="A75" s="288" t="s">
        <v>355</v>
      </c>
      <c r="B75" s="291">
        <v>5234421.1746665835</v>
      </c>
      <c r="C75" s="291">
        <v>5892959.7344155908</v>
      </c>
      <c r="D75" s="291">
        <v>5043318.7105122404</v>
      </c>
      <c r="E75" s="291">
        <v>7083829.589219776</v>
      </c>
      <c r="F75" s="291">
        <v>6106276.6426799996</v>
      </c>
      <c r="G75" s="291">
        <v>5141307.7097599991</v>
      </c>
      <c r="H75" s="291">
        <v>4226999</v>
      </c>
      <c r="I75" s="291">
        <v>5399259</v>
      </c>
      <c r="J75" s="291">
        <v>6718497.3242385183</v>
      </c>
      <c r="K75" s="291">
        <v>5279805.5231999997</v>
      </c>
    </row>
    <row r="76" spans="1:11" ht="12.75">
      <c r="A76" s="288" t="s">
        <v>356</v>
      </c>
      <c r="B76" s="291">
        <v>3923245.1533731665</v>
      </c>
      <c r="C76" s="291">
        <v>4310321.7462664228</v>
      </c>
      <c r="D76" s="291">
        <v>4398577.190780038</v>
      </c>
      <c r="E76" s="291">
        <v>5657187.9169113589</v>
      </c>
      <c r="F76" s="291">
        <v>6066630.1240999997</v>
      </c>
      <c r="G76" s="291">
        <v>6336432.3414399996</v>
      </c>
      <c r="H76" s="291">
        <v>7168905</v>
      </c>
      <c r="I76" s="291">
        <v>9040125</v>
      </c>
      <c r="J76" s="291">
        <v>6852688.7618152322</v>
      </c>
      <c r="K76" s="291">
        <v>4359069.0351999998</v>
      </c>
    </row>
    <row r="77" spans="1:11" ht="12.75">
      <c r="A77" s="288" t="s">
        <v>357</v>
      </c>
      <c r="B77" s="291">
        <v>5344138.6462381808</v>
      </c>
      <c r="C77" s="291">
        <v>5285281.432479511</v>
      </c>
      <c r="D77" s="291">
        <v>5159013.5264978996</v>
      </c>
      <c r="E77" s="291">
        <v>6323145.0950636603</v>
      </c>
      <c r="F77" s="291">
        <v>6287323.9515400007</v>
      </c>
      <c r="G77" s="291">
        <v>7264707.2099199994</v>
      </c>
      <c r="H77" s="291">
        <v>8552182</v>
      </c>
      <c r="I77" s="291">
        <v>7859622</v>
      </c>
      <c r="J77" s="291">
        <v>8196470.7418892337</v>
      </c>
      <c r="K77" s="291">
        <v>6547123.5839999998</v>
      </c>
    </row>
    <row r="78" spans="1:11" ht="12.75">
      <c r="A78" s="288" t="s">
        <v>358</v>
      </c>
      <c r="B78" s="291">
        <v>7291241.7582965214</v>
      </c>
      <c r="C78" s="291">
        <v>14325726.961119816</v>
      </c>
      <c r="D78" s="291">
        <v>13516184.16526149</v>
      </c>
      <c r="E78" s="291">
        <v>13686427.053516259</v>
      </c>
      <c r="F78" s="291">
        <v>10491345.324599998</v>
      </c>
      <c r="G78" s="291">
        <v>11003674.13136</v>
      </c>
      <c r="H78" s="291">
        <v>13574741</v>
      </c>
      <c r="I78" s="291">
        <v>15271857</v>
      </c>
      <c r="J78" s="291">
        <v>15070537.92370435</v>
      </c>
      <c r="K78" s="291">
        <v>12428821.335999999</v>
      </c>
    </row>
    <row r="79" spans="1:11" ht="12.75">
      <c r="A79" s="288" t="s">
        <v>359</v>
      </c>
      <c r="B79" s="291">
        <v>664529.97573027725</v>
      </c>
      <c r="C79" s="291">
        <v>927993.41310510365</v>
      </c>
      <c r="D79" s="291">
        <v>869382.4310984239</v>
      </c>
      <c r="E79" s="291">
        <v>949736.02802175866</v>
      </c>
      <c r="F79" s="291">
        <v>913443.64188000001</v>
      </c>
      <c r="G79" s="291">
        <v>2103074.92368</v>
      </c>
      <c r="H79" s="291">
        <v>1017700</v>
      </c>
      <c r="I79" s="291">
        <v>1363105</v>
      </c>
      <c r="J79" s="291">
        <v>1126222.0938600001</v>
      </c>
      <c r="K79" s="291">
        <v>414761.28079999995</v>
      </c>
    </row>
    <row r="80" spans="1:11" ht="12.75">
      <c r="A80" s="288" t="s">
        <v>360</v>
      </c>
      <c r="B80" s="291">
        <v>3207876.5915867663</v>
      </c>
      <c r="C80" s="291">
        <v>4802513.511701487</v>
      </c>
      <c r="D80" s="291">
        <v>4102959.3104283637</v>
      </c>
      <c r="E80" s="291">
        <v>4833596.6362122968</v>
      </c>
      <c r="F80" s="291">
        <v>4411779.5142200002</v>
      </c>
      <c r="G80" s="291">
        <v>5212809.5318400003</v>
      </c>
      <c r="H80" s="291">
        <v>6004017</v>
      </c>
      <c r="I80" s="291">
        <v>6718109</v>
      </c>
      <c r="J80" s="291">
        <v>6735295.82519117</v>
      </c>
      <c r="K80" s="291">
        <v>4739518.4071999993</v>
      </c>
    </row>
    <row r="81" spans="1:11" ht="12.75">
      <c r="A81" s="288" t="s">
        <v>361</v>
      </c>
      <c r="B81" s="291">
        <v>12014.912377266814</v>
      </c>
      <c r="C81" s="291">
        <v>19463.666679419461</v>
      </c>
      <c r="D81" s="291">
        <v>19455.877442696172</v>
      </c>
      <c r="E81" s="291">
        <v>43553.030509609976</v>
      </c>
      <c r="F81" s="291">
        <v>55096.25740000001</v>
      </c>
      <c r="G81" s="291">
        <v>56406.394079999998</v>
      </c>
      <c r="H81" s="291">
        <v>56161</v>
      </c>
      <c r="I81" s="291">
        <v>68216</v>
      </c>
      <c r="J81" s="291">
        <v>83802.850000000006</v>
      </c>
      <c r="K81" s="291">
        <v>40672</v>
      </c>
    </row>
    <row r="82" spans="1:11" ht="12.75">
      <c r="A82" s="288" t="s">
        <v>362</v>
      </c>
      <c r="B82" s="291">
        <v>25915.892184152653</v>
      </c>
      <c r="C82" s="291">
        <v>46904.923492221176</v>
      </c>
      <c r="D82" s="291">
        <v>35251.343504267919</v>
      </c>
      <c r="E82" s="291">
        <v>74048.562939078285</v>
      </c>
      <c r="F82" s="291">
        <v>37294.849779999997</v>
      </c>
      <c r="G82" s="291">
        <v>40275</v>
      </c>
      <c r="H82" s="291">
        <v>41360</v>
      </c>
      <c r="I82" s="291">
        <v>20882</v>
      </c>
      <c r="J82" s="291">
        <v>11613.72387</v>
      </c>
      <c r="K82" s="291">
        <v>2952</v>
      </c>
    </row>
    <row r="83" spans="1:11" ht="12.75">
      <c r="A83" s="288"/>
      <c r="B83" s="291"/>
      <c r="C83" s="291"/>
      <c r="D83" s="291"/>
      <c r="E83" s="291"/>
      <c r="F83" s="291"/>
      <c r="G83" s="291"/>
      <c r="H83" s="291"/>
      <c r="I83" s="291"/>
      <c r="J83" s="291"/>
      <c r="K83" s="291"/>
    </row>
    <row r="84" spans="1:11" ht="12.75">
      <c r="A84" s="288"/>
      <c r="B84" s="291"/>
      <c r="C84" s="291"/>
      <c r="D84" s="291"/>
      <c r="E84" s="291"/>
      <c r="F84" s="291"/>
      <c r="G84" s="291"/>
      <c r="H84" s="291"/>
      <c r="I84" s="291"/>
      <c r="J84" s="291"/>
      <c r="K84" s="291"/>
    </row>
    <row r="85" spans="1:11" ht="42.75" customHeight="1">
      <c r="A85" s="872" t="s">
        <v>635</v>
      </c>
      <c r="B85" s="872"/>
      <c r="C85" s="872"/>
      <c r="D85" s="872"/>
      <c r="E85" s="872"/>
      <c r="F85" s="348"/>
      <c r="G85" s="348"/>
      <c r="H85" s="348"/>
      <c r="I85" s="348"/>
      <c r="J85" s="348"/>
      <c r="K85" s="348"/>
    </row>
    <row r="86" spans="1:11" ht="12.75">
      <c r="A86" s="296" t="s">
        <v>435</v>
      </c>
      <c r="B86" s="293"/>
      <c r="C86" s="293"/>
      <c r="D86" s="293"/>
      <c r="E86" s="293"/>
      <c r="F86" s="293"/>
      <c r="G86" s="293"/>
      <c r="H86" s="293"/>
      <c r="I86" s="293"/>
      <c r="J86" s="293"/>
      <c r="K86" s="293"/>
    </row>
    <row r="87" spans="1:11" ht="12.75">
      <c r="A87" s="297" t="s">
        <v>434</v>
      </c>
      <c r="B87" s="349"/>
      <c r="C87" s="349"/>
      <c r="D87" s="349"/>
      <c r="E87" s="349"/>
      <c r="F87" s="349"/>
      <c r="G87" s="349"/>
      <c r="H87" s="349"/>
      <c r="I87" s="349"/>
      <c r="J87" s="349"/>
      <c r="K87" s="349"/>
    </row>
    <row r="92" spans="1:11" ht="10.5" customHeight="1"/>
  </sheetData>
  <mergeCells count="2">
    <mergeCell ref="A2:J2"/>
    <mergeCell ref="A85:E85"/>
  </mergeCells>
  <printOptions horizontalCentered="1" verticalCentered="1"/>
  <pageMargins left="0" right="0" top="0" bottom="0" header="0.31496062992125984" footer="0.31496062992125984"/>
  <pageSetup paperSize="9" scale="5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B050"/>
  </sheetPr>
  <dimension ref="A1:N43"/>
  <sheetViews>
    <sheetView view="pageBreakPreview" zoomScaleNormal="100" zoomScaleSheetLayoutView="100" workbookViewId="0">
      <selection activeCell="N66" sqref="N66"/>
    </sheetView>
  </sheetViews>
  <sheetFormatPr baseColWidth="10" defaultColWidth="11.42578125" defaultRowHeight="12.75"/>
  <cols>
    <col min="1" max="1" width="11.42578125" style="274"/>
    <col min="2" max="14" width="10.5703125" style="273" customWidth="1"/>
    <col min="15" max="16384" width="11.42578125" style="274"/>
  </cols>
  <sheetData>
    <row r="1" spans="1:14">
      <c r="A1" s="217" t="s">
        <v>369</v>
      </c>
    </row>
    <row r="2" spans="1:14" ht="15.75">
      <c r="A2" s="285" t="s">
        <v>370</v>
      </c>
    </row>
    <row r="3" spans="1:14" ht="15.75">
      <c r="A3" s="285"/>
    </row>
    <row r="4" spans="1:14" ht="15.75">
      <c r="A4" s="285" t="s">
        <v>368</v>
      </c>
    </row>
    <row r="5" spans="1:14" ht="13.5" thickBot="1">
      <c r="A5" s="232" t="s">
        <v>282</v>
      </c>
      <c r="B5" s="268" t="s">
        <v>117</v>
      </c>
      <c r="C5" s="268" t="s">
        <v>118</v>
      </c>
      <c r="D5" s="268" t="s">
        <v>124</v>
      </c>
      <c r="E5" s="268" t="s">
        <v>126</v>
      </c>
      <c r="F5" s="268" t="s">
        <v>127</v>
      </c>
      <c r="G5" s="268" t="s">
        <v>152</v>
      </c>
      <c r="H5" s="268" t="s">
        <v>153</v>
      </c>
      <c r="I5" s="268" t="s">
        <v>155</v>
      </c>
      <c r="J5" s="268" t="s">
        <v>156</v>
      </c>
      <c r="K5" s="268" t="s">
        <v>157</v>
      </c>
      <c r="L5" s="268" t="s">
        <v>158</v>
      </c>
      <c r="M5" s="268" t="s">
        <v>159</v>
      </c>
      <c r="N5" s="268" t="s">
        <v>55</v>
      </c>
    </row>
    <row r="6" spans="1:14" ht="13.5" thickBot="1">
      <c r="A6" s="275" t="s">
        <v>482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7"/>
    </row>
    <row r="7" spans="1:14">
      <c r="A7" s="278">
        <v>2008</v>
      </c>
      <c r="B7" s="279">
        <v>709</v>
      </c>
      <c r="C7" s="279">
        <v>1674</v>
      </c>
      <c r="D7" s="279">
        <v>642</v>
      </c>
      <c r="E7" s="279">
        <v>807</v>
      </c>
      <c r="F7" s="279">
        <v>1007</v>
      </c>
      <c r="G7" s="279">
        <v>649</v>
      </c>
      <c r="H7" s="279">
        <v>856</v>
      </c>
      <c r="I7" s="279">
        <v>1094</v>
      </c>
      <c r="J7" s="279">
        <v>812</v>
      </c>
      <c r="K7" s="279">
        <v>686</v>
      </c>
      <c r="L7" s="279">
        <v>511</v>
      </c>
      <c r="M7" s="279">
        <v>346</v>
      </c>
      <c r="N7" s="279">
        <v>9793</v>
      </c>
    </row>
    <row r="8" spans="1:14">
      <c r="A8" s="278">
        <v>2009</v>
      </c>
      <c r="B8" s="279">
        <v>353</v>
      </c>
      <c r="C8" s="279">
        <v>717</v>
      </c>
      <c r="D8" s="279">
        <v>601</v>
      </c>
      <c r="E8" s="279">
        <v>338</v>
      </c>
      <c r="F8" s="279">
        <v>507</v>
      </c>
      <c r="G8" s="279">
        <v>281</v>
      </c>
      <c r="H8" s="279">
        <v>304</v>
      </c>
      <c r="I8" s="279">
        <v>586</v>
      </c>
      <c r="J8" s="279">
        <v>415</v>
      </c>
      <c r="K8" s="279">
        <v>439</v>
      </c>
      <c r="L8" s="279">
        <v>404</v>
      </c>
      <c r="M8" s="279">
        <v>290</v>
      </c>
      <c r="N8" s="279">
        <v>5235</v>
      </c>
    </row>
    <row r="9" spans="1:14">
      <c r="A9" s="278">
        <v>2010</v>
      </c>
      <c r="B9" s="279">
        <v>514</v>
      </c>
      <c r="C9" s="279">
        <v>1556</v>
      </c>
      <c r="D9" s="279">
        <v>512</v>
      </c>
      <c r="E9" s="279">
        <v>467</v>
      </c>
      <c r="F9" s="279">
        <v>697</v>
      </c>
      <c r="G9" s="279">
        <v>476</v>
      </c>
      <c r="H9" s="279">
        <v>686</v>
      </c>
      <c r="I9" s="279">
        <v>686</v>
      </c>
      <c r="J9" s="279">
        <v>526</v>
      </c>
      <c r="K9" s="279">
        <v>859</v>
      </c>
      <c r="L9" s="279">
        <v>949</v>
      </c>
      <c r="M9" s="279">
        <v>1710</v>
      </c>
      <c r="N9" s="279">
        <v>9638</v>
      </c>
    </row>
    <row r="10" spans="1:14">
      <c r="A10" s="278">
        <v>2011</v>
      </c>
      <c r="B10" s="279">
        <v>1388</v>
      </c>
      <c r="C10" s="279">
        <v>1930</v>
      </c>
      <c r="D10" s="279">
        <v>961</v>
      </c>
      <c r="E10" s="279">
        <v>782</v>
      </c>
      <c r="F10" s="279">
        <v>898</v>
      </c>
      <c r="G10" s="279">
        <v>494</v>
      </c>
      <c r="H10" s="279">
        <v>545</v>
      </c>
      <c r="I10" s="279">
        <v>600</v>
      </c>
      <c r="J10" s="279">
        <v>691</v>
      </c>
      <c r="K10" s="279">
        <v>451</v>
      </c>
      <c r="L10" s="279">
        <v>739</v>
      </c>
      <c r="M10" s="279">
        <v>463</v>
      </c>
      <c r="N10" s="279">
        <v>9942</v>
      </c>
    </row>
    <row r="11" spans="1:14">
      <c r="A11" s="278">
        <v>2012</v>
      </c>
      <c r="B11" s="279">
        <v>1391</v>
      </c>
      <c r="C11" s="279">
        <v>462</v>
      </c>
      <c r="D11" s="279">
        <v>474</v>
      </c>
      <c r="E11" s="279">
        <v>345</v>
      </c>
      <c r="F11" s="279">
        <v>1279</v>
      </c>
      <c r="G11" s="279">
        <v>523</v>
      </c>
      <c r="H11" s="279">
        <v>450</v>
      </c>
      <c r="I11" s="279">
        <v>611</v>
      </c>
      <c r="J11" s="279">
        <v>384</v>
      </c>
      <c r="K11" s="279">
        <v>371</v>
      </c>
      <c r="L11" s="279">
        <v>739</v>
      </c>
      <c r="M11" s="279">
        <v>218</v>
      </c>
      <c r="N11" s="279">
        <v>7247</v>
      </c>
    </row>
    <row r="12" spans="1:14">
      <c r="A12" s="278">
        <v>2013</v>
      </c>
      <c r="B12" s="279">
        <v>1121</v>
      </c>
      <c r="C12" s="279">
        <v>319</v>
      </c>
      <c r="D12" s="279">
        <v>318</v>
      </c>
      <c r="E12" s="279">
        <v>418</v>
      </c>
      <c r="F12" s="279">
        <v>1035</v>
      </c>
      <c r="G12" s="279">
        <v>376</v>
      </c>
      <c r="H12" s="279">
        <v>360</v>
      </c>
      <c r="I12" s="279">
        <v>451</v>
      </c>
      <c r="J12" s="279">
        <v>310</v>
      </c>
      <c r="K12" s="279">
        <v>271</v>
      </c>
      <c r="L12" s="279">
        <v>650</v>
      </c>
      <c r="M12" s="279">
        <v>168</v>
      </c>
      <c r="N12" s="279">
        <v>5797</v>
      </c>
    </row>
    <row r="13" spans="1:14">
      <c r="A13" s="278">
        <v>2014</v>
      </c>
      <c r="B13" s="279">
        <v>2039</v>
      </c>
      <c r="C13" s="279">
        <v>358</v>
      </c>
      <c r="D13" s="279">
        <v>236</v>
      </c>
      <c r="E13" s="279">
        <v>250</v>
      </c>
      <c r="F13" s="279">
        <v>670</v>
      </c>
      <c r="G13" s="279">
        <v>477</v>
      </c>
      <c r="H13" s="279">
        <v>206</v>
      </c>
      <c r="I13" s="279">
        <v>389</v>
      </c>
      <c r="J13" s="279">
        <v>403</v>
      </c>
      <c r="K13" s="279">
        <v>288</v>
      </c>
      <c r="L13" s="279">
        <v>402</v>
      </c>
      <c r="M13" s="279">
        <v>372</v>
      </c>
      <c r="N13" s="279">
        <v>6090</v>
      </c>
    </row>
    <row r="14" spans="1:14">
      <c r="A14" s="278">
        <v>2015</v>
      </c>
      <c r="B14" s="279">
        <v>2176</v>
      </c>
      <c r="C14" s="279">
        <v>325</v>
      </c>
      <c r="D14" s="279">
        <v>232</v>
      </c>
      <c r="E14" s="279">
        <v>246</v>
      </c>
      <c r="F14" s="279">
        <v>771</v>
      </c>
      <c r="G14" s="279">
        <v>353</v>
      </c>
      <c r="H14" s="279">
        <v>214</v>
      </c>
      <c r="I14" s="279">
        <v>571</v>
      </c>
      <c r="J14" s="279">
        <v>192</v>
      </c>
      <c r="K14" s="279">
        <v>184</v>
      </c>
      <c r="L14" s="279">
        <v>392</v>
      </c>
      <c r="M14" s="279">
        <v>140</v>
      </c>
      <c r="N14" s="279">
        <v>5796</v>
      </c>
    </row>
    <row r="15" spans="1:14">
      <c r="A15" s="278">
        <v>2016</v>
      </c>
      <c r="B15" s="279">
        <v>1917</v>
      </c>
      <c r="C15" s="279">
        <v>223</v>
      </c>
      <c r="D15" s="279">
        <v>205</v>
      </c>
      <c r="E15" s="279">
        <v>271</v>
      </c>
      <c r="F15" s="280">
        <v>0</v>
      </c>
      <c r="G15" s="280">
        <v>0</v>
      </c>
      <c r="H15" s="279">
        <v>879</v>
      </c>
      <c r="I15" s="279">
        <v>292</v>
      </c>
      <c r="J15" s="279">
        <v>330</v>
      </c>
      <c r="K15" s="279">
        <v>307</v>
      </c>
      <c r="L15" s="279">
        <v>582</v>
      </c>
      <c r="M15" s="279">
        <v>300</v>
      </c>
      <c r="N15" s="279">
        <v>5306</v>
      </c>
    </row>
    <row r="16" spans="1:14">
      <c r="A16" s="278">
        <v>2017</v>
      </c>
      <c r="B16" s="279">
        <v>2287</v>
      </c>
      <c r="C16" s="279">
        <v>70</v>
      </c>
      <c r="D16" s="279">
        <v>83</v>
      </c>
      <c r="E16" s="279">
        <v>55</v>
      </c>
      <c r="F16" s="279">
        <v>130</v>
      </c>
      <c r="G16" s="279">
        <v>34</v>
      </c>
      <c r="H16" s="279">
        <v>53</v>
      </c>
      <c r="I16" s="279">
        <v>98</v>
      </c>
      <c r="J16" s="279">
        <v>62</v>
      </c>
      <c r="K16" s="279">
        <v>1661</v>
      </c>
      <c r="L16" s="279">
        <v>895</v>
      </c>
      <c r="M16" s="279">
        <v>403</v>
      </c>
      <c r="N16" s="279">
        <v>5831</v>
      </c>
    </row>
    <row r="17" spans="1:14" ht="13.5" thickBot="1">
      <c r="A17" s="278">
        <v>2018</v>
      </c>
      <c r="B17" s="279">
        <v>699</v>
      </c>
      <c r="C17" s="279">
        <v>372</v>
      </c>
      <c r="D17" s="496">
        <v>349</v>
      </c>
      <c r="E17" s="279">
        <v>596</v>
      </c>
      <c r="F17" s="279">
        <v>1556</v>
      </c>
      <c r="G17" s="279">
        <v>403</v>
      </c>
      <c r="H17" s="279">
        <v>525</v>
      </c>
      <c r="I17" s="279">
        <v>876</v>
      </c>
      <c r="J17" s="279" t="s">
        <v>54</v>
      </c>
      <c r="K17" s="279" t="s">
        <v>54</v>
      </c>
      <c r="L17" s="279" t="s">
        <v>54</v>
      </c>
      <c r="M17" s="279" t="s">
        <v>54</v>
      </c>
      <c r="N17" s="279">
        <f>SUM(B17:M17)</f>
        <v>5376</v>
      </c>
    </row>
    <row r="18" spans="1:14" ht="13.5" thickBot="1">
      <c r="A18" s="281" t="s">
        <v>436</v>
      </c>
      <c r="B18" s="282"/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3"/>
    </row>
    <row r="19" spans="1:14">
      <c r="A19" s="278">
        <v>2008</v>
      </c>
      <c r="B19" s="279">
        <v>2</v>
      </c>
      <c r="C19" s="279">
        <v>182</v>
      </c>
      <c r="D19" s="279">
        <v>355</v>
      </c>
      <c r="E19" s="279">
        <v>252</v>
      </c>
      <c r="F19" s="279">
        <v>746</v>
      </c>
      <c r="G19" s="279">
        <v>431</v>
      </c>
      <c r="H19" s="279">
        <v>128</v>
      </c>
      <c r="I19" s="279">
        <v>580</v>
      </c>
      <c r="J19" s="279">
        <v>700</v>
      </c>
      <c r="K19" s="279">
        <v>829</v>
      </c>
      <c r="L19" s="279">
        <v>510</v>
      </c>
      <c r="M19" s="279">
        <v>748</v>
      </c>
      <c r="N19" s="279">
        <v>5463</v>
      </c>
    </row>
    <row r="20" spans="1:14">
      <c r="A20" s="278">
        <v>2009</v>
      </c>
      <c r="B20" s="279">
        <v>137</v>
      </c>
      <c r="C20" s="279">
        <v>418</v>
      </c>
      <c r="D20" s="279">
        <v>429</v>
      </c>
      <c r="E20" s="279">
        <v>93</v>
      </c>
      <c r="F20" s="279">
        <v>208</v>
      </c>
      <c r="G20" s="279">
        <v>423</v>
      </c>
      <c r="H20" s="279">
        <v>487</v>
      </c>
      <c r="I20" s="279">
        <v>121</v>
      </c>
      <c r="J20" s="279">
        <v>281</v>
      </c>
      <c r="K20" s="279">
        <v>332</v>
      </c>
      <c r="L20" s="279">
        <v>443</v>
      </c>
      <c r="M20" s="279">
        <v>490</v>
      </c>
      <c r="N20" s="279">
        <v>3862</v>
      </c>
    </row>
    <row r="21" spans="1:14">
      <c r="A21" s="278">
        <v>2010</v>
      </c>
      <c r="B21" s="279">
        <v>215</v>
      </c>
      <c r="C21" s="279">
        <v>261</v>
      </c>
      <c r="D21" s="279">
        <v>195</v>
      </c>
      <c r="E21" s="279">
        <v>236</v>
      </c>
      <c r="F21" s="279">
        <v>251</v>
      </c>
      <c r="G21" s="279">
        <v>244</v>
      </c>
      <c r="H21" s="279">
        <v>352</v>
      </c>
      <c r="I21" s="279">
        <v>216</v>
      </c>
      <c r="J21" s="279">
        <v>450</v>
      </c>
      <c r="K21" s="279">
        <v>301</v>
      </c>
      <c r="L21" s="279">
        <v>582</v>
      </c>
      <c r="M21" s="279">
        <v>688</v>
      </c>
      <c r="N21" s="279">
        <v>3991</v>
      </c>
    </row>
    <row r="22" spans="1:14">
      <c r="A22" s="278">
        <v>2011</v>
      </c>
      <c r="B22" s="279">
        <v>242</v>
      </c>
      <c r="C22" s="279">
        <v>292</v>
      </c>
      <c r="D22" s="279">
        <v>623</v>
      </c>
      <c r="E22" s="279">
        <v>481</v>
      </c>
      <c r="F22" s="279">
        <v>550</v>
      </c>
      <c r="G22" s="279">
        <v>332</v>
      </c>
      <c r="H22" s="279">
        <v>491</v>
      </c>
      <c r="I22" s="279">
        <v>455</v>
      </c>
      <c r="J22" s="279">
        <v>300</v>
      </c>
      <c r="K22" s="279">
        <v>179</v>
      </c>
      <c r="L22" s="279">
        <v>135</v>
      </c>
      <c r="M22" s="279">
        <v>175</v>
      </c>
      <c r="N22" s="279">
        <v>4255</v>
      </c>
    </row>
    <row r="23" spans="1:14" hidden="1">
      <c r="A23" s="278">
        <v>2012</v>
      </c>
      <c r="B23" s="280">
        <v>0</v>
      </c>
      <c r="C23" s="280">
        <v>0</v>
      </c>
      <c r="D23" s="280">
        <v>507</v>
      </c>
      <c r="E23" s="280">
        <v>1002</v>
      </c>
      <c r="F23" s="280">
        <v>517</v>
      </c>
      <c r="G23" s="280">
        <v>318</v>
      </c>
      <c r="H23" s="280">
        <v>347</v>
      </c>
      <c r="I23" s="280">
        <v>346</v>
      </c>
      <c r="J23" s="280">
        <v>196</v>
      </c>
      <c r="K23" s="280">
        <v>444</v>
      </c>
      <c r="L23" s="280">
        <v>336</v>
      </c>
      <c r="M23" s="280">
        <v>363</v>
      </c>
      <c r="N23" s="279">
        <v>4376</v>
      </c>
    </row>
    <row r="24" spans="1:14">
      <c r="A24" s="278">
        <v>2013</v>
      </c>
      <c r="B24" s="280">
        <v>125</v>
      </c>
      <c r="C24" s="280">
        <v>331</v>
      </c>
      <c r="D24" s="280">
        <v>330</v>
      </c>
      <c r="E24" s="280">
        <v>339</v>
      </c>
      <c r="F24" s="280">
        <v>326</v>
      </c>
      <c r="G24" s="280">
        <v>223</v>
      </c>
      <c r="H24" s="280">
        <v>420</v>
      </c>
      <c r="I24" s="280">
        <v>266</v>
      </c>
      <c r="J24" s="280">
        <v>390</v>
      </c>
      <c r="K24" s="280">
        <v>304</v>
      </c>
      <c r="L24" s="280">
        <v>317</v>
      </c>
      <c r="M24" s="280">
        <v>351</v>
      </c>
      <c r="N24" s="279">
        <v>3722</v>
      </c>
    </row>
    <row r="25" spans="1:14">
      <c r="A25" s="278">
        <v>2014</v>
      </c>
      <c r="B25" s="280">
        <v>220</v>
      </c>
      <c r="C25" s="280">
        <v>284</v>
      </c>
      <c r="D25" s="280">
        <v>253</v>
      </c>
      <c r="E25" s="280">
        <v>237</v>
      </c>
      <c r="F25" s="280">
        <v>357</v>
      </c>
      <c r="G25" s="280">
        <v>275</v>
      </c>
      <c r="H25" s="280">
        <v>278</v>
      </c>
      <c r="I25" s="280">
        <v>88</v>
      </c>
      <c r="J25" s="280">
        <v>244</v>
      </c>
      <c r="K25" s="280">
        <v>245</v>
      </c>
      <c r="L25" s="280">
        <v>145</v>
      </c>
      <c r="M25" s="280">
        <v>342</v>
      </c>
      <c r="N25" s="279">
        <v>2968</v>
      </c>
    </row>
    <row r="26" spans="1:14">
      <c r="A26" s="278">
        <v>2015</v>
      </c>
      <c r="B26" s="280">
        <v>225</v>
      </c>
      <c r="C26" s="280">
        <v>112</v>
      </c>
      <c r="D26" s="280">
        <v>155</v>
      </c>
      <c r="E26" s="280">
        <v>388</v>
      </c>
      <c r="F26" s="280">
        <v>364</v>
      </c>
      <c r="G26" s="280">
        <v>208</v>
      </c>
      <c r="H26" s="280">
        <v>393</v>
      </c>
      <c r="I26" s="280">
        <v>166</v>
      </c>
      <c r="J26" s="280">
        <v>474</v>
      </c>
      <c r="K26" s="280">
        <v>0</v>
      </c>
      <c r="L26" s="280">
        <v>0</v>
      </c>
      <c r="M26" s="280">
        <v>0</v>
      </c>
      <c r="N26" s="279">
        <v>2485</v>
      </c>
    </row>
    <row r="27" spans="1:14">
      <c r="A27" s="278">
        <v>2016</v>
      </c>
      <c r="B27" s="280">
        <v>0</v>
      </c>
      <c r="C27" s="280">
        <v>0</v>
      </c>
      <c r="D27" s="280">
        <v>0</v>
      </c>
      <c r="E27" s="280">
        <v>74</v>
      </c>
      <c r="F27" s="280">
        <v>0</v>
      </c>
      <c r="G27" s="280">
        <v>0</v>
      </c>
      <c r="H27" s="280">
        <v>0</v>
      </c>
      <c r="I27" s="280">
        <v>0</v>
      </c>
      <c r="J27" s="280">
        <v>0</v>
      </c>
      <c r="K27" s="280">
        <v>908</v>
      </c>
      <c r="L27" s="280">
        <v>179</v>
      </c>
      <c r="M27" s="280">
        <v>285</v>
      </c>
      <c r="N27" s="279">
        <v>1446</v>
      </c>
    </row>
    <row r="28" spans="1:14">
      <c r="A28" s="278">
        <v>2017</v>
      </c>
      <c r="B28" s="280">
        <v>0</v>
      </c>
      <c r="C28" s="279">
        <v>61</v>
      </c>
      <c r="D28" s="279">
        <v>247</v>
      </c>
      <c r="E28" s="279">
        <v>81</v>
      </c>
      <c r="F28" s="279">
        <v>110</v>
      </c>
      <c r="G28" s="279">
        <v>213</v>
      </c>
      <c r="H28" s="279">
        <v>108</v>
      </c>
      <c r="I28" s="279">
        <v>148</v>
      </c>
      <c r="J28" s="279">
        <v>325</v>
      </c>
      <c r="K28" s="279">
        <v>217</v>
      </c>
      <c r="L28" s="279">
        <v>130</v>
      </c>
      <c r="M28" s="279">
        <v>490</v>
      </c>
      <c r="N28" s="279">
        <v>2130</v>
      </c>
    </row>
    <row r="29" spans="1:14" ht="13.5" thickBot="1">
      <c r="A29" s="278">
        <v>2018</v>
      </c>
      <c r="B29" s="280">
        <v>134</v>
      </c>
      <c r="C29" s="279">
        <v>202</v>
      </c>
      <c r="D29" s="496">
        <v>178</v>
      </c>
      <c r="E29" s="279">
        <v>150</v>
      </c>
      <c r="F29" s="279">
        <v>119</v>
      </c>
      <c r="G29" s="279">
        <v>129</v>
      </c>
      <c r="H29" s="279">
        <v>22</v>
      </c>
      <c r="I29" s="279">
        <v>261</v>
      </c>
      <c r="J29" s="279">
        <v>0</v>
      </c>
      <c r="K29" s="279">
        <v>0</v>
      </c>
      <c r="L29" s="279">
        <v>0</v>
      </c>
      <c r="M29" s="279">
        <v>0</v>
      </c>
      <c r="N29" s="279">
        <f>SUM(B29:M29)</f>
        <v>1195</v>
      </c>
    </row>
    <row r="30" spans="1:14" ht="13.5" thickBot="1">
      <c r="A30" s="281" t="s">
        <v>602</v>
      </c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3"/>
    </row>
    <row r="31" spans="1:14">
      <c r="A31" s="278">
        <v>2008</v>
      </c>
      <c r="B31" s="279">
        <v>800</v>
      </c>
      <c r="C31" s="279">
        <v>92518</v>
      </c>
      <c r="D31" s="279">
        <v>192433</v>
      </c>
      <c r="E31" s="279">
        <v>141524</v>
      </c>
      <c r="F31" s="279">
        <v>400303</v>
      </c>
      <c r="G31" s="279">
        <v>229588</v>
      </c>
      <c r="H31" s="279">
        <v>70032</v>
      </c>
      <c r="I31" s="279">
        <v>304691</v>
      </c>
      <c r="J31" s="279">
        <v>431052</v>
      </c>
      <c r="K31" s="279">
        <v>498837</v>
      </c>
      <c r="L31" s="279">
        <v>298851</v>
      </c>
      <c r="M31" s="279">
        <v>480402</v>
      </c>
      <c r="N31" s="279">
        <v>3141031</v>
      </c>
    </row>
    <row r="32" spans="1:14">
      <c r="A32" s="278">
        <v>2009</v>
      </c>
      <c r="B32" s="279">
        <v>79054</v>
      </c>
      <c r="C32" s="279">
        <v>233271</v>
      </c>
      <c r="D32" s="279">
        <v>245697</v>
      </c>
      <c r="E32" s="279">
        <v>49862</v>
      </c>
      <c r="F32" s="279">
        <v>128089</v>
      </c>
      <c r="G32" s="279">
        <v>262520</v>
      </c>
      <c r="H32" s="279">
        <v>287412</v>
      </c>
      <c r="I32" s="279">
        <v>58346</v>
      </c>
      <c r="J32" s="279">
        <v>184683</v>
      </c>
      <c r="K32" s="279">
        <v>187909</v>
      </c>
      <c r="L32" s="279">
        <v>239235</v>
      </c>
      <c r="M32" s="279">
        <v>252290</v>
      </c>
      <c r="N32" s="279">
        <v>2208368</v>
      </c>
    </row>
    <row r="33" spans="1:14">
      <c r="A33" s="278">
        <v>2010</v>
      </c>
      <c r="B33" s="279">
        <v>105549</v>
      </c>
      <c r="C33" s="279">
        <v>186481</v>
      </c>
      <c r="D33" s="279">
        <v>113138</v>
      </c>
      <c r="E33" s="279">
        <v>126981</v>
      </c>
      <c r="F33" s="279">
        <v>144408</v>
      </c>
      <c r="G33" s="279">
        <v>153551</v>
      </c>
      <c r="H33" s="279">
        <v>236173</v>
      </c>
      <c r="I33" s="279">
        <v>117965</v>
      </c>
      <c r="J33" s="279">
        <v>274273</v>
      </c>
      <c r="K33" s="279">
        <v>201597</v>
      </c>
      <c r="L33" s="279">
        <v>391211</v>
      </c>
      <c r="M33" s="279">
        <v>445154</v>
      </c>
      <c r="N33" s="279">
        <v>2496481</v>
      </c>
    </row>
    <row r="34" spans="1:14">
      <c r="A34" s="278">
        <v>2011</v>
      </c>
      <c r="B34" s="280">
        <v>161710</v>
      </c>
      <c r="C34" s="280">
        <v>170715</v>
      </c>
      <c r="D34" s="280">
        <v>432702</v>
      </c>
      <c r="E34" s="280">
        <v>390251</v>
      </c>
      <c r="F34" s="280">
        <v>437382</v>
      </c>
      <c r="G34" s="280">
        <v>220084</v>
      </c>
      <c r="H34" s="280">
        <v>342824</v>
      </c>
      <c r="I34" s="280">
        <v>299026</v>
      </c>
      <c r="J34" s="279">
        <v>171908</v>
      </c>
      <c r="K34" s="279">
        <v>171167</v>
      </c>
      <c r="L34" s="279">
        <v>101514</v>
      </c>
      <c r="M34" s="279">
        <v>113158</v>
      </c>
      <c r="N34" s="279">
        <v>3012441</v>
      </c>
    </row>
    <row r="35" spans="1:14">
      <c r="A35" s="278">
        <v>2012</v>
      </c>
      <c r="B35" s="280">
        <v>0</v>
      </c>
      <c r="C35" s="280">
        <v>0</v>
      </c>
      <c r="D35" s="280">
        <v>344770</v>
      </c>
      <c r="E35" s="280">
        <v>600417</v>
      </c>
      <c r="F35" s="280">
        <v>306692</v>
      </c>
      <c r="G35" s="280">
        <v>200734</v>
      </c>
      <c r="H35" s="280">
        <v>230042</v>
      </c>
      <c r="I35" s="280">
        <v>200873</v>
      </c>
      <c r="J35" s="279">
        <v>133315</v>
      </c>
      <c r="K35" s="279">
        <v>287218</v>
      </c>
      <c r="L35" s="279">
        <v>214813</v>
      </c>
      <c r="M35" s="279">
        <v>220432</v>
      </c>
      <c r="N35" s="279">
        <v>2739306</v>
      </c>
    </row>
    <row r="36" spans="1:14">
      <c r="A36" s="278">
        <v>2013</v>
      </c>
      <c r="B36" s="280">
        <v>58586</v>
      </c>
      <c r="C36" s="280">
        <v>147664</v>
      </c>
      <c r="D36" s="280">
        <v>152719</v>
      </c>
      <c r="E36" s="280">
        <v>169137</v>
      </c>
      <c r="F36" s="280">
        <v>158259</v>
      </c>
      <c r="G36" s="280">
        <v>117696</v>
      </c>
      <c r="H36" s="280">
        <v>226659</v>
      </c>
      <c r="I36" s="284">
        <v>141609</v>
      </c>
      <c r="J36" s="284">
        <v>204049</v>
      </c>
      <c r="K36" s="284">
        <v>160318</v>
      </c>
      <c r="L36" s="284">
        <v>150143</v>
      </c>
      <c r="M36" s="284">
        <v>173860</v>
      </c>
      <c r="N36" s="279">
        <v>1860699</v>
      </c>
    </row>
    <row r="37" spans="1:14">
      <c r="A37" s="278">
        <v>2014</v>
      </c>
      <c r="B37" s="280">
        <v>98436.3</v>
      </c>
      <c r="C37" s="280">
        <v>133326</v>
      </c>
      <c r="D37" s="280">
        <v>132626.29999999999</v>
      </c>
      <c r="E37" s="280">
        <v>139241</v>
      </c>
      <c r="F37" s="280">
        <v>190666</v>
      </c>
      <c r="G37" s="280">
        <v>126401</v>
      </c>
      <c r="H37" s="280">
        <v>133390</v>
      </c>
      <c r="I37" s="284">
        <v>41694</v>
      </c>
      <c r="J37" s="284">
        <v>127290.4</v>
      </c>
      <c r="K37" s="284">
        <v>127743</v>
      </c>
      <c r="L37" s="284">
        <v>68142</v>
      </c>
      <c r="M37" s="284">
        <v>180040</v>
      </c>
      <c r="N37" s="279">
        <v>1498996</v>
      </c>
    </row>
    <row r="38" spans="1:14">
      <c r="A38" s="278">
        <v>2015</v>
      </c>
      <c r="B38" s="280">
        <v>110934</v>
      </c>
      <c r="C38" s="280">
        <v>53376</v>
      </c>
      <c r="D38" s="280">
        <v>106585</v>
      </c>
      <c r="E38" s="280">
        <v>228911</v>
      </c>
      <c r="F38" s="280">
        <v>208849</v>
      </c>
      <c r="G38" s="280">
        <v>117497</v>
      </c>
      <c r="H38" s="280">
        <v>210342</v>
      </c>
      <c r="I38" s="284">
        <v>97422</v>
      </c>
      <c r="J38" s="284">
        <v>253813</v>
      </c>
      <c r="K38" s="284">
        <v>0</v>
      </c>
      <c r="L38" s="284">
        <v>0</v>
      </c>
      <c r="M38" s="284">
        <v>0</v>
      </c>
      <c r="N38" s="279">
        <v>1387729</v>
      </c>
    </row>
    <row r="39" spans="1:14">
      <c r="A39" s="278">
        <v>2016</v>
      </c>
      <c r="B39" s="280">
        <v>0</v>
      </c>
      <c r="C39" s="280">
        <v>0</v>
      </c>
      <c r="D39" s="280">
        <v>0</v>
      </c>
      <c r="E39" s="280">
        <v>35313</v>
      </c>
      <c r="F39" s="280">
        <v>0</v>
      </c>
      <c r="G39" s="280">
        <v>0</v>
      </c>
      <c r="H39" s="280">
        <v>0</v>
      </c>
      <c r="I39" s="284">
        <v>0</v>
      </c>
      <c r="J39" s="284">
        <v>0</v>
      </c>
      <c r="K39" s="284">
        <v>427494</v>
      </c>
      <c r="L39" s="284">
        <v>84556</v>
      </c>
      <c r="M39" s="284">
        <v>138372</v>
      </c>
      <c r="N39" s="279">
        <v>685735</v>
      </c>
    </row>
    <row r="40" spans="1:14">
      <c r="A40" s="278">
        <v>2017</v>
      </c>
      <c r="B40" s="280">
        <v>0</v>
      </c>
      <c r="C40" s="280">
        <v>32699</v>
      </c>
      <c r="D40" s="280">
        <v>119341</v>
      </c>
      <c r="E40" s="280">
        <v>39632</v>
      </c>
      <c r="F40" s="280">
        <v>52597</v>
      </c>
      <c r="G40" s="280">
        <v>103011</v>
      </c>
      <c r="H40" s="280">
        <v>58147</v>
      </c>
      <c r="I40" s="280">
        <v>71465</v>
      </c>
      <c r="J40" s="279">
        <v>169386</v>
      </c>
      <c r="K40" s="279">
        <v>116649</v>
      </c>
      <c r="L40" s="279">
        <v>66266</v>
      </c>
      <c r="M40" s="279">
        <v>248824</v>
      </c>
      <c r="N40" s="279">
        <v>1078017</v>
      </c>
    </row>
    <row r="41" spans="1:14">
      <c r="A41" s="278">
        <v>2018</v>
      </c>
      <c r="B41" s="280">
        <v>77038</v>
      </c>
      <c r="C41" s="279">
        <v>101004</v>
      </c>
      <c r="D41" s="496">
        <v>87582</v>
      </c>
      <c r="E41" s="279">
        <v>65306</v>
      </c>
      <c r="F41" s="279">
        <v>56653</v>
      </c>
      <c r="G41" s="279">
        <v>60122</v>
      </c>
      <c r="H41" s="279">
        <v>8299</v>
      </c>
      <c r="I41" s="279">
        <v>140270</v>
      </c>
      <c r="J41" s="279">
        <v>0</v>
      </c>
      <c r="K41" s="279">
        <v>0</v>
      </c>
      <c r="L41" s="279">
        <v>0</v>
      </c>
      <c r="M41" s="279">
        <v>0</v>
      </c>
      <c r="N41" s="279">
        <f>SUM(B41:M41)</f>
        <v>596274</v>
      </c>
    </row>
    <row r="42" spans="1:14">
      <c r="A42" s="769" t="s">
        <v>662</v>
      </c>
      <c r="B42" s="770"/>
      <c r="C42" s="770"/>
      <c r="D42" s="770"/>
      <c r="E42" s="770"/>
      <c r="F42" s="770"/>
      <c r="G42" s="770"/>
      <c r="H42" s="770" t="s">
        <v>660</v>
      </c>
      <c r="I42" s="770" t="s">
        <v>663</v>
      </c>
      <c r="J42" s="770"/>
      <c r="K42" s="770"/>
      <c r="L42" s="770"/>
      <c r="M42" s="770"/>
      <c r="N42" s="770"/>
    </row>
    <row r="43" spans="1:14" ht="46.5" customHeight="1">
      <c r="A43" s="771" t="s">
        <v>664</v>
      </c>
      <c r="B43" s="772"/>
      <c r="C43" s="772"/>
      <c r="D43" s="772"/>
      <c r="E43" s="772"/>
      <c r="F43" s="772"/>
      <c r="G43" s="772"/>
      <c r="H43" s="772"/>
      <c r="I43" s="772"/>
      <c r="J43" s="772"/>
      <c r="K43" s="772"/>
      <c r="L43" s="772"/>
      <c r="M43" s="772"/>
      <c r="N43" s="772"/>
    </row>
  </sheetData>
  <printOptions horizontalCentered="1" verticalCentered="1"/>
  <pageMargins left="0" right="0" top="0" bottom="0" header="0.31496062992125984" footer="0.31496062992125984"/>
  <pageSetup paperSize="9" scale="6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00B050"/>
  </sheetPr>
  <dimension ref="A1:N48"/>
  <sheetViews>
    <sheetView view="pageBreakPreview" zoomScaleNormal="100" zoomScaleSheetLayoutView="100" workbookViewId="0">
      <selection activeCell="F16" sqref="F16:F33"/>
    </sheetView>
  </sheetViews>
  <sheetFormatPr baseColWidth="10" defaultColWidth="11.5703125" defaultRowHeight="12.75"/>
  <cols>
    <col min="1" max="1" width="14.85546875" style="231" customWidth="1"/>
    <col min="2" max="2" width="67" style="196" customWidth="1"/>
    <col min="3" max="3" width="20.5703125" style="208" customWidth="1"/>
    <col min="4" max="4" width="15.7109375" style="208" customWidth="1"/>
    <col min="5" max="5" width="15.7109375" style="196" customWidth="1"/>
    <col min="6" max="6" width="25" style="196" customWidth="1"/>
    <col min="7" max="16384" width="11.5703125" style="196"/>
  </cols>
  <sheetData>
    <row r="1" spans="1:14" s="274" customFormat="1">
      <c r="A1" s="217" t="s">
        <v>369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</row>
    <row r="2" spans="1:14" ht="15.75">
      <c r="A2" s="138" t="s">
        <v>665</v>
      </c>
      <c r="B2" s="699"/>
    </row>
    <row r="3" spans="1:14">
      <c r="A3" s="536" t="s">
        <v>371</v>
      </c>
      <c r="B3" s="536" t="s">
        <v>372</v>
      </c>
      <c r="C3" s="537" t="s">
        <v>415</v>
      </c>
      <c r="D3" s="537" t="s">
        <v>373</v>
      </c>
    </row>
    <row r="4" spans="1:14" ht="15">
      <c r="A4" s="538"/>
      <c r="B4" s="538"/>
      <c r="C4" s="538"/>
      <c r="D4" s="538"/>
    </row>
    <row r="5" spans="1:14">
      <c r="A5" s="539">
        <v>688</v>
      </c>
      <c r="B5" s="539" t="s">
        <v>303</v>
      </c>
      <c r="C5" s="540">
        <v>1407996.2290000001</v>
      </c>
      <c r="D5" s="541">
        <f>C5/128521500.6</f>
        <v>1.095533605215313E-2</v>
      </c>
    </row>
    <row r="6" spans="1:14">
      <c r="A6" s="539">
        <v>343</v>
      </c>
      <c r="B6" s="539" t="s">
        <v>302</v>
      </c>
      <c r="C6" s="540">
        <v>291802.11329999991</v>
      </c>
      <c r="D6" s="541">
        <f>C6/128521500.6</f>
        <v>2.2704536745815113E-3</v>
      </c>
    </row>
    <row r="7" spans="1:14">
      <c r="A7" s="542">
        <v>123</v>
      </c>
      <c r="B7" s="542" t="s">
        <v>374</v>
      </c>
      <c r="C7" s="543">
        <v>64988.346600000004</v>
      </c>
      <c r="D7" s="700">
        <f t="shared" ref="D7:D10" si="0">C7/128521500.6</f>
        <v>5.0566128077094677E-4</v>
      </c>
    </row>
    <row r="8" spans="1:14">
      <c r="A8" s="542">
        <v>39</v>
      </c>
      <c r="B8" s="542" t="s">
        <v>375</v>
      </c>
      <c r="C8" s="543">
        <v>27408.666500000003</v>
      </c>
      <c r="D8" s="700">
        <f t="shared" si="0"/>
        <v>2.1326133271120555E-4</v>
      </c>
    </row>
    <row r="9" spans="1:14">
      <c r="A9" s="542">
        <v>28</v>
      </c>
      <c r="B9" s="542" t="s">
        <v>440</v>
      </c>
      <c r="C9" s="543">
        <v>48582.695599999999</v>
      </c>
      <c r="D9" s="700">
        <f t="shared" si="0"/>
        <v>3.7801220319707348E-4</v>
      </c>
    </row>
    <row r="10" spans="1:14">
      <c r="A10" s="542">
        <v>82</v>
      </c>
      <c r="B10" s="542" t="s">
        <v>376</v>
      </c>
      <c r="C10" s="543">
        <v>33114.789099999995</v>
      </c>
      <c r="D10" s="700">
        <f t="shared" si="0"/>
        <v>2.5765952735849084E-4</v>
      </c>
    </row>
    <row r="11" spans="1:14">
      <c r="A11" s="544">
        <f>SUM(A5:A6)</f>
        <v>1031</v>
      </c>
      <c r="B11" s="545" t="s">
        <v>377</v>
      </c>
      <c r="C11" s="544">
        <f>SUM(C5:C6)</f>
        <v>1699798.3422999999</v>
      </c>
      <c r="D11" s="546">
        <f>C11/128521500.6</f>
        <v>1.3225789726734641E-2</v>
      </c>
      <c r="F11" s="584"/>
    </row>
    <row r="12" spans="1:14">
      <c r="F12" s="584"/>
    </row>
    <row r="13" spans="1:14">
      <c r="F13" s="584"/>
    </row>
    <row r="14" spans="1:14" ht="15.75">
      <c r="A14" s="138" t="s">
        <v>666</v>
      </c>
      <c r="F14" s="584"/>
    </row>
    <row r="15" spans="1:14">
      <c r="A15" s="233" t="s">
        <v>378</v>
      </c>
      <c r="B15" s="261" t="s">
        <v>412</v>
      </c>
      <c r="C15" s="262" t="s">
        <v>379</v>
      </c>
      <c r="D15" s="262" t="s">
        <v>415</v>
      </c>
      <c r="E15" s="268" t="s">
        <v>373</v>
      </c>
      <c r="F15" s="584"/>
    </row>
    <row r="16" spans="1:14">
      <c r="A16" s="271"/>
      <c r="B16" s="269"/>
      <c r="C16" s="270"/>
      <c r="D16" s="270"/>
      <c r="E16" s="269"/>
      <c r="F16" s="584"/>
    </row>
    <row r="17" spans="1:6">
      <c r="A17" s="231" t="s">
        <v>380</v>
      </c>
      <c r="B17" s="196" t="s">
        <v>381</v>
      </c>
      <c r="C17" s="208">
        <v>243</v>
      </c>
      <c r="D17" s="208">
        <v>23010287</v>
      </c>
      <c r="E17" s="263">
        <f>D17/F17</f>
        <v>0.17903834189376475</v>
      </c>
      <c r="F17" s="886">
        <v>128521560</v>
      </c>
    </row>
    <row r="18" spans="1:6">
      <c r="A18" s="231">
        <v>2</v>
      </c>
      <c r="B18" s="196" t="s">
        <v>382</v>
      </c>
      <c r="C18" s="208">
        <v>54</v>
      </c>
      <c r="D18" s="208">
        <v>16580666</v>
      </c>
      <c r="E18" s="263">
        <f t="shared" ref="E18:E28" si="1">D18/F18</f>
        <v>0.12901077453463838</v>
      </c>
      <c r="F18" s="886">
        <v>128521560</v>
      </c>
    </row>
    <row r="19" spans="1:6">
      <c r="A19" s="231" t="s">
        <v>383</v>
      </c>
      <c r="B19" s="196" t="s">
        <v>439</v>
      </c>
      <c r="C19" s="208">
        <v>66</v>
      </c>
      <c r="D19" s="208">
        <v>15212305</v>
      </c>
      <c r="E19" s="263">
        <f t="shared" si="1"/>
        <v>0.11836383716475275</v>
      </c>
      <c r="F19" s="886">
        <v>128521560</v>
      </c>
    </row>
    <row r="20" spans="1:6">
      <c r="A20" s="231" t="s">
        <v>384</v>
      </c>
      <c r="B20" s="196" t="s">
        <v>385</v>
      </c>
      <c r="C20" s="208">
        <v>15</v>
      </c>
      <c r="D20" s="208">
        <v>14811758</v>
      </c>
      <c r="E20" s="263">
        <f t="shared" si="1"/>
        <v>0.11524726279388454</v>
      </c>
      <c r="F20" s="886">
        <v>128521560</v>
      </c>
    </row>
    <row r="21" spans="1:6">
      <c r="A21" s="231" t="s">
        <v>386</v>
      </c>
      <c r="B21" s="196" t="s">
        <v>387</v>
      </c>
      <c r="C21" s="208">
        <v>9314</v>
      </c>
      <c r="D21" s="208">
        <v>5852337</v>
      </c>
      <c r="E21" s="263">
        <f t="shared" si="1"/>
        <v>4.5535838500559749E-2</v>
      </c>
      <c r="F21" s="886">
        <v>128521560</v>
      </c>
    </row>
    <row r="22" spans="1:6">
      <c r="A22" s="231" t="s">
        <v>388</v>
      </c>
      <c r="B22" s="196" t="s">
        <v>389</v>
      </c>
      <c r="C22" s="208">
        <v>61</v>
      </c>
      <c r="D22" s="208">
        <v>4156521</v>
      </c>
      <c r="E22" s="263">
        <f t="shared" si="1"/>
        <v>3.2341040678311096E-2</v>
      </c>
      <c r="F22" s="886">
        <v>128521560</v>
      </c>
    </row>
    <row r="23" spans="1:6">
      <c r="A23" s="231" t="s">
        <v>390</v>
      </c>
      <c r="B23" s="196" t="s">
        <v>391</v>
      </c>
      <c r="C23" s="208">
        <v>27</v>
      </c>
      <c r="D23" s="208">
        <v>1312238</v>
      </c>
      <c r="E23" s="263">
        <f t="shared" si="1"/>
        <v>1.021025577342821E-2</v>
      </c>
      <c r="F23" s="886">
        <v>128521560</v>
      </c>
    </row>
    <row r="24" spans="1:6">
      <c r="A24" s="231" t="s">
        <v>392</v>
      </c>
      <c r="B24" s="196" t="s">
        <v>393</v>
      </c>
      <c r="C24" s="208">
        <v>108</v>
      </c>
      <c r="D24" s="208">
        <v>634224</v>
      </c>
      <c r="E24" s="263">
        <f t="shared" si="1"/>
        <v>4.9347673651020107E-3</v>
      </c>
      <c r="F24" s="886">
        <v>128521560</v>
      </c>
    </row>
    <row r="25" spans="1:6">
      <c r="A25" s="231" t="s">
        <v>394</v>
      </c>
      <c r="B25" s="196" t="s">
        <v>395</v>
      </c>
      <c r="C25" s="208">
        <v>43</v>
      </c>
      <c r="D25" s="208">
        <v>362300</v>
      </c>
      <c r="E25" s="263">
        <f t="shared" si="1"/>
        <v>2.8189822781485067E-3</v>
      </c>
      <c r="F25" s="886">
        <v>128521560</v>
      </c>
    </row>
    <row r="26" spans="1:6">
      <c r="A26" s="231" t="s">
        <v>396</v>
      </c>
      <c r="B26" s="196" t="s">
        <v>397</v>
      </c>
      <c r="C26" s="208">
        <v>2167</v>
      </c>
      <c r="D26" s="208">
        <v>348466</v>
      </c>
      <c r="E26" s="263">
        <f t="shared" si="1"/>
        <v>2.7113427505859717E-3</v>
      </c>
      <c r="F26" s="886">
        <v>128521560</v>
      </c>
    </row>
    <row r="27" spans="1:6">
      <c r="A27" s="231" t="s">
        <v>398</v>
      </c>
      <c r="B27" s="196" t="s">
        <v>399</v>
      </c>
      <c r="C27" s="208">
        <v>6</v>
      </c>
      <c r="D27" s="208">
        <v>223665</v>
      </c>
      <c r="E27" s="264">
        <f t="shared" si="1"/>
        <v>1.740291667794882E-3</v>
      </c>
      <c r="F27" s="886">
        <v>128521560</v>
      </c>
    </row>
    <row r="28" spans="1:6">
      <c r="A28" s="231" t="s">
        <v>400</v>
      </c>
      <c r="B28" s="196" t="s">
        <v>401</v>
      </c>
      <c r="C28" s="208">
        <v>20</v>
      </c>
      <c r="D28" s="208">
        <v>4188.8599999999997</v>
      </c>
      <c r="E28" s="264">
        <f t="shared" si="1"/>
        <v>3.2592663830099786E-5</v>
      </c>
      <c r="F28" s="886">
        <v>128521560</v>
      </c>
    </row>
    <row r="29" spans="1:6">
      <c r="A29" s="260" t="s">
        <v>55</v>
      </c>
      <c r="B29" s="265"/>
      <c r="C29" s="266">
        <f>SUM(C17:C28)</f>
        <v>12124</v>
      </c>
      <c r="D29" s="266">
        <f>SUM(D17:D28)</f>
        <v>82508955.859999999</v>
      </c>
      <c r="E29" s="267">
        <f>D29/F29</f>
        <v>0.64198532806480091</v>
      </c>
      <c r="F29" s="886">
        <v>128521560</v>
      </c>
    </row>
    <row r="30" spans="1:6">
      <c r="F30" s="584"/>
    </row>
    <row r="31" spans="1:6">
      <c r="A31" s="272" t="s">
        <v>667</v>
      </c>
      <c r="B31" s="211"/>
      <c r="C31" s="773"/>
      <c r="D31" s="773"/>
      <c r="E31" s="211"/>
      <c r="F31" s="584"/>
    </row>
    <row r="32" spans="1:6">
      <c r="F32" s="584"/>
    </row>
    <row r="33" spans="1:6">
      <c r="A33" s="196"/>
      <c r="C33" s="196"/>
      <c r="D33" s="196"/>
      <c r="F33" s="584"/>
    </row>
    <row r="34" spans="1:6">
      <c r="A34" s="196"/>
      <c r="C34" s="196"/>
      <c r="D34" s="196"/>
      <c r="F34" s="584"/>
    </row>
    <row r="35" spans="1:6">
      <c r="A35" s="196"/>
      <c r="C35" s="196"/>
      <c r="D35" s="196"/>
      <c r="F35" s="584"/>
    </row>
    <row r="36" spans="1:6">
      <c r="A36" s="196"/>
      <c r="C36" s="196"/>
      <c r="D36" s="196"/>
      <c r="F36" s="584"/>
    </row>
    <row r="37" spans="1:6">
      <c r="A37" s="196"/>
      <c r="C37" s="196"/>
      <c r="D37" s="196"/>
      <c r="F37" s="584"/>
    </row>
    <row r="38" spans="1:6">
      <c r="A38" s="196"/>
      <c r="C38" s="196"/>
      <c r="D38" s="196"/>
      <c r="F38" s="584"/>
    </row>
    <row r="39" spans="1:6">
      <c r="A39" s="196"/>
      <c r="C39" s="196"/>
      <c r="D39" s="196"/>
      <c r="F39" s="584"/>
    </row>
    <row r="40" spans="1:6">
      <c r="A40" s="196"/>
      <c r="C40" s="196"/>
      <c r="D40" s="196"/>
      <c r="F40" s="584"/>
    </row>
    <row r="48" spans="1:6">
      <c r="A48" s="196"/>
      <c r="C48" s="196"/>
      <c r="D48" s="196"/>
    </row>
  </sheetData>
  <printOptions horizontalCentered="1" verticalCentered="1"/>
  <pageMargins left="0" right="0" top="0" bottom="0" header="0.31496062992125984" footer="0.31496062992125984"/>
  <pageSetup scale="7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9"/>
  <sheetViews>
    <sheetView showGridLines="0" view="pageBreakPreview" zoomScaleNormal="100" zoomScaleSheetLayoutView="100" workbookViewId="0">
      <selection activeCell="F41" sqref="F41"/>
    </sheetView>
  </sheetViews>
  <sheetFormatPr baseColWidth="10" defaultRowHeight="15"/>
  <cols>
    <col min="1" max="1" width="16.7109375" style="124" customWidth="1"/>
    <col min="2" max="2" width="9.42578125" style="124" customWidth="1"/>
    <col min="3" max="3" width="15.42578125" style="124" customWidth="1"/>
    <col min="4" max="4" width="9.140625" style="124" bestFit="1" customWidth="1"/>
    <col min="5" max="5" width="12.42578125" style="124" customWidth="1"/>
    <col min="6" max="6" width="9.140625" style="124" bestFit="1" customWidth="1"/>
    <col min="7" max="7" width="15.85546875" style="124" customWidth="1"/>
    <col min="8" max="16384" width="11.42578125" style="124"/>
  </cols>
  <sheetData>
    <row r="1" spans="1:14" s="274" customFormat="1" ht="12.75">
      <c r="A1" s="217" t="s">
        <v>369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</row>
    <row r="2" spans="1:14">
      <c r="A2" s="874" t="s">
        <v>485</v>
      </c>
      <c r="B2" s="874"/>
      <c r="C2" s="874"/>
      <c r="D2" s="874"/>
      <c r="E2" s="874"/>
      <c r="F2" s="874"/>
      <c r="G2" s="874"/>
    </row>
    <row r="3" spans="1:14">
      <c r="A3" s="874"/>
      <c r="B3" s="874"/>
      <c r="C3" s="874"/>
      <c r="D3" s="874"/>
      <c r="E3" s="874"/>
      <c r="F3" s="874"/>
      <c r="G3" s="874"/>
    </row>
    <row r="4" spans="1:14" ht="15.75" thickBot="1"/>
    <row r="5" spans="1:14" ht="15" customHeight="1" thickBot="1">
      <c r="A5" s="549"/>
      <c r="B5" s="875" t="s">
        <v>668</v>
      </c>
      <c r="C5" s="876"/>
      <c r="D5" s="879" t="s">
        <v>489</v>
      </c>
      <c r="E5" s="879"/>
      <c r="F5" s="879"/>
      <c r="G5" s="880"/>
    </row>
    <row r="6" spans="1:14" ht="15.75" thickBot="1">
      <c r="A6" s="549"/>
      <c r="B6" s="877"/>
      <c r="C6" s="878"/>
      <c r="D6" s="881" t="s">
        <v>648</v>
      </c>
      <c r="E6" s="882"/>
      <c r="F6" s="883" t="s">
        <v>669</v>
      </c>
      <c r="G6" s="884"/>
    </row>
    <row r="7" spans="1:14" ht="15.75" thickBot="1">
      <c r="A7" s="553" t="s">
        <v>487</v>
      </c>
      <c r="B7" s="554" t="s">
        <v>379</v>
      </c>
      <c r="C7" s="554" t="s">
        <v>488</v>
      </c>
      <c r="D7" s="554" t="s">
        <v>379</v>
      </c>
      <c r="E7" s="554" t="s">
        <v>415</v>
      </c>
      <c r="F7" s="554" t="s">
        <v>379</v>
      </c>
      <c r="G7" s="555" t="s">
        <v>415</v>
      </c>
    </row>
    <row r="8" spans="1:14">
      <c r="A8" s="585" t="s">
        <v>289</v>
      </c>
      <c r="B8" s="550">
        <v>200</v>
      </c>
      <c r="C8" s="551">
        <v>101498</v>
      </c>
      <c r="D8" s="550">
        <v>1</v>
      </c>
      <c r="E8" s="550">
        <v>100</v>
      </c>
      <c r="F8" s="550">
        <v>14</v>
      </c>
      <c r="G8" s="586">
        <v>3122</v>
      </c>
    </row>
    <row r="9" spans="1:14">
      <c r="A9" s="585" t="s">
        <v>473</v>
      </c>
      <c r="B9" s="552">
        <v>4150</v>
      </c>
      <c r="C9" s="551">
        <v>1544292</v>
      </c>
      <c r="D9" s="550">
        <v>78</v>
      </c>
      <c r="E9" s="551">
        <v>39600</v>
      </c>
      <c r="F9" s="550">
        <v>360</v>
      </c>
      <c r="G9" s="586">
        <v>162649.48000000001</v>
      </c>
    </row>
    <row r="10" spans="1:14">
      <c r="A10" s="585" t="s">
        <v>603</v>
      </c>
      <c r="B10" s="552">
        <v>1856</v>
      </c>
      <c r="C10" s="551">
        <v>1074623</v>
      </c>
      <c r="D10" s="550">
        <v>44</v>
      </c>
      <c r="E10" s="551">
        <v>18400</v>
      </c>
      <c r="F10" s="550">
        <v>329</v>
      </c>
      <c r="G10" s="586">
        <v>204500</v>
      </c>
    </row>
    <row r="11" spans="1:14">
      <c r="A11" s="585" t="s">
        <v>34</v>
      </c>
      <c r="B11" s="552">
        <v>5062</v>
      </c>
      <c r="C11" s="551">
        <v>2321469</v>
      </c>
      <c r="D11" s="550">
        <v>130</v>
      </c>
      <c r="E11" s="551">
        <v>62385</v>
      </c>
      <c r="F11" s="550">
        <v>529</v>
      </c>
      <c r="G11" s="586">
        <v>222185</v>
      </c>
    </row>
    <row r="12" spans="1:14">
      <c r="A12" s="585" t="s">
        <v>45</v>
      </c>
      <c r="B12" s="552">
        <v>2196</v>
      </c>
      <c r="C12" s="551">
        <v>1156718</v>
      </c>
      <c r="D12" s="550">
        <v>29</v>
      </c>
      <c r="E12" s="551">
        <v>16600</v>
      </c>
      <c r="F12" s="550">
        <v>376</v>
      </c>
      <c r="G12" s="586">
        <v>217500</v>
      </c>
    </row>
    <row r="13" spans="1:14">
      <c r="A13" s="585" t="s">
        <v>40</v>
      </c>
      <c r="B13" s="552">
        <v>1823</v>
      </c>
      <c r="C13" s="551">
        <v>846462</v>
      </c>
      <c r="D13" s="550">
        <v>38</v>
      </c>
      <c r="E13" s="551">
        <v>19000</v>
      </c>
      <c r="F13" s="550">
        <v>241</v>
      </c>
      <c r="G13" s="586">
        <v>130600</v>
      </c>
    </row>
    <row r="14" spans="1:14">
      <c r="A14" s="585" t="s">
        <v>604</v>
      </c>
      <c r="B14" s="550">
        <v>15</v>
      </c>
      <c r="C14" s="551">
        <v>2150</v>
      </c>
      <c r="D14" s="550">
        <v>0</v>
      </c>
      <c r="E14" s="550">
        <v>0</v>
      </c>
      <c r="F14" s="550">
        <v>1</v>
      </c>
      <c r="G14" s="587">
        <v>10</v>
      </c>
    </row>
    <row r="15" spans="1:14">
      <c r="A15" s="585" t="s">
        <v>36</v>
      </c>
      <c r="B15" s="552">
        <v>2404</v>
      </c>
      <c r="C15" s="551">
        <v>1096250</v>
      </c>
      <c r="D15" s="550">
        <v>94</v>
      </c>
      <c r="E15" s="551">
        <v>30300</v>
      </c>
      <c r="F15" s="550">
        <v>406</v>
      </c>
      <c r="G15" s="586">
        <v>155177</v>
      </c>
    </row>
    <row r="16" spans="1:14">
      <c r="A16" s="585" t="s">
        <v>42</v>
      </c>
      <c r="B16" s="552">
        <v>2557</v>
      </c>
      <c r="C16" s="551">
        <v>769310</v>
      </c>
      <c r="D16" s="550">
        <v>23</v>
      </c>
      <c r="E16" s="551">
        <v>8500</v>
      </c>
      <c r="F16" s="550">
        <v>235</v>
      </c>
      <c r="G16" s="586">
        <v>127900</v>
      </c>
    </row>
    <row r="17" spans="1:7">
      <c r="A17" s="585" t="s">
        <v>670</v>
      </c>
      <c r="B17" s="550">
        <v>966</v>
      </c>
      <c r="C17" s="551">
        <v>458951</v>
      </c>
      <c r="D17" s="550">
        <v>21</v>
      </c>
      <c r="E17" s="551">
        <v>7700</v>
      </c>
      <c r="F17" s="550">
        <v>161</v>
      </c>
      <c r="G17" s="586">
        <v>78600</v>
      </c>
    </row>
    <row r="18" spans="1:7">
      <c r="A18" s="585" t="s">
        <v>39</v>
      </c>
      <c r="B18" s="552">
        <v>1333</v>
      </c>
      <c r="C18" s="551">
        <v>576514</v>
      </c>
      <c r="D18" s="550">
        <v>42</v>
      </c>
      <c r="E18" s="551">
        <v>17300</v>
      </c>
      <c r="F18" s="550">
        <v>206</v>
      </c>
      <c r="G18" s="586">
        <v>80300</v>
      </c>
    </row>
    <row r="19" spans="1:7">
      <c r="A19" s="585" t="s">
        <v>475</v>
      </c>
      <c r="B19" s="552">
        <v>3332</v>
      </c>
      <c r="C19" s="551">
        <v>855146</v>
      </c>
      <c r="D19" s="550">
        <v>44</v>
      </c>
      <c r="E19" s="551">
        <v>11300</v>
      </c>
      <c r="F19" s="550">
        <v>191</v>
      </c>
      <c r="G19" s="586">
        <v>63500</v>
      </c>
    </row>
    <row r="20" spans="1:7">
      <c r="A20" s="585" t="s">
        <v>44</v>
      </c>
      <c r="B20" s="552">
        <v>3265</v>
      </c>
      <c r="C20" s="551">
        <v>1239400</v>
      </c>
      <c r="D20" s="550">
        <v>47</v>
      </c>
      <c r="E20" s="551">
        <v>16700</v>
      </c>
      <c r="F20" s="550">
        <v>420</v>
      </c>
      <c r="G20" s="586">
        <v>202603</v>
      </c>
    </row>
    <row r="21" spans="1:7">
      <c r="A21" s="585" t="s">
        <v>287</v>
      </c>
      <c r="B21" s="550">
        <v>465</v>
      </c>
      <c r="C21" s="551">
        <v>245444</v>
      </c>
      <c r="D21" s="550">
        <v>14</v>
      </c>
      <c r="E21" s="551">
        <v>3400</v>
      </c>
      <c r="F21" s="550">
        <v>47</v>
      </c>
      <c r="G21" s="586">
        <v>12500</v>
      </c>
    </row>
    <row r="22" spans="1:7">
      <c r="A22" s="585" t="s">
        <v>41</v>
      </c>
      <c r="B22" s="552">
        <v>4348</v>
      </c>
      <c r="C22" s="551">
        <v>1487411</v>
      </c>
      <c r="D22" s="550">
        <v>54</v>
      </c>
      <c r="E22" s="551">
        <v>28000</v>
      </c>
      <c r="F22" s="550">
        <v>396</v>
      </c>
      <c r="G22" s="586">
        <v>203350</v>
      </c>
    </row>
    <row r="23" spans="1:7">
      <c r="A23" s="585" t="s">
        <v>290</v>
      </c>
      <c r="B23" s="550">
        <v>74</v>
      </c>
      <c r="C23" s="551">
        <v>22200</v>
      </c>
      <c r="D23" s="550">
        <v>1</v>
      </c>
      <c r="E23" s="550">
        <v>100</v>
      </c>
      <c r="F23" s="550">
        <v>9</v>
      </c>
      <c r="G23" s="586">
        <v>2000</v>
      </c>
    </row>
    <row r="24" spans="1:7">
      <c r="A24" s="585" t="s">
        <v>28</v>
      </c>
      <c r="B24" s="552">
        <v>1639</v>
      </c>
      <c r="C24" s="551">
        <v>315270</v>
      </c>
      <c r="D24" s="550">
        <v>3</v>
      </c>
      <c r="E24" s="551">
        <v>300</v>
      </c>
      <c r="F24" s="550">
        <v>88</v>
      </c>
      <c r="G24" s="586">
        <v>13400</v>
      </c>
    </row>
    <row r="25" spans="1:7">
      <c r="A25" s="585" t="s">
        <v>124</v>
      </c>
      <c r="B25" s="552">
        <v>20</v>
      </c>
      <c r="C25" s="551">
        <v>14500</v>
      </c>
      <c r="D25" s="550">
        <v>0</v>
      </c>
      <c r="E25" s="551">
        <v>0</v>
      </c>
      <c r="F25" s="550">
        <v>0</v>
      </c>
      <c r="G25" s="586">
        <v>0</v>
      </c>
    </row>
    <row r="26" spans="1:7">
      <c r="A26" s="585" t="s">
        <v>35</v>
      </c>
      <c r="B26" s="552">
        <v>1338</v>
      </c>
      <c r="C26" s="551">
        <v>892259</v>
      </c>
      <c r="D26" s="550">
        <v>52</v>
      </c>
      <c r="E26" s="551">
        <v>39900</v>
      </c>
      <c r="F26" s="550">
        <v>146</v>
      </c>
      <c r="G26" s="586">
        <v>101200</v>
      </c>
    </row>
    <row r="27" spans="1:7">
      <c r="A27" s="585" t="s">
        <v>38</v>
      </c>
      <c r="B27" s="552">
        <v>1228</v>
      </c>
      <c r="C27" s="551">
        <v>452142</v>
      </c>
      <c r="D27" s="550">
        <v>7</v>
      </c>
      <c r="E27" s="551">
        <v>3000</v>
      </c>
      <c r="F27" s="550">
        <v>76</v>
      </c>
      <c r="G27" s="586">
        <v>33900</v>
      </c>
    </row>
    <row r="28" spans="1:7">
      <c r="A28" s="585" t="s">
        <v>162</v>
      </c>
      <c r="B28" s="552">
        <v>1308</v>
      </c>
      <c r="C28" s="551">
        <v>842333</v>
      </c>
      <c r="D28" s="550">
        <v>58</v>
      </c>
      <c r="E28" s="551">
        <v>34500</v>
      </c>
      <c r="F28" s="550">
        <v>170</v>
      </c>
      <c r="G28" s="586">
        <v>73400</v>
      </c>
    </row>
    <row r="29" spans="1:7">
      <c r="A29" s="585" t="s">
        <v>43</v>
      </c>
      <c r="B29" s="552">
        <v>3303</v>
      </c>
      <c r="C29" s="551">
        <v>1498971</v>
      </c>
      <c r="D29" s="550">
        <v>73</v>
      </c>
      <c r="E29" s="551">
        <v>20500</v>
      </c>
      <c r="F29" s="550">
        <v>597</v>
      </c>
      <c r="G29" s="586">
        <v>270900</v>
      </c>
    </row>
    <row r="30" spans="1:7">
      <c r="A30" s="585" t="s">
        <v>481</v>
      </c>
      <c r="B30" s="552">
        <v>167</v>
      </c>
      <c r="C30" s="551">
        <v>59600</v>
      </c>
      <c r="D30" s="550">
        <v>2</v>
      </c>
      <c r="E30" s="551">
        <v>300</v>
      </c>
      <c r="F30" s="550">
        <v>25</v>
      </c>
      <c r="G30" s="586">
        <v>8400</v>
      </c>
    </row>
    <row r="31" spans="1:7">
      <c r="A31" s="585" t="s">
        <v>37</v>
      </c>
      <c r="B31" s="552">
        <v>1064</v>
      </c>
      <c r="C31" s="551">
        <v>694089</v>
      </c>
      <c r="D31" s="550">
        <v>6</v>
      </c>
      <c r="E31" s="551">
        <v>1500</v>
      </c>
      <c r="F31" s="550">
        <v>260</v>
      </c>
      <c r="G31" s="586">
        <v>199100</v>
      </c>
    </row>
    <row r="32" spans="1:7">
      <c r="A32" s="585" t="s">
        <v>291</v>
      </c>
      <c r="B32" s="550">
        <v>72</v>
      </c>
      <c r="C32" s="551">
        <v>13200</v>
      </c>
      <c r="D32" s="550">
        <v>4</v>
      </c>
      <c r="E32" s="550">
        <v>700</v>
      </c>
      <c r="F32" s="550">
        <v>12</v>
      </c>
      <c r="G32" s="586">
        <v>1800</v>
      </c>
    </row>
    <row r="33" spans="1:14">
      <c r="A33" s="585" t="s">
        <v>483</v>
      </c>
      <c r="B33" s="550">
        <v>38</v>
      </c>
      <c r="C33" s="551">
        <v>5900</v>
      </c>
      <c r="D33" s="550">
        <v>5</v>
      </c>
      <c r="E33" s="551">
        <v>800</v>
      </c>
      <c r="F33" s="550">
        <v>18</v>
      </c>
      <c r="G33" s="586">
        <v>2400</v>
      </c>
    </row>
    <row r="34" spans="1:14" ht="15.75" thickBot="1">
      <c r="A34" s="701" t="s">
        <v>484</v>
      </c>
      <c r="B34" s="551">
        <v>81</v>
      </c>
      <c r="C34" s="551">
        <v>0</v>
      </c>
      <c r="D34" s="550">
        <v>6</v>
      </c>
      <c r="E34" s="551">
        <v>3000</v>
      </c>
      <c r="F34" s="551">
        <v>63</v>
      </c>
      <c r="G34" s="586">
        <v>31962</v>
      </c>
    </row>
    <row r="35" spans="1:14" ht="15.75" thickBot="1">
      <c r="A35" s="702" t="s">
        <v>55</v>
      </c>
      <c r="B35" s="703">
        <v>44304</v>
      </c>
      <c r="C35" s="703">
        <v>18586102</v>
      </c>
      <c r="D35" s="704">
        <v>876</v>
      </c>
      <c r="E35" s="703">
        <v>383885</v>
      </c>
      <c r="F35" s="703">
        <v>5376</v>
      </c>
      <c r="G35" s="705">
        <v>2602958.48</v>
      </c>
      <c r="H35" s="706"/>
    </row>
    <row r="36" spans="1:14" ht="17.25" customHeight="1">
      <c r="A36" s="296"/>
      <c r="B36" s="296"/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</row>
    <row r="37" spans="1:14" ht="24" customHeight="1">
      <c r="A37" s="873" t="s">
        <v>671</v>
      </c>
      <c r="B37" s="873"/>
      <c r="C37" s="873"/>
      <c r="D37" s="873"/>
      <c r="E37" s="873"/>
      <c r="F37" s="873"/>
      <c r="G37" s="873"/>
      <c r="H37" s="296"/>
      <c r="I37" s="296"/>
      <c r="J37" s="296"/>
      <c r="K37" s="296"/>
      <c r="L37" s="296"/>
      <c r="M37" s="296"/>
      <c r="N37" s="296"/>
    </row>
    <row r="38" spans="1:14">
      <c r="A38" s="873" t="s">
        <v>486</v>
      </c>
      <c r="B38" s="873"/>
      <c r="C38" s="873"/>
      <c r="D38" s="873"/>
      <c r="E38" s="873"/>
      <c r="F38" s="873"/>
      <c r="G38" s="873"/>
    </row>
    <row r="39" spans="1:14">
      <c r="A39" s="873"/>
      <c r="B39" s="873"/>
      <c r="C39" s="873"/>
      <c r="D39" s="873"/>
      <c r="E39" s="873"/>
      <c r="F39" s="873"/>
      <c r="G39" s="873"/>
    </row>
  </sheetData>
  <mergeCells count="7">
    <mergeCell ref="A38:G39"/>
    <mergeCell ref="A37:G37"/>
    <mergeCell ref="A2:G3"/>
    <mergeCell ref="B5:C6"/>
    <mergeCell ref="D5:G5"/>
    <mergeCell ref="D6:E6"/>
    <mergeCell ref="F6:G6"/>
  </mergeCells>
  <pageMargins left="0.7" right="0.7" top="0.75" bottom="0.75" header="0.3" footer="0.3"/>
  <pageSetup paperSize="9" scale="99" orientation="portrait" r:id="rId1"/>
  <colBreaks count="1" manualBreakCount="1">
    <brk id="7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00B050"/>
  </sheetPr>
  <dimension ref="A1:H24"/>
  <sheetViews>
    <sheetView view="pageBreakPreview" zoomScaleNormal="100" zoomScaleSheetLayoutView="100" workbookViewId="0">
      <selection activeCell="D23" sqref="D23"/>
    </sheetView>
  </sheetViews>
  <sheetFormatPr baseColWidth="10" defaultColWidth="11.42578125" defaultRowHeight="15"/>
  <cols>
    <col min="1" max="1" width="16.85546875" style="155" customWidth="1"/>
    <col min="2" max="6" width="19.42578125" style="151" customWidth="1"/>
    <col min="7" max="16384" width="11.42578125" style="152"/>
  </cols>
  <sheetData>
    <row r="1" spans="1:7">
      <c r="A1" s="207" t="s">
        <v>410</v>
      </c>
      <c r="B1" s="231"/>
      <c r="C1" s="231"/>
      <c r="D1" s="231"/>
      <c r="E1" s="231"/>
      <c r="F1" s="231"/>
    </row>
    <row r="2" spans="1:7" ht="15.75">
      <c r="A2" s="138" t="s">
        <v>411</v>
      </c>
      <c r="B2" s="231"/>
      <c r="C2" s="231"/>
      <c r="D2" s="231"/>
      <c r="E2" s="231"/>
      <c r="F2" s="231"/>
    </row>
    <row r="3" spans="1:7">
      <c r="A3" s="207"/>
      <c r="B3" s="231"/>
      <c r="C3" s="231"/>
      <c r="D3" s="231"/>
      <c r="E3" s="231"/>
      <c r="F3" s="231"/>
    </row>
    <row r="4" spans="1:7">
      <c r="A4" s="206" t="s">
        <v>251</v>
      </c>
      <c r="B4" s="257" t="s">
        <v>402</v>
      </c>
      <c r="C4" s="257" t="s">
        <v>403</v>
      </c>
      <c r="D4" s="257" t="s">
        <v>404</v>
      </c>
      <c r="E4" s="257" t="s">
        <v>405</v>
      </c>
      <c r="F4" s="257" t="s">
        <v>406</v>
      </c>
    </row>
    <row r="5" spans="1:7">
      <c r="A5" s="206"/>
      <c r="B5" s="257" t="s">
        <v>407</v>
      </c>
      <c r="C5" s="257"/>
      <c r="D5" s="257" t="s">
        <v>408</v>
      </c>
      <c r="E5" s="257" t="s">
        <v>407</v>
      </c>
      <c r="F5" s="257" t="s">
        <v>409</v>
      </c>
    </row>
    <row r="6" spans="1:7">
      <c r="A6" s="207">
        <v>2011</v>
      </c>
      <c r="B6" s="231">
        <v>58.66</v>
      </c>
      <c r="C6" s="231">
        <v>146.12</v>
      </c>
      <c r="D6" s="231">
        <v>70.680000000000007</v>
      </c>
      <c r="E6" s="231">
        <v>135.63</v>
      </c>
      <c r="F6" s="231">
        <v>411.09</v>
      </c>
      <c r="G6" s="382"/>
    </row>
    <row r="7" spans="1:7">
      <c r="A7" s="207">
        <v>2012</v>
      </c>
      <c r="B7" s="231">
        <v>441.66</v>
      </c>
      <c r="C7" s="231">
        <v>12.71</v>
      </c>
      <c r="D7" s="231">
        <v>571.66999999999996</v>
      </c>
      <c r="E7" s="231">
        <v>941.67</v>
      </c>
      <c r="F7" s="255">
        <v>1967.71</v>
      </c>
      <c r="G7" s="382"/>
    </row>
    <row r="8" spans="1:7">
      <c r="A8" s="207">
        <v>2013</v>
      </c>
      <c r="B8" s="231">
        <v>336.98</v>
      </c>
      <c r="C8" s="231">
        <v>11.91</v>
      </c>
      <c r="D8" s="231">
        <v>505.37</v>
      </c>
      <c r="E8" s="231">
        <v>809.47</v>
      </c>
      <c r="F8" s="255">
        <v>1663.73</v>
      </c>
      <c r="G8" s="382"/>
    </row>
    <row r="9" spans="1:7">
      <c r="A9" s="207">
        <v>2014</v>
      </c>
      <c r="B9" s="231">
        <v>372.45</v>
      </c>
      <c r="C9" s="231">
        <v>120.64</v>
      </c>
      <c r="D9" s="231">
        <v>528.97</v>
      </c>
      <c r="E9" s="231">
        <v>535.11</v>
      </c>
      <c r="F9" s="255">
        <v>1557.17</v>
      </c>
      <c r="G9" s="382"/>
    </row>
    <row r="10" spans="1:7">
      <c r="A10" s="207">
        <v>2015</v>
      </c>
      <c r="B10" s="231">
        <v>208.18</v>
      </c>
      <c r="C10" s="231">
        <v>198.71</v>
      </c>
      <c r="D10" s="231">
        <v>352.16</v>
      </c>
      <c r="E10" s="231">
        <v>344.16</v>
      </c>
      <c r="F10" s="255">
        <v>1103.2</v>
      </c>
      <c r="G10" s="382"/>
    </row>
    <row r="11" spans="1:7">
      <c r="A11" s="207">
        <v>2016</v>
      </c>
      <c r="B11" s="231">
        <v>236.43</v>
      </c>
      <c r="C11" s="231">
        <v>205.76</v>
      </c>
      <c r="D11" s="231">
        <v>519.58000000000004</v>
      </c>
      <c r="E11" s="231">
        <v>101.5</v>
      </c>
      <c r="F11" s="255">
        <v>1063.27</v>
      </c>
      <c r="G11" s="382"/>
    </row>
    <row r="12" spans="1:7">
      <c r="A12" s="207">
        <v>2017</v>
      </c>
      <c r="B12" s="381">
        <v>638.01203592000002</v>
      </c>
      <c r="C12" s="381">
        <v>260.90940907000004</v>
      </c>
      <c r="D12" s="381">
        <v>808.82568502999993</v>
      </c>
      <c r="E12" s="381">
        <v>66.167433000000003</v>
      </c>
      <c r="F12" s="381">
        <v>1773.9145630200001</v>
      </c>
      <c r="G12" s="382"/>
    </row>
    <row r="13" spans="1:7">
      <c r="A13" s="213" t="s">
        <v>572</v>
      </c>
      <c r="B13" s="258">
        <f>SUM(B14:B21)</f>
        <v>509.67272889000009</v>
      </c>
      <c r="C13" s="258">
        <f t="shared" ref="C13:E13" si="0">SUM(C14:C21)</f>
        <v>182.19700304</v>
      </c>
      <c r="D13" s="258">
        <f t="shared" si="0"/>
        <v>598.69159207000007</v>
      </c>
      <c r="E13" s="258">
        <f t="shared" si="0"/>
        <v>53.560635030000007</v>
      </c>
      <c r="F13" s="258">
        <f>SUM(F14:F21)</f>
        <v>1344.1219590300002</v>
      </c>
    </row>
    <row r="14" spans="1:7">
      <c r="A14" s="207" t="s">
        <v>137</v>
      </c>
      <c r="B14" s="255">
        <v>7.3141999999999999E-2</v>
      </c>
      <c r="C14" s="255">
        <v>28.185164029999999</v>
      </c>
      <c r="D14" s="255">
        <v>0.24851297</v>
      </c>
      <c r="E14" s="255" t="s">
        <v>54</v>
      </c>
      <c r="F14" s="255">
        <f>SUM(B14:E14)</f>
        <v>28.506819</v>
      </c>
      <c r="G14" s="383"/>
    </row>
    <row r="15" spans="1:7">
      <c r="A15" s="207" t="s">
        <v>138</v>
      </c>
      <c r="B15" s="255">
        <v>51.307370000000006</v>
      </c>
      <c r="C15" s="255">
        <v>14.785137980000002</v>
      </c>
      <c r="D15" s="255">
        <v>53.634860969999998</v>
      </c>
      <c r="E15" s="255">
        <v>4.6292420000000005</v>
      </c>
      <c r="F15" s="255">
        <f>SUM(B15:E15)</f>
        <v>124.35661095</v>
      </c>
      <c r="G15" s="383"/>
    </row>
    <row r="16" spans="1:7">
      <c r="A16" s="207" t="s">
        <v>139</v>
      </c>
      <c r="B16" s="255">
        <v>183.65521099000003</v>
      </c>
      <c r="C16" s="255">
        <v>27.507437999999997</v>
      </c>
      <c r="D16" s="255">
        <v>230.42256400000002</v>
      </c>
      <c r="E16" s="255">
        <v>25.635743999999999</v>
      </c>
      <c r="F16" s="255">
        <f>SUM(B16:E16)</f>
        <v>467.22095699000005</v>
      </c>
      <c r="G16" s="383"/>
    </row>
    <row r="17" spans="1:8">
      <c r="A17" s="207" t="s">
        <v>140</v>
      </c>
      <c r="B17" s="255" t="s">
        <v>54</v>
      </c>
      <c r="C17" s="255">
        <v>22.11587007</v>
      </c>
      <c r="D17" s="255" t="s">
        <v>54</v>
      </c>
      <c r="E17" s="255" t="s">
        <v>54</v>
      </c>
      <c r="F17" s="255">
        <f t="shared" ref="F17:F18" si="1">SUM(B17:E17)</f>
        <v>22.11587007</v>
      </c>
    </row>
    <row r="18" spans="1:8">
      <c r="A18" s="207" t="s">
        <v>141</v>
      </c>
      <c r="B18" s="255">
        <v>84.665308950000011</v>
      </c>
      <c r="C18" s="255">
        <v>20.10221593</v>
      </c>
      <c r="D18" s="255">
        <v>96.473646129999992</v>
      </c>
      <c r="E18" s="255">
        <v>18.949471030000002</v>
      </c>
      <c r="F18" s="255">
        <f t="shared" si="1"/>
        <v>220.19064204000003</v>
      </c>
    </row>
    <row r="19" spans="1:8">
      <c r="A19" s="207" t="s">
        <v>142</v>
      </c>
      <c r="B19" s="255">
        <v>129.72532995999998</v>
      </c>
      <c r="C19" s="255">
        <v>9.4005019900000004</v>
      </c>
      <c r="D19" s="255">
        <v>161.29537901</v>
      </c>
      <c r="E19" s="255" t="s">
        <v>54</v>
      </c>
      <c r="F19" s="255">
        <f>SUM(B19:E19)</f>
        <v>300.42121096</v>
      </c>
    </row>
    <row r="20" spans="1:8">
      <c r="A20" s="207" t="s">
        <v>143</v>
      </c>
      <c r="B20" s="255">
        <v>0.90428197999999993</v>
      </c>
      <c r="C20" s="255">
        <v>38.109245000000001</v>
      </c>
      <c r="D20" s="255">
        <v>1.0131209999999999</v>
      </c>
      <c r="E20" s="255" t="s">
        <v>54</v>
      </c>
      <c r="F20" s="255">
        <f>SUM(B20:E20)</f>
        <v>40.02664798</v>
      </c>
    </row>
    <row r="21" spans="1:8">
      <c r="A21" s="207" t="s">
        <v>144</v>
      </c>
      <c r="B21" s="255">
        <v>59.342085009999998</v>
      </c>
      <c r="C21" s="255">
        <v>21.991430040000001</v>
      </c>
      <c r="D21" s="255">
        <v>55.603507990000004</v>
      </c>
      <c r="E21" s="255">
        <v>4.3461780000000001</v>
      </c>
      <c r="F21" s="255">
        <f>SUM(B21:E21)</f>
        <v>141.28320104000002</v>
      </c>
    </row>
    <row r="22" spans="1:8">
      <c r="A22" s="210" t="s">
        <v>406</v>
      </c>
      <c r="B22" s="259">
        <f>SUM(B6:B13)</f>
        <v>2802.0447648100003</v>
      </c>
      <c r="C22" s="259">
        <f>SUM(C6:C13)</f>
        <v>1138.95641211</v>
      </c>
      <c r="D22" s="259">
        <f>SUM(D6:D13)</f>
        <v>3955.9472771000001</v>
      </c>
      <c r="E22" s="259">
        <f>SUM(E6:E13)</f>
        <v>2987.26806803</v>
      </c>
      <c r="F22" s="259">
        <f>SUM(F6:F13)</f>
        <v>10884.206522050001</v>
      </c>
    </row>
    <row r="23" spans="1:8">
      <c r="B23" s="380"/>
      <c r="C23" s="380"/>
      <c r="D23" s="380"/>
      <c r="E23" s="380"/>
      <c r="F23" s="380"/>
      <c r="H23" s="524"/>
    </row>
    <row r="24" spans="1:8" ht="32.25" customHeight="1">
      <c r="A24" s="885" t="s">
        <v>672</v>
      </c>
      <c r="B24" s="885"/>
      <c r="C24" s="885"/>
      <c r="D24" s="885"/>
      <c r="E24" s="885"/>
      <c r="F24" s="885"/>
      <c r="H24" s="523"/>
    </row>
  </sheetData>
  <mergeCells count="1">
    <mergeCell ref="A24:F24"/>
  </mergeCells>
  <printOptions horizontalCentered="1" verticalCentered="1"/>
  <pageMargins left="0" right="0" top="0" bottom="0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theme="0"/>
  </sheetPr>
  <dimension ref="B2:I94"/>
  <sheetViews>
    <sheetView topLeftCell="A64" zoomScale="130" zoomScaleNormal="130" workbookViewId="0">
      <selection activeCell="P11" sqref="P11"/>
    </sheetView>
  </sheetViews>
  <sheetFormatPr baseColWidth="10" defaultRowHeight="15"/>
  <sheetData>
    <row r="2" spans="2:8">
      <c r="B2" s="809" t="s">
        <v>172</v>
      </c>
      <c r="C2" s="809"/>
      <c r="D2" s="809"/>
      <c r="E2" s="809"/>
      <c r="F2" s="809"/>
      <c r="G2" s="809"/>
    </row>
    <row r="3" spans="2:8">
      <c r="B3" s="809" t="s">
        <v>171</v>
      </c>
      <c r="C3" s="809"/>
      <c r="D3" s="809"/>
      <c r="E3" s="809"/>
      <c r="F3" s="809"/>
      <c r="G3" s="809"/>
    </row>
    <row r="5" spans="2:8" ht="33.75">
      <c r="B5" s="85"/>
      <c r="C5" s="86" t="s">
        <v>128</v>
      </c>
      <c r="D5" s="85" t="s">
        <v>129</v>
      </c>
      <c r="E5" s="85" t="s">
        <v>130</v>
      </c>
      <c r="F5" s="87" t="s">
        <v>131</v>
      </c>
      <c r="G5" s="87" t="s">
        <v>132</v>
      </c>
      <c r="H5" s="87" t="s">
        <v>55</v>
      </c>
    </row>
    <row r="8" spans="2:8">
      <c r="B8" s="59">
        <v>2011</v>
      </c>
      <c r="C8" s="60" t="s">
        <v>133</v>
      </c>
      <c r="D8" s="61" t="s">
        <v>134</v>
      </c>
      <c r="E8" s="61">
        <v>74.252005180000012</v>
      </c>
      <c r="F8" s="61" t="s">
        <v>54</v>
      </c>
      <c r="G8" s="62" t="s">
        <v>54</v>
      </c>
      <c r="H8" s="62">
        <f>SUM(D8:G8)</f>
        <v>74.252005180000012</v>
      </c>
    </row>
    <row r="9" spans="2:8">
      <c r="B9" s="63"/>
      <c r="C9" s="64" t="s">
        <v>135</v>
      </c>
      <c r="D9" s="65">
        <v>5.07822101</v>
      </c>
      <c r="E9" s="65">
        <v>70.916692009999991</v>
      </c>
      <c r="F9" s="65">
        <v>5.4546779699999997</v>
      </c>
      <c r="G9" s="66" t="s">
        <v>54</v>
      </c>
      <c r="H9" s="66">
        <f t="shared" ref="H9:H61" si="0">SUM(D9:G9)</f>
        <v>81.44959098999999</v>
      </c>
    </row>
    <row r="10" spans="2:8">
      <c r="B10" s="67"/>
      <c r="C10" s="68" t="s">
        <v>136</v>
      </c>
      <c r="D10" s="69">
        <v>53.582341989999996</v>
      </c>
      <c r="E10" s="69">
        <v>0.95393199000000006</v>
      </c>
      <c r="F10" s="69">
        <v>65.223550990000007</v>
      </c>
      <c r="G10" s="70">
        <v>135.62538000999999</v>
      </c>
      <c r="H10" s="70">
        <f t="shared" si="0"/>
        <v>255.38520498</v>
      </c>
    </row>
    <row r="11" spans="2:8">
      <c r="B11" s="120"/>
      <c r="C11" s="118" t="s">
        <v>55</v>
      </c>
      <c r="D11" s="121">
        <f>SUM(D8:D10)</f>
        <v>58.660562999999996</v>
      </c>
      <c r="E11" s="121">
        <f>SUM(E8:E10)</f>
        <v>146.12262917999999</v>
      </c>
      <c r="F11" s="121">
        <f>SUM(F8:F10)</f>
        <v>70.678228960000013</v>
      </c>
      <c r="G11" s="121">
        <f>SUM(G8:G10)</f>
        <v>135.62538000999999</v>
      </c>
      <c r="H11" s="121">
        <f t="shared" si="0"/>
        <v>411.08680114999993</v>
      </c>
    </row>
    <row r="12" spans="2:8">
      <c r="B12" s="59">
        <v>2012</v>
      </c>
      <c r="C12" s="60" t="s">
        <v>137</v>
      </c>
      <c r="D12" s="61">
        <v>62.824097009999996</v>
      </c>
      <c r="E12" s="61">
        <v>4.1418440200000006</v>
      </c>
      <c r="F12" s="61">
        <v>74.358613950000006</v>
      </c>
      <c r="G12" s="62">
        <v>81.362797069999985</v>
      </c>
      <c r="H12" s="62">
        <f t="shared" si="0"/>
        <v>222.68735205000002</v>
      </c>
    </row>
    <row r="13" spans="2:8">
      <c r="B13" s="63"/>
      <c r="C13" s="64" t="s">
        <v>138</v>
      </c>
      <c r="D13" s="65">
        <v>48.167363980000005</v>
      </c>
      <c r="E13" s="65">
        <v>0.10188</v>
      </c>
      <c r="F13" s="65">
        <v>60.340161020000004</v>
      </c>
      <c r="G13" s="66">
        <v>48.651877030000001</v>
      </c>
      <c r="H13" s="66">
        <f t="shared" si="0"/>
        <v>157.26128203000002</v>
      </c>
    </row>
    <row r="14" spans="2:8">
      <c r="B14" s="63"/>
      <c r="C14" s="64" t="s">
        <v>139</v>
      </c>
      <c r="D14" s="65">
        <v>9.1524989899999998</v>
      </c>
      <c r="E14" s="65">
        <v>0.37464199999999998</v>
      </c>
      <c r="F14" s="65">
        <v>9.9011580099999996</v>
      </c>
      <c r="G14" s="66">
        <v>63.045594969999996</v>
      </c>
      <c r="H14" s="66">
        <f t="shared" si="0"/>
        <v>82.473893969999992</v>
      </c>
    </row>
    <row r="15" spans="2:8">
      <c r="B15" s="63"/>
      <c r="C15" s="64" t="s">
        <v>140</v>
      </c>
      <c r="D15" s="65" t="s">
        <v>134</v>
      </c>
      <c r="E15" s="65">
        <v>0.65635500000000002</v>
      </c>
      <c r="F15" s="65" t="s">
        <v>54</v>
      </c>
      <c r="G15" s="66" t="s">
        <v>54</v>
      </c>
      <c r="H15" s="66">
        <f t="shared" si="0"/>
        <v>0.65635500000000002</v>
      </c>
    </row>
    <row r="16" spans="2:8">
      <c r="B16" s="63"/>
      <c r="C16" s="64" t="s">
        <v>141</v>
      </c>
      <c r="D16" s="65">
        <v>39.030414999999998</v>
      </c>
      <c r="E16" s="65">
        <v>1.0892379699999999</v>
      </c>
      <c r="F16" s="65">
        <v>49.080779019999994</v>
      </c>
      <c r="G16" s="66">
        <v>145.60501001</v>
      </c>
      <c r="H16" s="66">
        <f t="shared" si="0"/>
        <v>234.805442</v>
      </c>
    </row>
    <row r="17" spans="2:8">
      <c r="B17" s="63"/>
      <c r="C17" s="64" t="s">
        <v>142</v>
      </c>
      <c r="D17" s="65">
        <v>79.399479990000003</v>
      </c>
      <c r="E17" s="65">
        <v>0.66559897000000001</v>
      </c>
      <c r="F17" s="65">
        <v>102.48355596000002</v>
      </c>
      <c r="G17" s="66">
        <v>107.716645</v>
      </c>
      <c r="H17" s="66">
        <f t="shared" si="0"/>
        <v>290.26527992000001</v>
      </c>
    </row>
    <row r="18" spans="2:8">
      <c r="B18" s="63"/>
      <c r="C18" s="64" t="s">
        <v>143</v>
      </c>
      <c r="D18" s="65" t="s">
        <v>134</v>
      </c>
      <c r="E18" s="65">
        <v>0.35561801999999998</v>
      </c>
      <c r="F18" s="65">
        <v>0.39148200000000005</v>
      </c>
      <c r="G18" s="66" t="s">
        <v>54</v>
      </c>
      <c r="H18" s="66">
        <f t="shared" si="0"/>
        <v>0.74710001999999998</v>
      </c>
    </row>
    <row r="19" spans="2:8">
      <c r="B19" s="63"/>
      <c r="C19" s="64" t="s">
        <v>144</v>
      </c>
      <c r="D19" s="65">
        <v>18.247289000000002</v>
      </c>
      <c r="E19" s="65">
        <v>1.148998</v>
      </c>
      <c r="F19" s="65">
        <v>25.069594939999998</v>
      </c>
      <c r="G19" s="66" t="s">
        <v>54</v>
      </c>
      <c r="H19" s="66">
        <f t="shared" si="0"/>
        <v>44.465881940000003</v>
      </c>
    </row>
    <row r="20" spans="2:8">
      <c r="B20" s="63"/>
      <c r="C20" s="64" t="s">
        <v>145</v>
      </c>
      <c r="D20" s="65">
        <v>96.126011009999985</v>
      </c>
      <c r="E20" s="65">
        <v>1.207028</v>
      </c>
      <c r="F20" s="65">
        <v>124.00815412</v>
      </c>
      <c r="G20" s="66">
        <v>274.66685699999999</v>
      </c>
      <c r="H20" s="66">
        <f t="shared" si="0"/>
        <v>496.00805012999996</v>
      </c>
    </row>
    <row r="21" spans="2:8">
      <c r="B21" s="63"/>
      <c r="C21" s="64" t="s">
        <v>133</v>
      </c>
      <c r="D21" s="65" t="s">
        <v>134</v>
      </c>
      <c r="E21" s="65">
        <v>1.6384880000000002</v>
      </c>
      <c r="F21" s="65" t="s">
        <v>54</v>
      </c>
      <c r="G21" s="66" t="s">
        <v>54</v>
      </c>
      <c r="H21" s="66">
        <f t="shared" si="0"/>
        <v>1.6384880000000002</v>
      </c>
    </row>
    <row r="22" spans="2:8">
      <c r="B22" s="63"/>
      <c r="C22" s="64" t="s">
        <v>135</v>
      </c>
      <c r="D22" s="65">
        <v>37.156631010000005</v>
      </c>
      <c r="E22" s="65">
        <v>1.271609</v>
      </c>
      <c r="F22" s="65">
        <v>54.745559030000003</v>
      </c>
      <c r="G22" s="66" t="s">
        <v>54</v>
      </c>
      <c r="H22" s="66">
        <f t="shared" si="0"/>
        <v>93.173799040000006</v>
      </c>
    </row>
    <row r="23" spans="2:8">
      <c r="B23" s="67"/>
      <c r="C23" s="68" t="s">
        <v>146</v>
      </c>
      <c r="D23" s="69">
        <v>51.55153301</v>
      </c>
      <c r="E23" s="69">
        <v>5.9597000000000004E-2</v>
      </c>
      <c r="F23" s="69">
        <v>71.292634950000007</v>
      </c>
      <c r="G23" s="70">
        <v>220.61931699000002</v>
      </c>
      <c r="H23" s="70">
        <f t="shared" si="0"/>
        <v>343.52308195000001</v>
      </c>
    </row>
    <row r="24" spans="2:8">
      <c r="B24" s="120"/>
      <c r="C24" s="118" t="s">
        <v>55</v>
      </c>
      <c r="D24" s="121">
        <f>SUM(D12:D23)</f>
        <v>441.65531900000008</v>
      </c>
      <c r="E24" s="121">
        <f>SUM(E12:E23)</f>
        <v>12.710895980000002</v>
      </c>
      <c r="F24" s="121">
        <f>SUM(F12:F23)</f>
        <v>571.671693</v>
      </c>
      <c r="G24" s="121">
        <f>SUM(G12:G23)</f>
        <v>941.66809807000004</v>
      </c>
      <c r="H24" s="121">
        <f t="shared" si="0"/>
        <v>1967.70600605</v>
      </c>
    </row>
    <row r="25" spans="2:8">
      <c r="B25" s="59">
        <v>2013</v>
      </c>
      <c r="C25" s="60" t="s">
        <v>137</v>
      </c>
      <c r="D25" s="61">
        <v>7.6820100000000004E-3</v>
      </c>
      <c r="E25" s="61">
        <v>1.6654300100000001</v>
      </c>
      <c r="F25" s="61">
        <v>0.67418499999999992</v>
      </c>
      <c r="G25" s="62">
        <v>0</v>
      </c>
      <c r="H25" s="62">
        <f t="shared" si="0"/>
        <v>2.3472970200000001</v>
      </c>
    </row>
    <row r="26" spans="2:8">
      <c r="B26" s="63"/>
      <c r="C26" s="64" t="s">
        <v>138</v>
      </c>
      <c r="D26" s="65">
        <v>21.660934000000001</v>
      </c>
      <c r="E26" s="65">
        <v>2.360214</v>
      </c>
      <c r="F26" s="65">
        <v>33.753632039999999</v>
      </c>
      <c r="G26" s="66">
        <v>5.4566549999999996</v>
      </c>
      <c r="H26" s="66">
        <f t="shared" si="0"/>
        <v>63.231435039999994</v>
      </c>
    </row>
    <row r="27" spans="2:8">
      <c r="B27" s="63"/>
      <c r="C27" s="64" t="s">
        <v>139</v>
      </c>
      <c r="D27" s="65">
        <v>65.725545979999993</v>
      </c>
      <c r="E27" s="65">
        <v>1.359478</v>
      </c>
      <c r="F27" s="65">
        <v>90.361466989999997</v>
      </c>
      <c r="G27" s="66">
        <v>293.31292001999998</v>
      </c>
      <c r="H27" s="66">
        <f t="shared" si="0"/>
        <v>450.75941098999999</v>
      </c>
    </row>
    <row r="28" spans="2:8">
      <c r="B28" s="63"/>
      <c r="C28" s="64" t="s">
        <v>120</v>
      </c>
      <c r="D28" s="65">
        <v>1.3670899599999999</v>
      </c>
      <c r="E28" s="65">
        <v>0.489813</v>
      </c>
      <c r="F28" s="65">
        <v>0.87217999999999996</v>
      </c>
      <c r="G28" s="66">
        <v>1.9000000000000001E-5</v>
      </c>
      <c r="H28" s="66">
        <f t="shared" si="0"/>
        <v>2.7291019599999999</v>
      </c>
    </row>
    <row r="29" spans="2:8">
      <c r="B29" s="63"/>
      <c r="C29" s="64" t="s">
        <v>141</v>
      </c>
      <c r="D29" s="65">
        <v>23.826887970000001</v>
      </c>
      <c r="E29" s="65">
        <v>0.68775702000000005</v>
      </c>
      <c r="F29" s="65">
        <v>34.449959069999998</v>
      </c>
      <c r="G29" s="66">
        <v>132.62300809000001</v>
      </c>
      <c r="H29" s="66">
        <f t="shared" si="0"/>
        <v>191.58761215000001</v>
      </c>
    </row>
    <row r="30" spans="2:8">
      <c r="B30" s="63"/>
      <c r="C30" s="64" t="s">
        <v>142</v>
      </c>
      <c r="D30" s="65">
        <v>73.42502300999999</v>
      </c>
      <c r="E30" s="65">
        <v>0.47390100000000002</v>
      </c>
      <c r="F30" s="65">
        <v>112.57678302000001</v>
      </c>
      <c r="G30" s="66">
        <v>20.224245</v>
      </c>
      <c r="H30" s="66">
        <f t="shared" si="0"/>
        <v>206.69995202999999</v>
      </c>
    </row>
    <row r="31" spans="2:8">
      <c r="B31" s="63"/>
      <c r="C31" s="64" t="s">
        <v>143</v>
      </c>
      <c r="D31" s="65">
        <v>0</v>
      </c>
      <c r="E31" s="65">
        <v>0.63022696999999994</v>
      </c>
      <c r="F31" s="65">
        <v>0.32477</v>
      </c>
      <c r="G31" s="66">
        <v>0</v>
      </c>
      <c r="H31" s="66">
        <f t="shared" si="0"/>
        <v>0.95499696999999995</v>
      </c>
    </row>
    <row r="32" spans="2:8">
      <c r="B32" s="63"/>
      <c r="C32" s="64" t="s">
        <v>147</v>
      </c>
      <c r="D32" s="65">
        <v>25.174167000000001</v>
      </c>
      <c r="E32" s="65">
        <v>0.69820694999999999</v>
      </c>
      <c r="F32" s="65">
        <v>45.54200307</v>
      </c>
      <c r="G32" s="66">
        <v>72.417529980000012</v>
      </c>
      <c r="H32" s="66">
        <f t="shared" si="0"/>
        <v>143.831907</v>
      </c>
    </row>
    <row r="33" spans="2:8">
      <c r="B33" s="63"/>
      <c r="C33" s="64" t="s">
        <v>148</v>
      </c>
      <c r="D33" s="65">
        <v>41.106206010000008</v>
      </c>
      <c r="E33" s="65">
        <v>0.65959699999999999</v>
      </c>
      <c r="F33" s="65">
        <v>60.56780002</v>
      </c>
      <c r="G33" s="66">
        <v>96.463214010000016</v>
      </c>
      <c r="H33" s="66">
        <f t="shared" si="0"/>
        <v>198.79681704000001</v>
      </c>
    </row>
    <row r="34" spans="2:8">
      <c r="B34" s="63"/>
      <c r="C34" s="64" t="s">
        <v>149</v>
      </c>
      <c r="D34" s="65">
        <v>3.9786000000000002E-2</v>
      </c>
      <c r="E34" s="65">
        <v>0.80451007999999991</v>
      </c>
      <c r="F34" s="65">
        <v>1.1600559499999998</v>
      </c>
      <c r="G34" s="66">
        <v>0.2</v>
      </c>
      <c r="H34" s="66">
        <f t="shared" si="0"/>
        <v>2.2043520299999999</v>
      </c>
    </row>
    <row r="35" spans="2:8">
      <c r="B35" s="63"/>
      <c r="C35" s="64" t="s">
        <v>135</v>
      </c>
      <c r="D35" s="65">
        <v>13.09331203</v>
      </c>
      <c r="E35" s="65">
        <v>0.6853490000000001</v>
      </c>
      <c r="F35" s="65">
        <v>20.488748059999999</v>
      </c>
      <c r="G35" s="66">
        <v>178.25462704</v>
      </c>
      <c r="H35" s="66">
        <f t="shared" si="0"/>
        <v>212.52203613</v>
      </c>
    </row>
    <row r="36" spans="2:8">
      <c r="B36" s="67"/>
      <c r="C36" s="68" t="s">
        <v>136</v>
      </c>
      <c r="D36" s="69">
        <v>71.55782400999999</v>
      </c>
      <c r="E36" s="69">
        <v>1.3957080000000002</v>
      </c>
      <c r="F36" s="69">
        <v>104.59380802</v>
      </c>
      <c r="G36" s="70">
        <v>10.52248393</v>
      </c>
      <c r="H36" s="70">
        <f t="shared" si="0"/>
        <v>188.06982395999998</v>
      </c>
    </row>
    <row r="37" spans="2:8">
      <c r="B37" s="120"/>
      <c r="C37" s="118" t="s">
        <v>55</v>
      </c>
      <c r="D37" s="121">
        <f>SUM(D25:D36)</f>
        <v>336.98445797999995</v>
      </c>
      <c r="E37" s="121">
        <f>SUM(E25:E36)</f>
        <v>11.910191030000002</v>
      </c>
      <c r="F37" s="121">
        <f>SUM(F25:F36)</f>
        <v>505.36539124000001</v>
      </c>
      <c r="G37" s="121">
        <f>SUM(G25:G36)</f>
        <v>809.47470207000003</v>
      </c>
      <c r="H37" s="121">
        <f t="shared" si="0"/>
        <v>1663.7347423199999</v>
      </c>
    </row>
    <row r="38" spans="2:8">
      <c r="B38" s="59">
        <v>2014</v>
      </c>
      <c r="C38" s="60" t="s">
        <v>137</v>
      </c>
      <c r="D38" s="61" t="s">
        <v>54</v>
      </c>
      <c r="E38" s="61">
        <v>1.3267860900000001</v>
      </c>
      <c r="F38" s="61" t="s">
        <v>54</v>
      </c>
      <c r="G38" s="62" t="s">
        <v>54</v>
      </c>
      <c r="H38" s="62">
        <f t="shared" si="0"/>
        <v>1.3267860900000001</v>
      </c>
    </row>
    <row r="39" spans="2:8">
      <c r="B39" s="63"/>
      <c r="C39" s="64" t="s">
        <v>138</v>
      </c>
      <c r="D39" s="65">
        <v>10.899421019999998</v>
      </c>
      <c r="E39" s="65">
        <v>0.32034800000000002</v>
      </c>
      <c r="F39" s="65">
        <v>15.217180990000001</v>
      </c>
      <c r="G39" s="66">
        <v>55.58428601</v>
      </c>
      <c r="H39" s="66">
        <f t="shared" si="0"/>
        <v>82.021236020000003</v>
      </c>
    </row>
    <row r="40" spans="2:8">
      <c r="B40" s="63"/>
      <c r="C40" s="64" t="s">
        <v>139</v>
      </c>
      <c r="D40" s="65">
        <v>61.024490990000004</v>
      </c>
      <c r="E40" s="65">
        <v>0.82191999999999998</v>
      </c>
      <c r="F40" s="65">
        <v>98.17055302</v>
      </c>
      <c r="G40" s="66">
        <v>182.77540000999997</v>
      </c>
      <c r="H40" s="66">
        <f t="shared" si="0"/>
        <v>342.79236401999998</v>
      </c>
    </row>
    <row r="41" spans="2:8">
      <c r="B41" s="63"/>
      <c r="C41" s="64" t="s">
        <v>140</v>
      </c>
      <c r="D41" s="65">
        <v>3.6859999999999997E-2</v>
      </c>
      <c r="E41" s="65">
        <v>0.92506001000000004</v>
      </c>
      <c r="F41" s="65">
        <v>7.8101000000000004E-2</v>
      </c>
      <c r="G41" s="66">
        <v>3.8099999999999999E-4</v>
      </c>
      <c r="H41" s="66">
        <f t="shared" si="0"/>
        <v>1.04040201</v>
      </c>
    </row>
    <row r="42" spans="2:8">
      <c r="B42" s="63"/>
      <c r="C42" s="64" t="s">
        <v>141</v>
      </c>
      <c r="D42" s="65">
        <v>38.302218000000018</v>
      </c>
      <c r="E42" s="65">
        <v>42.345388</v>
      </c>
      <c r="F42" s="65">
        <v>54.057368050000008</v>
      </c>
      <c r="G42" s="66">
        <v>1.9800000000000002E-4</v>
      </c>
      <c r="H42" s="66">
        <f t="shared" si="0"/>
        <v>134.70517205000004</v>
      </c>
    </row>
    <row r="43" spans="2:8">
      <c r="B43" s="63"/>
      <c r="C43" s="64" t="s">
        <v>142</v>
      </c>
      <c r="D43" s="65">
        <v>64.771010009999998</v>
      </c>
      <c r="E43" s="65">
        <v>10.538568999999999</v>
      </c>
      <c r="F43" s="65">
        <v>88.058616010000009</v>
      </c>
      <c r="G43" s="66">
        <v>101.32263998000001</v>
      </c>
      <c r="H43" s="66">
        <f t="shared" si="0"/>
        <v>264.69083499999999</v>
      </c>
    </row>
    <row r="44" spans="2:8">
      <c r="B44" s="63"/>
      <c r="C44" s="64" t="s">
        <v>143</v>
      </c>
      <c r="D44" s="65" t="s">
        <v>54</v>
      </c>
      <c r="E44" s="65">
        <v>0.33582699999999999</v>
      </c>
      <c r="F44" s="65">
        <v>0.26256699999999999</v>
      </c>
      <c r="G44" s="66">
        <v>2.1699999999999999E-4</v>
      </c>
      <c r="H44" s="66">
        <f t="shared" si="0"/>
        <v>0.598611</v>
      </c>
    </row>
    <row r="45" spans="2:8">
      <c r="B45" s="63"/>
      <c r="C45" s="64" t="s">
        <v>144</v>
      </c>
      <c r="D45" s="65">
        <v>40.871275009999998</v>
      </c>
      <c r="E45" s="65">
        <v>11.906943</v>
      </c>
      <c r="F45" s="65">
        <v>46.515311079999996</v>
      </c>
      <c r="G45" s="66" t="s">
        <v>54</v>
      </c>
      <c r="H45" s="66">
        <f t="shared" si="0"/>
        <v>99.293529089999993</v>
      </c>
    </row>
    <row r="46" spans="2:8">
      <c r="B46" s="63"/>
      <c r="C46" s="64" t="s">
        <v>145</v>
      </c>
      <c r="D46" s="65">
        <v>45.749031000000002</v>
      </c>
      <c r="E46" s="65">
        <v>10.390864029999999</v>
      </c>
      <c r="F46" s="65">
        <v>76.482171969999996</v>
      </c>
      <c r="G46" s="66">
        <v>81.299084989999983</v>
      </c>
      <c r="H46" s="66">
        <f t="shared" si="0"/>
        <v>213.92115199</v>
      </c>
    </row>
    <row r="47" spans="2:8">
      <c r="B47" s="63"/>
      <c r="C47" s="64" t="s">
        <v>133</v>
      </c>
      <c r="D47" s="65" t="s">
        <v>54</v>
      </c>
      <c r="E47" s="65">
        <v>10.64740407</v>
      </c>
      <c r="F47" s="65">
        <v>0.13961199999999999</v>
      </c>
      <c r="G47" s="66">
        <v>1.9000000000000001E-5</v>
      </c>
      <c r="H47" s="66">
        <f t="shared" si="0"/>
        <v>10.78703507</v>
      </c>
    </row>
    <row r="48" spans="2:8">
      <c r="B48" s="63"/>
      <c r="C48" s="64" t="s">
        <v>135</v>
      </c>
      <c r="D48" s="65">
        <v>6.2949449999999993</v>
      </c>
      <c r="E48" s="65">
        <v>10.467304</v>
      </c>
      <c r="F48" s="65">
        <v>11.64411799</v>
      </c>
      <c r="G48" s="66">
        <v>31.104816010000004</v>
      </c>
      <c r="H48" s="66">
        <f t="shared" si="0"/>
        <v>59.511183000000003</v>
      </c>
    </row>
    <row r="49" spans="2:9">
      <c r="B49" s="67"/>
      <c r="C49" s="68" t="s">
        <v>146</v>
      </c>
      <c r="D49" s="69">
        <v>104.50301395999999</v>
      </c>
      <c r="E49" s="69">
        <v>20.614069000000001</v>
      </c>
      <c r="F49" s="69">
        <v>138.34492804000004</v>
      </c>
      <c r="G49" s="70">
        <v>83.019745959999995</v>
      </c>
      <c r="H49" s="70">
        <f t="shared" si="0"/>
        <v>346.48175695999998</v>
      </c>
    </row>
    <row r="50" spans="2:9">
      <c r="B50" s="120"/>
      <c r="C50" s="118" t="s">
        <v>55</v>
      </c>
      <c r="D50" s="121">
        <f>SUM(D38:D49)</f>
        <v>372.45226499</v>
      </c>
      <c r="E50" s="121">
        <f>SUM(E38:E49)</f>
        <v>120.64048220000002</v>
      </c>
      <c r="F50" s="121">
        <f>SUM(F38:F49)</f>
        <v>528.97052714999995</v>
      </c>
      <c r="G50" s="121">
        <f>SUM(G38:G49)</f>
        <v>535.10678796000002</v>
      </c>
      <c r="H50" s="121">
        <f t="shared" si="0"/>
        <v>1557.1700622999999</v>
      </c>
    </row>
    <row r="51" spans="2:9">
      <c r="B51" s="59">
        <v>2015</v>
      </c>
      <c r="C51" s="60" t="s">
        <v>137</v>
      </c>
      <c r="D51" s="61" t="s">
        <v>54</v>
      </c>
      <c r="E51" s="61">
        <v>6.7580000000000001E-3</v>
      </c>
      <c r="F51" s="61">
        <v>4.6379999999999998E-3</v>
      </c>
      <c r="G51" s="62" t="s">
        <v>54</v>
      </c>
      <c r="H51" s="62">
        <f t="shared" si="0"/>
        <v>1.1396E-2</v>
      </c>
    </row>
    <row r="52" spans="2:9">
      <c r="B52" s="63"/>
      <c r="C52" s="64" t="s">
        <v>138</v>
      </c>
      <c r="D52" s="65">
        <v>21.104106980000001</v>
      </c>
      <c r="E52" s="65">
        <v>20.560317009999999</v>
      </c>
      <c r="F52" s="65">
        <v>27.443180969999997</v>
      </c>
      <c r="G52" s="66">
        <v>70.524554000000009</v>
      </c>
      <c r="H52" s="66">
        <f t="shared" si="0"/>
        <v>139.63215896000003</v>
      </c>
    </row>
    <row r="53" spans="2:9">
      <c r="B53" s="63"/>
      <c r="C53" s="64" t="s">
        <v>139</v>
      </c>
      <c r="D53" s="65">
        <v>39.545321969999996</v>
      </c>
      <c r="E53" s="65">
        <v>11.567159999999999</v>
      </c>
      <c r="F53" s="65">
        <v>68.441786059999998</v>
      </c>
      <c r="G53" s="66">
        <v>73.175221010000001</v>
      </c>
      <c r="H53" s="66">
        <f t="shared" si="0"/>
        <v>192.72948904</v>
      </c>
      <c r="I53" s="58"/>
    </row>
    <row r="54" spans="2:9">
      <c r="B54" s="63"/>
      <c r="C54" s="64" t="s">
        <v>140</v>
      </c>
      <c r="D54" s="65" t="s">
        <v>54</v>
      </c>
      <c r="E54" s="65">
        <v>16.368392979999999</v>
      </c>
      <c r="F54" s="65" t="s">
        <v>54</v>
      </c>
      <c r="G54" s="66">
        <v>2.0000000000000002E-5</v>
      </c>
      <c r="H54" s="66">
        <f t="shared" si="0"/>
        <v>16.368412979999999</v>
      </c>
      <c r="I54" s="58"/>
    </row>
    <row r="55" spans="2:9">
      <c r="B55" s="63"/>
      <c r="C55" s="64" t="s">
        <v>141</v>
      </c>
      <c r="D55" s="65">
        <v>17.089969980000003</v>
      </c>
      <c r="E55" s="65">
        <v>17.583893009999997</v>
      </c>
      <c r="F55" s="65">
        <v>16.96176904</v>
      </c>
      <c r="G55" s="66">
        <v>48.619993999999998</v>
      </c>
      <c r="H55" s="66">
        <f t="shared" si="0"/>
        <v>100.25562603</v>
      </c>
      <c r="I55" s="58"/>
    </row>
    <row r="56" spans="2:9">
      <c r="B56" s="63"/>
      <c r="C56" s="64" t="s">
        <v>142</v>
      </c>
      <c r="D56" s="65">
        <v>32.906866999999998</v>
      </c>
      <c r="E56" s="65">
        <v>19.527011039999998</v>
      </c>
      <c r="F56" s="65">
        <v>63.153355050000002</v>
      </c>
      <c r="G56" s="66">
        <v>1.2717000000000001E-2</v>
      </c>
      <c r="H56" s="66">
        <f t="shared" si="0"/>
        <v>115.59995008999999</v>
      </c>
      <c r="I56" s="58"/>
    </row>
    <row r="57" spans="2:9">
      <c r="B57" s="63"/>
      <c r="C57" s="64" t="s">
        <v>143</v>
      </c>
      <c r="D57" s="65">
        <v>4.5823999999999997E-2</v>
      </c>
      <c r="E57" s="65">
        <v>21.45757699</v>
      </c>
      <c r="F57" s="65">
        <v>0.34621499999999999</v>
      </c>
      <c r="G57" s="66">
        <v>5.2659999999999998E-3</v>
      </c>
      <c r="H57" s="66">
        <f t="shared" si="0"/>
        <v>21.854881989999999</v>
      </c>
      <c r="I57" s="58"/>
    </row>
    <row r="58" spans="2:9">
      <c r="B58" s="63"/>
      <c r="C58" s="64" t="s">
        <v>147</v>
      </c>
      <c r="D58" s="65">
        <v>22.478963090000001</v>
      </c>
      <c r="E58" s="65">
        <v>17.745928980000002</v>
      </c>
      <c r="F58" s="65">
        <v>24.046518980000002</v>
      </c>
      <c r="G58" s="66">
        <v>28.710903979999998</v>
      </c>
      <c r="H58" s="66">
        <f t="shared" si="0"/>
        <v>92.982315030000009</v>
      </c>
      <c r="I58" s="58"/>
    </row>
    <row r="59" spans="2:9">
      <c r="B59" s="63"/>
      <c r="C59" s="64" t="s">
        <v>154</v>
      </c>
      <c r="D59" s="65">
        <v>34.952205970000001</v>
      </c>
      <c r="E59" s="65">
        <v>25.846466009999997</v>
      </c>
      <c r="F59" s="65">
        <v>69.470865990000007</v>
      </c>
      <c r="G59" s="66">
        <v>63.415780930000004</v>
      </c>
      <c r="H59" s="66">
        <f t="shared" si="0"/>
        <v>193.6853189</v>
      </c>
      <c r="I59" s="58"/>
    </row>
    <row r="60" spans="2:9">
      <c r="B60" s="63"/>
      <c r="C60" s="64" t="s">
        <v>149</v>
      </c>
      <c r="D60" s="65">
        <v>0.65587099000000004</v>
      </c>
      <c r="E60" s="65">
        <v>8.1258590000000002</v>
      </c>
      <c r="F60" s="65">
        <v>0.90228700000000006</v>
      </c>
      <c r="G60" s="66" t="s">
        <v>54</v>
      </c>
      <c r="H60" s="66">
        <f t="shared" si="0"/>
        <v>9.6840169899999999</v>
      </c>
      <c r="I60" s="58"/>
    </row>
    <row r="61" spans="2:9">
      <c r="B61" s="63"/>
      <c r="C61" s="64" t="s">
        <v>135</v>
      </c>
      <c r="D61" s="65">
        <v>3.9933909999999999</v>
      </c>
      <c r="E61" s="65">
        <v>24.51756</v>
      </c>
      <c r="F61" s="65">
        <v>22.891978910000002</v>
      </c>
      <c r="G61" s="66">
        <v>13.276207990000001</v>
      </c>
      <c r="H61" s="66">
        <f t="shared" si="0"/>
        <v>64.679137900000001</v>
      </c>
      <c r="I61" s="58"/>
    </row>
    <row r="62" spans="2:9">
      <c r="B62" s="67"/>
      <c r="C62" s="68" t="s">
        <v>146</v>
      </c>
      <c r="D62" s="69">
        <v>35.403344019999999</v>
      </c>
      <c r="E62" s="69">
        <v>15.398918</v>
      </c>
      <c r="F62" s="69">
        <v>58.496908980000008</v>
      </c>
      <c r="G62" s="70">
        <v>46.422501979999993</v>
      </c>
      <c r="H62" s="70">
        <f>SUM(D62:G62)</f>
        <v>155.72167297999999</v>
      </c>
      <c r="I62" s="58"/>
    </row>
    <row r="63" spans="2:9">
      <c r="B63" s="117"/>
      <c r="C63" s="118" t="s">
        <v>55</v>
      </c>
      <c r="D63" s="119">
        <f>SUM(D51:D62)</f>
        <v>208.17586499999999</v>
      </c>
      <c r="E63" s="119">
        <f>SUM(E51:E62)</f>
        <v>198.70584102000001</v>
      </c>
      <c r="F63" s="119">
        <f>SUM(F51:F62)</f>
        <v>352.15950397999995</v>
      </c>
      <c r="G63" s="119">
        <f>SUM(G51:G62)</f>
        <v>344.16316688999996</v>
      </c>
      <c r="H63" s="119">
        <f>SUM(H51:H62)</f>
        <v>1103.20437689</v>
      </c>
    </row>
    <row r="64" spans="2:9">
      <c r="B64" s="59">
        <v>2016</v>
      </c>
      <c r="C64" s="60" t="s">
        <v>137</v>
      </c>
      <c r="D64" s="61">
        <v>1.376401E-2</v>
      </c>
      <c r="E64" s="61">
        <v>14.001267029999999</v>
      </c>
      <c r="F64" s="61">
        <v>1.0660019999999999</v>
      </c>
      <c r="G64" s="62">
        <v>4.2499999999999998E-4</v>
      </c>
      <c r="H64" s="66">
        <f>SUM(D64:G64)</f>
        <v>15.081458039999998</v>
      </c>
    </row>
    <row r="65" spans="2:8">
      <c r="B65" s="63"/>
      <c r="C65" s="64" t="s">
        <v>138</v>
      </c>
      <c r="D65" s="65">
        <v>5.1839040400000007</v>
      </c>
      <c r="E65" s="65">
        <v>1.8508910000000001</v>
      </c>
      <c r="F65" s="65">
        <v>27.817612949999997</v>
      </c>
      <c r="G65" s="66">
        <v>5.931448969999999</v>
      </c>
      <c r="H65" s="66">
        <f>SUM(D65:G65)</f>
        <v>40.783856959999994</v>
      </c>
    </row>
    <row r="66" spans="2:8">
      <c r="B66" s="63"/>
      <c r="C66" s="64" t="s">
        <v>139</v>
      </c>
      <c r="D66" s="65">
        <v>29.740412020000001</v>
      </c>
      <c r="E66" s="65">
        <v>12.69303</v>
      </c>
      <c r="F66" s="65">
        <v>67.868325979999995</v>
      </c>
      <c r="G66" s="66">
        <v>54.457932</v>
      </c>
      <c r="H66" s="66">
        <f>SUM(D66:G66)</f>
        <v>164.75970000000001</v>
      </c>
    </row>
    <row r="67" spans="2:8">
      <c r="B67" s="63"/>
      <c r="C67" s="64" t="s">
        <v>140</v>
      </c>
      <c r="D67" s="65" t="s">
        <v>54</v>
      </c>
      <c r="E67" s="65">
        <v>6.7270079800000007</v>
      </c>
      <c r="F67" s="65">
        <v>0.33634199999999997</v>
      </c>
      <c r="G67" s="66" t="s">
        <v>54</v>
      </c>
      <c r="H67" s="66">
        <f>SUM(D67:G67)</f>
        <v>7.0633499800000008</v>
      </c>
    </row>
    <row r="68" spans="2:8">
      <c r="B68" s="63"/>
      <c r="C68" s="64" t="s">
        <v>141</v>
      </c>
      <c r="D68" s="65">
        <v>14.202285009999999</v>
      </c>
      <c r="E68" s="65">
        <v>17.326237039999999</v>
      </c>
      <c r="F68" s="65">
        <v>35.276917049999994</v>
      </c>
      <c r="G68" s="66">
        <v>8.4021020000000011</v>
      </c>
      <c r="H68" s="66">
        <f t="shared" ref="H68:H73" si="1">SUM(D68:G68)</f>
        <v>75.2075411</v>
      </c>
    </row>
    <row r="69" spans="2:8" ht="13.9" customHeight="1">
      <c r="B69" s="63"/>
      <c r="C69" s="64" t="s">
        <v>142</v>
      </c>
      <c r="D69" s="65">
        <v>34.191086000000006</v>
      </c>
      <c r="E69" s="65">
        <v>16.941938990000004</v>
      </c>
      <c r="F69" s="65">
        <v>70.099692960000013</v>
      </c>
      <c r="G69" s="66">
        <v>4.0374099999999995</v>
      </c>
      <c r="H69" s="66">
        <f t="shared" si="1"/>
        <v>125.27012795000002</v>
      </c>
    </row>
    <row r="70" spans="2:8">
      <c r="B70" s="63"/>
      <c r="C70" s="64" t="s">
        <v>143</v>
      </c>
      <c r="D70" s="65" t="s">
        <v>54</v>
      </c>
      <c r="E70" s="65">
        <v>8.5411700499999998</v>
      </c>
      <c r="F70" s="65" t="s">
        <v>54</v>
      </c>
      <c r="G70" s="66">
        <v>2.0000000000000002E-5</v>
      </c>
      <c r="H70" s="66">
        <f t="shared" si="1"/>
        <v>8.5411900499999991</v>
      </c>
    </row>
    <row r="71" spans="2:8">
      <c r="B71" s="63"/>
      <c r="C71" s="64" t="s">
        <v>147</v>
      </c>
      <c r="D71" s="65">
        <v>29.751061050000001</v>
      </c>
      <c r="E71" s="65">
        <v>19.108841000000002</v>
      </c>
      <c r="F71" s="65">
        <v>46.702360999999996</v>
      </c>
      <c r="G71" s="66">
        <v>6.2599240199999997</v>
      </c>
      <c r="H71" s="66">
        <f t="shared" si="1"/>
        <v>101.82218707</v>
      </c>
    </row>
    <row r="72" spans="2:8" s="123" customFormat="1">
      <c r="B72" s="63"/>
      <c r="C72" s="64" t="s">
        <v>163</v>
      </c>
      <c r="D72" s="65">
        <v>34.012697000000003</v>
      </c>
      <c r="E72" s="65">
        <v>40.359092960000005</v>
      </c>
      <c r="F72" s="65">
        <v>110.10975304000002</v>
      </c>
      <c r="G72" s="66">
        <v>6.5678010000000002</v>
      </c>
      <c r="H72" s="66">
        <f t="shared" si="1"/>
        <v>191.04934400000002</v>
      </c>
    </row>
    <row r="73" spans="2:8" s="122" customFormat="1">
      <c r="B73" s="63"/>
      <c r="C73" s="64" t="s">
        <v>149</v>
      </c>
      <c r="D73" s="65" t="s">
        <v>54</v>
      </c>
      <c r="E73" s="65">
        <v>18.577441060000002</v>
      </c>
      <c r="F73" s="65">
        <v>0.412051</v>
      </c>
      <c r="G73" s="66" t="s">
        <v>54</v>
      </c>
      <c r="H73" s="66">
        <f t="shared" si="1"/>
        <v>18.989492060000003</v>
      </c>
    </row>
    <row r="74" spans="2:8" s="124" customFormat="1">
      <c r="B74" s="63"/>
      <c r="C74" s="64" t="s">
        <v>135</v>
      </c>
      <c r="D74" s="65">
        <v>22.671478</v>
      </c>
      <c r="E74" s="65">
        <v>16.640420979999998</v>
      </c>
      <c r="F74" s="65">
        <v>43.419377040000001</v>
      </c>
      <c r="G74" s="66">
        <v>4.0992090000000001</v>
      </c>
      <c r="H74" s="66">
        <f>SUM(D74:G74)</f>
        <v>86.830485019999998</v>
      </c>
    </row>
    <row r="75" spans="2:8" s="124" customFormat="1">
      <c r="B75" s="63"/>
      <c r="C75" s="64" t="s">
        <v>146</v>
      </c>
      <c r="D75" s="65">
        <v>66.662418029999998</v>
      </c>
      <c r="E75" s="65">
        <v>32.99460697</v>
      </c>
      <c r="F75" s="65">
        <v>116.46721398999999</v>
      </c>
      <c r="G75" s="66">
        <v>11.746722999999999</v>
      </c>
      <c r="H75" s="66">
        <f>SUM(D75:G75)</f>
        <v>227.87096198999998</v>
      </c>
    </row>
    <row r="76" spans="2:8">
      <c r="B76" s="114"/>
      <c r="C76" s="115" t="s">
        <v>55</v>
      </c>
      <c r="D76" s="116">
        <f>SUM(D64:D75)</f>
        <v>236.42910516000001</v>
      </c>
      <c r="E76" s="116">
        <f>SUM(E64:E75)</f>
        <v>205.76194506000002</v>
      </c>
      <c r="F76" s="116">
        <f>SUM(F64:F75)</f>
        <v>519.57564901000001</v>
      </c>
      <c r="G76" s="116">
        <f>SUM(G64:G75)</f>
        <v>101.50299499</v>
      </c>
      <c r="H76" s="116">
        <f>SUM(H64:H75)</f>
        <v>1063.26969422</v>
      </c>
    </row>
    <row r="77" spans="2:8">
      <c r="B77" s="59">
        <v>2017</v>
      </c>
      <c r="C77" s="60" t="s">
        <v>137</v>
      </c>
      <c r="D77" s="61" t="s">
        <v>54</v>
      </c>
      <c r="E77" s="61">
        <v>23.579535010000001</v>
      </c>
      <c r="F77" s="61">
        <v>0.10778700000000001</v>
      </c>
      <c r="G77" s="62" t="s">
        <v>54</v>
      </c>
      <c r="H77" s="66">
        <f t="shared" ref="H77:H84" si="2">SUM(D77:G77)</f>
        <v>23.687322009999999</v>
      </c>
    </row>
    <row r="78" spans="2:8" s="124" customFormat="1">
      <c r="B78" s="63"/>
      <c r="C78" s="64" t="s">
        <v>138</v>
      </c>
      <c r="D78" s="65">
        <v>23.927438019999997</v>
      </c>
      <c r="E78" s="65">
        <v>14.150867060000001</v>
      </c>
      <c r="F78" s="65">
        <v>36.297165070000005</v>
      </c>
      <c r="G78" s="66">
        <v>3.716189</v>
      </c>
      <c r="H78" s="66">
        <f t="shared" si="2"/>
        <v>78.091659150000012</v>
      </c>
    </row>
    <row r="79" spans="2:8" s="124" customFormat="1">
      <c r="B79" s="63"/>
      <c r="C79" s="64" t="s">
        <v>139</v>
      </c>
      <c r="D79" s="65">
        <v>103.44074098</v>
      </c>
      <c r="E79" s="65">
        <v>19.484278009999997</v>
      </c>
      <c r="F79" s="65">
        <v>142.27080000999999</v>
      </c>
      <c r="G79" s="66">
        <v>11.723566999999999</v>
      </c>
      <c r="H79" s="66">
        <f t="shared" si="2"/>
        <v>276.91938599999997</v>
      </c>
    </row>
    <row r="80" spans="2:8" s="124" customFormat="1">
      <c r="B80" s="63"/>
      <c r="C80" s="64" t="s">
        <v>140</v>
      </c>
      <c r="D80" s="65" t="s">
        <v>54</v>
      </c>
      <c r="E80" s="65">
        <v>19.206987939999998</v>
      </c>
      <c r="F80" s="65">
        <v>5.8699999999999996E-4</v>
      </c>
      <c r="G80" s="66">
        <v>2.1000000000000002E-5</v>
      </c>
      <c r="H80" s="66">
        <f t="shared" si="2"/>
        <v>19.207595939999997</v>
      </c>
    </row>
    <row r="81" spans="2:9" s="124" customFormat="1">
      <c r="B81" s="63"/>
      <c r="C81" s="64" t="s">
        <v>141</v>
      </c>
      <c r="D81" s="65">
        <v>72.041577029999999</v>
      </c>
      <c r="E81" s="65">
        <v>22.194449049999996</v>
      </c>
      <c r="F81" s="65">
        <v>75.500301989999997</v>
      </c>
      <c r="G81" s="66">
        <v>3.9121709999999998</v>
      </c>
      <c r="H81" s="66">
        <f t="shared" si="2"/>
        <v>173.64849906999999</v>
      </c>
    </row>
    <row r="82" spans="2:9" s="124" customFormat="1" ht="13.9" customHeight="1">
      <c r="B82" s="63"/>
      <c r="C82" s="64" t="s">
        <v>142</v>
      </c>
      <c r="D82" s="65">
        <v>101.02857698</v>
      </c>
      <c r="E82" s="65">
        <v>7.7686800099999997</v>
      </c>
      <c r="F82" s="65">
        <v>135.75231900999998</v>
      </c>
      <c r="G82" s="66">
        <v>14.114968000000001</v>
      </c>
      <c r="H82" s="66">
        <f t="shared" si="2"/>
        <v>258.66454399999998</v>
      </c>
    </row>
    <row r="83" spans="2:9" s="124" customFormat="1">
      <c r="B83" s="63"/>
      <c r="C83" s="64" t="s">
        <v>143</v>
      </c>
      <c r="D83" s="65" t="s">
        <v>54</v>
      </c>
      <c r="E83" s="65">
        <v>35.725807950000004</v>
      </c>
      <c r="F83" s="65">
        <v>0.118573</v>
      </c>
      <c r="G83" s="66" t="s">
        <v>54</v>
      </c>
      <c r="H83" s="66">
        <f t="shared" si="2"/>
        <v>35.844380950000001</v>
      </c>
    </row>
    <row r="84" spans="2:9" s="124" customFormat="1">
      <c r="B84" s="63"/>
      <c r="C84" s="64" t="s">
        <v>147</v>
      </c>
      <c r="D84" s="65">
        <v>54.845904000000004</v>
      </c>
      <c r="E84" s="65">
        <v>17.303361020000001</v>
      </c>
      <c r="F84" s="65">
        <v>68.335785999999999</v>
      </c>
      <c r="G84" s="66" t="s">
        <v>54</v>
      </c>
      <c r="H84" s="66">
        <f t="shared" si="2"/>
        <v>140.48505102000001</v>
      </c>
    </row>
    <row r="85" spans="2:9" s="124" customFormat="1">
      <c r="B85" s="63"/>
      <c r="C85" s="64" t="s">
        <v>163</v>
      </c>
      <c r="D85" s="65"/>
      <c r="E85" s="65"/>
      <c r="F85" s="65"/>
      <c r="G85" s="66"/>
      <c r="H85" s="66"/>
    </row>
    <row r="86" spans="2:9" s="124" customFormat="1">
      <c r="B86" s="63"/>
      <c r="C86" s="64" t="s">
        <v>149</v>
      </c>
      <c r="D86" s="65"/>
      <c r="E86" s="65"/>
      <c r="F86" s="65"/>
      <c r="G86" s="66"/>
      <c r="H86" s="66"/>
    </row>
    <row r="87" spans="2:9" s="124" customFormat="1">
      <c r="B87" s="63"/>
      <c r="C87" s="64" t="s">
        <v>135</v>
      </c>
      <c r="D87" s="65"/>
      <c r="E87" s="65"/>
      <c r="F87" s="65"/>
      <c r="G87" s="66"/>
      <c r="H87" s="66"/>
    </row>
    <row r="88" spans="2:9" s="124" customFormat="1">
      <c r="B88" s="63"/>
      <c r="C88" s="64" t="s">
        <v>146</v>
      </c>
      <c r="D88" s="65"/>
      <c r="E88" s="65"/>
      <c r="F88" s="65"/>
      <c r="G88" s="66"/>
      <c r="H88" s="66"/>
    </row>
    <row r="89" spans="2:9" s="124" customFormat="1">
      <c r="B89" s="114"/>
      <c r="C89" s="115" t="s">
        <v>55</v>
      </c>
      <c r="D89" s="116">
        <f>SUM(D77:D88)</f>
        <v>355.28423700999997</v>
      </c>
      <c r="E89" s="116">
        <f>SUM(E77:E88)</f>
        <v>159.41396605</v>
      </c>
      <c r="F89" s="116">
        <f>SUM(F77:F88)</f>
        <v>458.38331907999998</v>
      </c>
      <c r="G89" s="116">
        <f>SUM(G77:G88)</f>
        <v>33.466915999999998</v>
      </c>
      <c r="H89" s="116">
        <f>SUM(H77:H88)</f>
        <v>1006.5484381399999</v>
      </c>
    </row>
    <row r="90" spans="2:9" ht="15.75" thickBot="1"/>
    <row r="91" spans="2:9" ht="15.75" thickBot="1">
      <c r="B91" s="111" t="s">
        <v>151</v>
      </c>
      <c r="C91" s="112"/>
      <c r="D91" s="113">
        <f>D11+D24+D37+D50+D63+D76+D89</f>
        <v>2009.64181214</v>
      </c>
      <c r="E91" s="113">
        <f>E11+E24+E37+E50+E63+E76+E89</f>
        <v>855.26595052000005</v>
      </c>
      <c r="F91" s="113">
        <f>F11+F24+F37+F50+F63+F76+F89</f>
        <v>3006.8043124199999</v>
      </c>
      <c r="G91" s="113">
        <f>G11+G24+G37+G50+G63+G76+G89</f>
        <v>2901.00804599</v>
      </c>
      <c r="H91" s="113">
        <f>H11+H24+H37+H50+H63+H76+H89</f>
        <v>8772.7201210700005</v>
      </c>
    </row>
    <row r="92" spans="2:9">
      <c r="C92" s="64"/>
      <c r="D92" s="65"/>
      <c r="E92" s="65"/>
      <c r="F92" s="65"/>
      <c r="G92" s="65"/>
      <c r="H92" s="65"/>
    </row>
    <row r="94" spans="2:9">
      <c r="B94" s="73" t="s">
        <v>150</v>
      </c>
      <c r="C94" s="72"/>
      <c r="D94" s="71"/>
      <c r="E94" s="71"/>
      <c r="F94" s="71"/>
      <c r="G94" s="71"/>
      <c r="H94" s="71"/>
      <c r="I94" s="58"/>
    </row>
  </sheetData>
  <mergeCells count="2">
    <mergeCell ref="B3:G3"/>
    <mergeCell ref="B2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W131"/>
  <sheetViews>
    <sheetView topLeftCell="A22" zoomScale="130" zoomScaleNormal="130" workbookViewId="0">
      <selection activeCell="E12" sqref="E12"/>
    </sheetView>
  </sheetViews>
  <sheetFormatPr baseColWidth="10" defaultColWidth="11.5703125" defaultRowHeight="12"/>
  <cols>
    <col min="1" max="1" width="18.7109375" style="4" customWidth="1"/>
    <col min="2" max="2" width="16.5703125" style="18" customWidth="1"/>
    <col min="3" max="3" width="24.28515625" style="10" customWidth="1"/>
    <col min="4" max="4" width="19.28515625" style="10" customWidth="1"/>
    <col min="5" max="5" width="26.28515625" style="10" customWidth="1"/>
    <col min="6" max="6" width="11.5703125" style="6"/>
    <col min="7" max="16384" width="11.5703125" style="4"/>
  </cols>
  <sheetData>
    <row r="1" spans="1:12" ht="15">
      <c r="A1" s="19" t="s">
        <v>62</v>
      </c>
      <c r="B1" s="4"/>
    </row>
    <row r="2" spans="1:12">
      <c r="A2" s="20"/>
      <c r="B2" s="4"/>
    </row>
    <row r="3" spans="1:12" ht="15">
      <c r="A3" s="19" t="s">
        <v>84</v>
      </c>
      <c r="B3" s="4"/>
    </row>
    <row r="4" spans="1:12" s="27" customFormat="1" ht="15">
      <c r="A4" s="38" t="s">
        <v>63</v>
      </c>
      <c r="C4" s="35"/>
      <c r="D4" s="35"/>
      <c r="E4" s="35"/>
      <c r="F4" s="31"/>
    </row>
    <row r="5" spans="1:12">
      <c r="A5" s="20"/>
      <c r="B5" s="20"/>
      <c r="C5" s="20"/>
      <c r="D5" s="24"/>
      <c r="E5" s="24"/>
      <c r="F5" s="21"/>
    </row>
    <row r="6" spans="1:12">
      <c r="A6" s="18" t="s">
        <v>82</v>
      </c>
      <c r="B6" s="4"/>
    </row>
    <row r="7" spans="1:12" s="25" customFormat="1">
      <c r="A7" s="29" t="s">
        <v>83</v>
      </c>
      <c r="C7" s="30"/>
      <c r="D7" s="30"/>
      <c r="E7" s="30"/>
      <c r="F7" s="22"/>
    </row>
    <row r="8" spans="1:12">
      <c r="B8" s="4"/>
    </row>
    <row r="9" spans="1:12">
      <c r="A9" s="37"/>
      <c r="B9" s="37"/>
      <c r="C9" s="37"/>
      <c r="D9" s="37"/>
      <c r="E9" s="37"/>
      <c r="F9" s="37"/>
    </row>
    <row r="10" spans="1:12">
      <c r="A10" s="37"/>
      <c r="B10" s="37"/>
      <c r="C10" s="37"/>
      <c r="D10" s="37"/>
      <c r="E10" s="37"/>
      <c r="F10" s="37"/>
    </row>
    <row r="11" spans="1:12" s="26" customFormat="1">
      <c r="A11" s="37"/>
      <c r="B11" s="37"/>
      <c r="C11" s="37"/>
      <c r="D11" s="37"/>
      <c r="E11" s="37"/>
      <c r="F11" s="37"/>
    </row>
    <row r="12" spans="1:12" s="17" customFormat="1">
      <c r="A12" s="37"/>
      <c r="B12" s="37"/>
      <c r="C12" s="37"/>
      <c r="D12" s="37"/>
      <c r="E12" s="37"/>
      <c r="F12" s="37"/>
    </row>
    <row r="13" spans="1:12" ht="12.75" thickBot="1">
      <c r="A13" s="37"/>
      <c r="B13" s="37"/>
      <c r="C13" s="37"/>
      <c r="D13" s="37"/>
      <c r="E13" s="37"/>
      <c r="F13" s="4"/>
    </row>
    <row r="14" spans="1:12" ht="12.75" thickBot="1">
      <c r="B14" s="810" t="s">
        <v>53</v>
      </c>
      <c r="C14" s="810"/>
      <c r="D14" s="810"/>
      <c r="E14" s="810"/>
      <c r="F14" s="810"/>
      <c r="G14" s="810"/>
      <c r="H14" s="810"/>
      <c r="I14" s="810"/>
      <c r="J14" s="810"/>
      <c r="K14" s="810"/>
      <c r="L14" s="42">
        <v>2014</v>
      </c>
    </row>
    <row r="15" spans="1:12">
      <c r="A15" s="11" t="s">
        <v>65</v>
      </c>
      <c r="B15" s="11">
        <v>2004</v>
      </c>
      <c r="C15" s="11">
        <v>2005</v>
      </c>
      <c r="D15" s="11">
        <v>2006</v>
      </c>
      <c r="E15" s="11">
        <v>2007</v>
      </c>
      <c r="F15" s="11">
        <v>2008</v>
      </c>
      <c r="G15" s="11">
        <v>2009</v>
      </c>
      <c r="H15" s="11">
        <v>2010</v>
      </c>
      <c r="I15" s="11">
        <v>2011</v>
      </c>
      <c r="J15" s="11">
        <v>2012</v>
      </c>
      <c r="K15" s="11">
        <v>2013</v>
      </c>
      <c r="L15" s="11" t="s">
        <v>66</v>
      </c>
    </row>
    <row r="16" spans="1:12">
      <c r="A16" s="39" t="s">
        <v>67</v>
      </c>
      <c r="B16" s="13">
        <v>2016.3388019675995</v>
      </c>
      <c r="C16" s="13">
        <v>2069.2028821975996</v>
      </c>
      <c r="D16" s="13">
        <v>2650.7768734652409</v>
      </c>
      <c r="E16" s="13">
        <v>2747.715576605241</v>
      </c>
      <c r="F16" s="13">
        <v>3203.9595314852409</v>
      </c>
      <c r="G16" s="13">
        <v>4126.3384317552409</v>
      </c>
      <c r="H16" s="13">
        <v>5028.4463977652413</v>
      </c>
      <c r="I16" s="13">
        <v>5390.9563147666759</v>
      </c>
      <c r="J16" s="13">
        <v>5611.7135050666739</v>
      </c>
      <c r="K16" s="13">
        <v>5591.9661155892481</v>
      </c>
      <c r="L16" s="46">
        <v>5604.437890047554</v>
      </c>
    </row>
    <row r="17" spans="1:12">
      <c r="A17" s="39" t="s">
        <v>68</v>
      </c>
      <c r="B17" s="13">
        <v>1967.4867882353153</v>
      </c>
      <c r="C17" s="13">
        <v>2300.3104409025186</v>
      </c>
      <c r="D17" s="13">
        <v>2498.6154783761099</v>
      </c>
      <c r="E17" s="13">
        <v>2564.8533505304817</v>
      </c>
      <c r="F17" s="13">
        <v>3614.639977182519</v>
      </c>
      <c r="G17" s="13">
        <v>3736.3777963800471</v>
      </c>
      <c r="H17" s="13">
        <v>3895.533183941855</v>
      </c>
      <c r="I17" s="13">
        <v>4081.8216594039341</v>
      </c>
      <c r="J17" s="13">
        <v>4213.4929441154027</v>
      </c>
      <c r="K17" s="13">
        <v>4221.7054745731493</v>
      </c>
      <c r="L17" s="46">
        <v>4221.7054745731493</v>
      </c>
    </row>
    <row r="18" spans="1:12">
      <c r="A18" s="39" t="s">
        <v>69</v>
      </c>
      <c r="B18" s="13">
        <v>4310.2889765974332</v>
      </c>
      <c r="C18" s="13">
        <v>3687.8409155089694</v>
      </c>
      <c r="D18" s="13">
        <v>3679.6163955789693</v>
      </c>
      <c r="E18" s="13">
        <v>3751.1475445490769</v>
      </c>
      <c r="F18" s="13">
        <v>3651.869068069077</v>
      </c>
      <c r="G18" s="13">
        <v>3699.6450680690768</v>
      </c>
      <c r="H18" s="13">
        <v>3788.6378504935014</v>
      </c>
      <c r="I18" s="13">
        <v>3808.0378504935015</v>
      </c>
      <c r="J18" s="13">
        <v>3932.3510261539277</v>
      </c>
      <c r="K18" s="13">
        <v>3932.3510261539277</v>
      </c>
      <c r="L18" s="46">
        <v>3932.3510261539277</v>
      </c>
    </row>
    <row r="19" spans="1:12">
      <c r="A19" s="39" t="s">
        <v>70</v>
      </c>
      <c r="B19" s="13">
        <v>2375.2657345309881</v>
      </c>
      <c r="C19" s="13">
        <v>2297.5666158672607</v>
      </c>
      <c r="D19" s="13">
        <v>2792.1466584639056</v>
      </c>
      <c r="E19" s="13">
        <v>2811.1531355880411</v>
      </c>
      <c r="F19" s="13">
        <v>2925.1640428204187</v>
      </c>
      <c r="G19" s="13">
        <v>3061.2952120130963</v>
      </c>
      <c r="H19" s="13">
        <v>3094.9237797424066</v>
      </c>
      <c r="I19" s="13">
        <v>3107.5768861233728</v>
      </c>
      <c r="J19" s="13">
        <v>3126.2969148318903</v>
      </c>
      <c r="K19" s="13">
        <v>3138.4254700834599</v>
      </c>
      <c r="L19" s="46">
        <v>3163.4254700834599</v>
      </c>
    </row>
    <row r="20" spans="1:12">
      <c r="A20" s="39" t="s">
        <v>71</v>
      </c>
      <c r="B20" s="13">
        <v>1647.7702663745179</v>
      </c>
      <c r="C20" s="13">
        <v>1647.7702663745179</v>
      </c>
      <c r="D20" s="13">
        <v>1664.2388943545179</v>
      </c>
      <c r="E20" s="13">
        <v>1672.9916918245178</v>
      </c>
      <c r="F20" s="13">
        <v>1831.8265378245178</v>
      </c>
      <c r="G20" s="13">
        <v>2189.607049927668</v>
      </c>
      <c r="H20" s="13">
        <v>2454.9098617485233</v>
      </c>
      <c r="I20" s="13">
        <v>2513.4107839465137</v>
      </c>
      <c r="J20" s="13">
        <v>2616.594687318357</v>
      </c>
      <c r="K20" s="13">
        <v>3063.2399150183601</v>
      </c>
      <c r="L20" s="46">
        <v>3065.6903698802112</v>
      </c>
    </row>
    <row r="21" spans="1:12">
      <c r="A21" s="39" t="s">
        <v>72</v>
      </c>
      <c r="B21" s="13">
        <v>667.25720348266987</v>
      </c>
      <c r="C21" s="13">
        <v>665.26879978330419</v>
      </c>
      <c r="D21" s="13">
        <v>701.30914819929308</v>
      </c>
      <c r="E21" s="13">
        <v>710.54980143030332</v>
      </c>
      <c r="F21" s="13">
        <v>725.83371774085163</v>
      </c>
      <c r="G21" s="13">
        <v>755.97493951085164</v>
      </c>
      <c r="H21" s="13">
        <v>786.85445501085167</v>
      </c>
      <c r="I21" s="13">
        <v>794.52936158257012</v>
      </c>
      <c r="J21" s="13">
        <v>795.82925658257011</v>
      </c>
      <c r="K21" s="13">
        <v>796.82925658257011</v>
      </c>
      <c r="L21" s="46">
        <v>797.82925658257011</v>
      </c>
    </row>
    <row r="22" spans="1:12">
      <c r="A22" s="39" t="s">
        <v>73</v>
      </c>
      <c r="B22" s="13">
        <v>207.93021826308302</v>
      </c>
      <c r="C22" s="13">
        <v>207.93021826308302</v>
      </c>
      <c r="D22" s="13">
        <v>207.93021826308302</v>
      </c>
      <c r="E22" s="13">
        <v>233.2223947022014</v>
      </c>
      <c r="F22" s="13">
        <v>394.35828970220143</v>
      </c>
      <c r="G22" s="13">
        <v>415.98610970220142</v>
      </c>
      <c r="H22" s="13">
        <v>637.77964370220138</v>
      </c>
      <c r="I22" s="13">
        <v>657.77959870220138</v>
      </c>
      <c r="J22" s="13">
        <v>679.67954870220171</v>
      </c>
      <c r="K22" s="13">
        <v>679.67954870220171</v>
      </c>
      <c r="L22" s="46">
        <v>679.67954870220171</v>
      </c>
    </row>
    <row r="23" spans="1:12">
      <c r="A23" s="39" t="s">
        <v>74</v>
      </c>
      <c r="B23" s="13">
        <v>373.23570599663424</v>
      </c>
      <c r="C23" s="13">
        <v>384.93353697616629</v>
      </c>
      <c r="D23" s="13">
        <v>395.68009606137497</v>
      </c>
      <c r="E23" s="13">
        <v>420.72520141006299</v>
      </c>
      <c r="F23" s="13">
        <v>444.86441439006302</v>
      </c>
      <c r="G23" s="13">
        <v>554.86128963006297</v>
      </c>
      <c r="H23" s="13">
        <v>647.16456323334512</v>
      </c>
      <c r="I23" s="13">
        <v>654.19884916276044</v>
      </c>
      <c r="J23" s="13">
        <v>657.96556011613347</v>
      </c>
      <c r="K23" s="13">
        <v>674.21752252396402</v>
      </c>
      <c r="L23" s="46">
        <v>674.21752252396402</v>
      </c>
    </row>
    <row r="24" spans="1:12">
      <c r="A24" s="39" t="s">
        <v>75</v>
      </c>
      <c r="B24" s="13">
        <v>248.44516128020001</v>
      </c>
      <c r="C24" s="13">
        <v>265.24541328020001</v>
      </c>
      <c r="D24" s="13">
        <v>265.24541328020001</v>
      </c>
      <c r="E24" s="13">
        <v>265.24541328020001</v>
      </c>
      <c r="F24" s="13">
        <v>302.86211052020002</v>
      </c>
      <c r="G24" s="13">
        <v>322.86717758642072</v>
      </c>
      <c r="H24" s="13">
        <v>331.30892958238934</v>
      </c>
      <c r="I24" s="13">
        <v>360.17504258289864</v>
      </c>
      <c r="J24" s="13">
        <v>361.91967448473912</v>
      </c>
      <c r="K24" s="13">
        <v>365.59100315606781</v>
      </c>
      <c r="L24" s="46">
        <v>360.06981334605672</v>
      </c>
    </row>
    <row r="25" spans="1:12">
      <c r="A25" s="39" t="s">
        <v>76</v>
      </c>
      <c r="B25" s="13">
        <v>86.074439959419195</v>
      </c>
      <c r="C25" s="13">
        <v>95.21343995941919</v>
      </c>
      <c r="D25" s="13">
        <v>124.1948540138946</v>
      </c>
      <c r="E25" s="13">
        <v>163.87990531779587</v>
      </c>
      <c r="F25" s="13">
        <v>204.70128749981606</v>
      </c>
      <c r="G25" s="13">
        <v>224.93950015858047</v>
      </c>
      <c r="H25" s="13">
        <v>329.08729649534104</v>
      </c>
      <c r="I25" s="13">
        <v>329.08729649534104</v>
      </c>
      <c r="J25" s="13">
        <v>339.15682447534101</v>
      </c>
      <c r="K25" s="13">
        <v>344.04136843279014</v>
      </c>
      <c r="L25" s="46">
        <v>344.04136843279014</v>
      </c>
    </row>
    <row r="26" spans="1:12">
      <c r="A26" s="39" t="s">
        <v>77</v>
      </c>
      <c r="B26" s="13">
        <v>9.9844459099999998</v>
      </c>
      <c r="C26" s="13">
        <v>14.49959743</v>
      </c>
      <c r="D26" s="13">
        <v>132.99959742999999</v>
      </c>
      <c r="E26" s="13">
        <v>162.99959742999999</v>
      </c>
      <c r="F26" s="13">
        <v>162.99959742999999</v>
      </c>
      <c r="G26" s="13">
        <v>162.99959742999999</v>
      </c>
      <c r="H26" s="13">
        <v>163.01441792799861</v>
      </c>
      <c r="I26" s="13">
        <v>163.01441792799861</v>
      </c>
      <c r="J26" s="13">
        <v>163.01441792799861</v>
      </c>
      <c r="K26" s="13">
        <v>163.01441792799861</v>
      </c>
      <c r="L26" s="46">
        <v>163.01441792799861</v>
      </c>
    </row>
    <row r="27" spans="1:12">
      <c r="A27" s="39" t="s">
        <v>78</v>
      </c>
      <c r="B27" s="13">
        <v>62.102777143296592</v>
      </c>
      <c r="C27" s="13">
        <v>63.238038683296594</v>
      </c>
      <c r="D27" s="13">
        <v>63.367988803296591</v>
      </c>
      <c r="E27" s="13">
        <v>63.542948803296589</v>
      </c>
      <c r="F27" s="13">
        <v>63.798127193296587</v>
      </c>
      <c r="G27" s="13">
        <v>72.294871953296592</v>
      </c>
      <c r="H27" s="13">
        <v>76.554871953296598</v>
      </c>
      <c r="I27" s="13">
        <v>76.554871953296598</v>
      </c>
      <c r="J27" s="13">
        <v>81.554871953296598</v>
      </c>
      <c r="K27" s="13">
        <v>83.139495953296588</v>
      </c>
      <c r="L27" s="46">
        <v>83.139495953296588</v>
      </c>
    </row>
    <row r="28" spans="1:12">
      <c r="A28" s="39" t="s">
        <v>79</v>
      </c>
      <c r="B28" s="13">
        <v>44.403113932829655</v>
      </c>
      <c r="C28" s="13">
        <v>44.403113932829655</v>
      </c>
      <c r="D28" s="13">
        <v>44.403113932829655</v>
      </c>
      <c r="E28" s="13">
        <v>44.403113932829655</v>
      </c>
      <c r="F28" s="13">
        <v>45.227177792829657</v>
      </c>
      <c r="G28" s="13">
        <v>45.227177792829657</v>
      </c>
      <c r="H28" s="13">
        <v>45.227177792829657</v>
      </c>
      <c r="I28" s="13">
        <v>45.227177792829657</v>
      </c>
      <c r="J28" s="13">
        <v>45.227177792829657</v>
      </c>
      <c r="K28" s="13">
        <v>45.227177792829657</v>
      </c>
      <c r="L28" s="46">
        <v>70.536118793185906</v>
      </c>
    </row>
    <row r="29" spans="1:12">
      <c r="A29" s="39" t="s">
        <v>80</v>
      </c>
      <c r="B29" s="13">
        <v>24.844261986992819</v>
      </c>
      <c r="C29" s="13">
        <v>25.14426198699282</v>
      </c>
      <c r="D29" s="13">
        <v>25.724163788794623</v>
      </c>
      <c r="E29" s="13">
        <v>25.724163788794623</v>
      </c>
      <c r="F29" s="13">
        <v>26.84976370015994</v>
      </c>
      <c r="G29" s="13">
        <v>28.299685700189993</v>
      </c>
      <c r="H29" s="13">
        <v>29.798364000189995</v>
      </c>
      <c r="I29" s="13">
        <v>32.65497576986705</v>
      </c>
      <c r="J29" s="13">
        <v>32.65497576986705</v>
      </c>
      <c r="K29" s="13">
        <v>32.65497576986705</v>
      </c>
      <c r="L29" s="46">
        <v>32.65497576986705</v>
      </c>
    </row>
    <row r="30" spans="1:12">
      <c r="A30" s="39" t="s">
        <v>81</v>
      </c>
      <c r="B30" s="13">
        <v>1.2449411000000001</v>
      </c>
      <c r="C30" s="13">
        <v>1.2449411000000001</v>
      </c>
      <c r="D30" s="13">
        <v>1.2449411000000001</v>
      </c>
      <c r="E30" s="13">
        <v>1.2449411000000001</v>
      </c>
      <c r="F30" s="13">
        <v>1.2449411000000001</v>
      </c>
      <c r="G30" s="13">
        <v>1.2449411000000001</v>
      </c>
      <c r="H30" s="13">
        <v>1.2449411000000001</v>
      </c>
      <c r="I30" s="13">
        <v>1.2449411000000001</v>
      </c>
      <c r="J30" s="13">
        <v>1.2449411000000001</v>
      </c>
      <c r="K30" s="13">
        <v>1.2449411000000001</v>
      </c>
      <c r="L30" s="46">
        <v>1.2449411000000001</v>
      </c>
    </row>
    <row r="31" spans="1:12">
      <c r="A31" s="40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47"/>
    </row>
    <row r="32" spans="1:12">
      <c r="A32" s="41" t="s">
        <v>55</v>
      </c>
      <c r="B32" s="43">
        <f>SUM(B16:B30)</f>
        <v>14042.672836760981</v>
      </c>
      <c r="C32" s="44">
        <f t="shared" ref="C32:L32" si="0">SUM(C16:C30)</f>
        <v>13769.812482246158</v>
      </c>
      <c r="D32" s="44">
        <f t="shared" si="0"/>
        <v>15247.493835111507</v>
      </c>
      <c r="E32" s="44">
        <f t="shared" si="0"/>
        <v>15639.39878029284</v>
      </c>
      <c r="F32" s="44">
        <f t="shared" si="0"/>
        <v>17600.198584451187</v>
      </c>
      <c r="G32" s="44">
        <f t="shared" si="0"/>
        <v>19397.958848709561</v>
      </c>
      <c r="H32" s="44">
        <f t="shared" si="0"/>
        <v>21310.485734489972</v>
      </c>
      <c r="I32" s="44">
        <f t="shared" si="0"/>
        <v>22016.270027803759</v>
      </c>
      <c r="J32" s="44">
        <f t="shared" si="0"/>
        <v>22658.696326391229</v>
      </c>
      <c r="K32" s="44">
        <f t="shared" si="0"/>
        <v>23133.327709359728</v>
      </c>
      <c r="L32" s="49">
        <f t="shared" si="0"/>
        <v>23194.037689870234</v>
      </c>
    </row>
    <row r="33" spans="1:9">
      <c r="A33" s="37"/>
      <c r="B33" s="37"/>
      <c r="C33" s="37"/>
      <c r="D33" s="37"/>
      <c r="E33" s="37"/>
    </row>
    <row r="34" spans="1:9">
      <c r="D34" s="37"/>
      <c r="E34" s="37"/>
    </row>
    <row r="35" spans="1:9" ht="15">
      <c r="A35" s="19" t="s">
        <v>116</v>
      </c>
      <c r="B35" s="37"/>
      <c r="C35" s="37"/>
      <c r="D35" s="37"/>
      <c r="E35" s="37"/>
    </row>
    <row r="36" spans="1:9">
      <c r="A36" s="18" t="s">
        <v>82</v>
      </c>
      <c r="B36" s="4"/>
    </row>
    <row r="37" spans="1:9" s="25" customFormat="1">
      <c r="A37" s="29" t="s">
        <v>83</v>
      </c>
      <c r="C37" s="30"/>
      <c r="D37" s="30"/>
      <c r="E37" s="30"/>
      <c r="F37" s="22"/>
    </row>
    <row r="38" spans="1:9" ht="15.75" thickBot="1">
      <c r="A38" s="19"/>
      <c r="B38" s="37"/>
      <c r="C38" s="37"/>
      <c r="D38" s="37"/>
      <c r="E38" s="37"/>
    </row>
    <row r="39" spans="1:9" s="6" customFormat="1" ht="12.75" thickBot="1">
      <c r="A39" s="37"/>
      <c r="B39" s="42">
        <v>2014</v>
      </c>
      <c r="C39" s="37"/>
      <c r="D39" s="37"/>
      <c r="E39" s="37"/>
      <c r="G39" s="4"/>
      <c r="H39" s="4"/>
      <c r="I39" s="4"/>
    </row>
    <row r="40" spans="1:9" s="6" customFormat="1">
      <c r="A40" s="11" t="s">
        <v>65</v>
      </c>
      <c r="B40" s="11" t="s">
        <v>115</v>
      </c>
      <c r="C40" s="37"/>
      <c r="D40" s="37"/>
      <c r="E40" s="37"/>
      <c r="G40" s="4"/>
      <c r="H40" s="4"/>
      <c r="I40" s="4"/>
    </row>
    <row r="41" spans="1:9" s="6" customFormat="1">
      <c r="A41" s="39" t="s">
        <v>52</v>
      </c>
      <c r="B41" s="46">
        <v>2.6195341199999995</v>
      </c>
      <c r="C41" s="37"/>
      <c r="D41" s="37"/>
      <c r="E41" s="37"/>
      <c r="G41" s="4"/>
      <c r="H41" s="4"/>
      <c r="I41" s="4"/>
    </row>
    <row r="42" spans="1:9" s="6" customFormat="1">
      <c r="A42" s="39" t="s">
        <v>58</v>
      </c>
      <c r="B42" s="46">
        <v>2299.8891868837809</v>
      </c>
      <c r="C42" s="37"/>
      <c r="D42" s="37"/>
      <c r="E42" s="37"/>
      <c r="G42" s="4"/>
      <c r="H42" s="4"/>
      <c r="I42" s="4"/>
    </row>
    <row r="43" spans="1:9" s="6" customFormat="1">
      <c r="A43" s="39" t="s">
        <v>88</v>
      </c>
      <c r="B43" s="46">
        <v>939.77661745620821</v>
      </c>
      <c r="C43" s="37"/>
      <c r="D43" s="37"/>
      <c r="E43" s="37"/>
      <c r="G43" s="4"/>
      <c r="H43" s="4"/>
      <c r="I43" s="4"/>
    </row>
    <row r="44" spans="1:9" s="6" customFormat="1">
      <c r="A44" s="39" t="s">
        <v>89</v>
      </c>
      <c r="B44" s="46">
        <v>409.890173564554</v>
      </c>
      <c r="C44" s="37"/>
      <c r="D44" s="37"/>
      <c r="E44" s="37"/>
      <c r="G44" s="4"/>
      <c r="H44" s="4"/>
      <c r="I44" s="4"/>
    </row>
    <row r="45" spans="1:9" s="6" customFormat="1">
      <c r="A45" s="39" t="s">
        <v>59</v>
      </c>
      <c r="B45" s="46">
        <v>192.060598877231</v>
      </c>
      <c r="C45" s="37"/>
      <c r="D45" s="37"/>
      <c r="E45" s="37"/>
      <c r="G45" s="4"/>
      <c r="H45" s="4"/>
      <c r="I45" s="4"/>
    </row>
    <row r="46" spans="1:9" s="6" customFormat="1">
      <c r="A46" s="39" t="s">
        <v>51</v>
      </c>
      <c r="B46" s="46">
        <v>708.35876683000004</v>
      </c>
      <c r="C46" s="37"/>
      <c r="D46" s="37"/>
      <c r="E46" s="37"/>
      <c r="G46" s="4"/>
      <c r="H46" s="4"/>
      <c r="I46" s="4"/>
    </row>
    <row r="47" spans="1:9" s="6" customFormat="1">
      <c r="A47" s="39" t="s">
        <v>60</v>
      </c>
      <c r="B47" s="46">
        <v>0</v>
      </c>
      <c r="C47" s="37"/>
      <c r="D47" s="37"/>
      <c r="E47" s="37"/>
      <c r="G47" s="4"/>
      <c r="H47" s="4"/>
      <c r="I47" s="4"/>
    </row>
    <row r="48" spans="1:9" s="6" customFormat="1">
      <c r="A48" s="39" t="s">
        <v>57</v>
      </c>
      <c r="B48" s="46">
        <v>349.00856413600337</v>
      </c>
      <c r="C48" s="37"/>
      <c r="D48" s="37"/>
      <c r="E48" s="37"/>
      <c r="G48" s="4"/>
      <c r="H48" s="4"/>
      <c r="I48" s="4"/>
    </row>
    <row r="49" spans="1:9" s="6" customFormat="1">
      <c r="A49" s="39" t="s">
        <v>90</v>
      </c>
      <c r="B49" s="46">
        <v>38.648328444955993</v>
      </c>
      <c r="C49" s="37"/>
      <c r="D49" s="37"/>
      <c r="E49" s="37"/>
      <c r="G49" s="4"/>
      <c r="H49" s="4"/>
      <c r="I49" s="4"/>
    </row>
    <row r="50" spans="1:9" s="6" customFormat="1">
      <c r="A50" s="39" t="s">
        <v>91</v>
      </c>
      <c r="B50" s="46">
        <v>225.71720261000002</v>
      </c>
      <c r="C50" s="37"/>
      <c r="D50" s="37"/>
      <c r="E50" s="37"/>
      <c r="G50" s="4"/>
      <c r="H50" s="4"/>
      <c r="I50" s="4"/>
    </row>
    <row r="51" spans="1:9" s="6" customFormat="1">
      <c r="A51" s="39" t="s">
        <v>92</v>
      </c>
      <c r="B51" s="46">
        <v>24.987835522574006</v>
      </c>
      <c r="C51" s="37"/>
      <c r="D51" s="37"/>
      <c r="E51" s="37"/>
      <c r="G51" s="4"/>
      <c r="H51" s="4"/>
      <c r="I51" s="4"/>
    </row>
    <row r="52" spans="1:9" s="6" customFormat="1">
      <c r="A52" s="39" t="s">
        <v>56</v>
      </c>
      <c r="B52" s="46">
        <v>12.183352823274996</v>
      </c>
      <c r="C52" s="37"/>
      <c r="D52" s="37"/>
      <c r="E52" s="37"/>
      <c r="G52" s="4"/>
      <c r="H52" s="4"/>
      <c r="I52" s="4"/>
    </row>
    <row r="53" spans="1:9" s="6" customFormat="1">
      <c r="A53" s="39" t="s">
        <v>93</v>
      </c>
      <c r="B53" s="46">
        <v>0</v>
      </c>
      <c r="C53" s="37"/>
      <c r="D53" s="37"/>
      <c r="E53" s="37"/>
      <c r="G53" s="4"/>
      <c r="H53" s="4"/>
      <c r="I53" s="4"/>
    </row>
    <row r="54" spans="1:9" s="6" customFormat="1">
      <c r="A54" s="39" t="s">
        <v>48</v>
      </c>
      <c r="B54" s="46">
        <v>181.25979093999999</v>
      </c>
      <c r="C54" s="37"/>
      <c r="D54" s="37"/>
      <c r="E54" s="37"/>
      <c r="G54" s="4"/>
      <c r="H54" s="4"/>
      <c r="I54" s="4"/>
    </row>
    <row r="55" spans="1:9" s="6" customFormat="1">
      <c r="A55" s="39" t="s">
        <v>94</v>
      </c>
      <c r="B55" s="46">
        <v>19.203540126541</v>
      </c>
      <c r="C55" s="37"/>
      <c r="D55" s="37"/>
      <c r="E55" s="37"/>
      <c r="G55" s="4"/>
      <c r="H55" s="4"/>
      <c r="I55" s="4"/>
    </row>
    <row r="56" spans="1:9" s="6" customFormat="1">
      <c r="A56" s="39" t="s">
        <v>95</v>
      </c>
      <c r="B56" s="46">
        <v>0</v>
      </c>
      <c r="C56" s="37"/>
      <c r="D56" s="37"/>
      <c r="E56" s="37"/>
      <c r="G56" s="4"/>
      <c r="H56" s="4"/>
      <c r="I56" s="4"/>
    </row>
    <row r="57" spans="1:9" s="6" customFormat="1">
      <c r="A57" s="39" t="s">
        <v>47</v>
      </c>
      <c r="B57" s="46">
        <v>157.78027131143469</v>
      </c>
      <c r="C57" s="37"/>
      <c r="D57" s="37"/>
      <c r="E57" s="37"/>
      <c r="G57" s="4"/>
      <c r="H57" s="4"/>
      <c r="I57" s="4"/>
    </row>
    <row r="58" spans="1:9" s="6" customFormat="1">
      <c r="A58" s="39" t="s">
        <v>49</v>
      </c>
      <c r="B58" s="46">
        <v>2.4854901905310003</v>
      </c>
      <c r="C58" s="37"/>
      <c r="D58" s="37"/>
      <c r="E58" s="37"/>
      <c r="G58" s="4"/>
      <c r="H58" s="4"/>
      <c r="I58" s="4"/>
    </row>
    <row r="59" spans="1:9" s="6" customFormat="1">
      <c r="A59" s="39" t="s">
        <v>96</v>
      </c>
      <c r="B59" s="46">
        <v>0</v>
      </c>
      <c r="C59" s="37"/>
      <c r="D59" s="37"/>
      <c r="E59" s="37"/>
      <c r="G59" s="4"/>
      <c r="H59" s="4"/>
      <c r="I59" s="4"/>
    </row>
    <row r="60" spans="1:9" s="6" customFormat="1">
      <c r="A60" s="39" t="s">
        <v>97</v>
      </c>
      <c r="B60" s="46">
        <v>0.32579999999999998</v>
      </c>
      <c r="C60" s="37"/>
      <c r="D60" s="37"/>
      <c r="E60" s="37"/>
      <c r="G60" s="4"/>
      <c r="H60" s="4"/>
      <c r="I60" s="4"/>
    </row>
    <row r="61" spans="1:9" s="6" customFormat="1">
      <c r="A61" s="39" t="s">
        <v>98</v>
      </c>
      <c r="B61" s="46">
        <v>0</v>
      </c>
      <c r="C61" s="37"/>
      <c r="D61" s="37"/>
      <c r="E61" s="37"/>
      <c r="G61" s="4"/>
      <c r="H61" s="4"/>
      <c r="I61" s="4"/>
    </row>
    <row r="62" spans="1:9" s="6" customFormat="1">
      <c r="A62" s="39" t="s">
        <v>50</v>
      </c>
      <c r="B62" s="46">
        <v>11.707172521522002</v>
      </c>
      <c r="C62" s="37"/>
      <c r="D62" s="37"/>
      <c r="E62" s="37"/>
      <c r="G62" s="4"/>
      <c r="H62" s="4"/>
      <c r="I62" s="4"/>
    </row>
    <row r="63" spans="1:9" s="6" customFormat="1">
      <c r="A63" s="39" t="s">
        <v>99</v>
      </c>
      <c r="B63" s="46">
        <v>0</v>
      </c>
      <c r="C63" s="37"/>
      <c r="D63" s="37"/>
      <c r="E63" s="37"/>
      <c r="G63" s="4"/>
      <c r="H63" s="4"/>
      <c r="I63" s="4"/>
    </row>
    <row r="64" spans="1:9" s="6" customFormat="1">
      <c r="A64" s="39" t="s">
        <v>100</v>
      </c>
      <c r="B64" s="46">
        <v>1.4210854715202003E-20</v>
      </c>
      <c r="C64" s="37"/>
      <c r="D64" s="37"/>
      <c r="E64" s="37"/>
      <c r="G64" s="4"/>
      <c r="H64" s="4"/>
      <c r="I64" s="4"/>
    </row>
    <row r="65" spans="1:23" s="6" customFormat="1">
      <c r="A65" s="39" t="s">
        <v>101</v>
      </c>
      <c r="B65" s="46">
        <v>0</v>
      </c>
      <c r="C65" s="37"/>
      <c r="D65" s="37"/>
      <c r="E65" s="37"/>
      <c r="G65" s="4"/>
      <c r="H65" s="4"/>
      <c r="I65" s="4"/>
    </row>
    <row r="66" spans="1:23" s="6" customFormat="1">
      <c r="A66" s="39" t="s">
        <v>102</v>
      </c>
      <c r="B66" s="46">
        <v>5.9000216424465184E-11</v>
      </c>
      <c r="C66" s="37"/>
      <c r="D66" s="37"/>
      <c r="E66" s="37"/>
      <c r="G66" s="4"/>
      <c r="H66" s="4"/>
      <c r="I66" s="4"/>
    </row>
    <row r="67" spans="1:23" s="6" customFormat="1">
      <c r="A67" s="39" t="s">
        <v>103</v>
      </c>
      <c r="B67" s="46">
        <v>1.9599999999999999E-3</v>
      </c>
      <c r="C67" s="37"/>
      <c r="D67" s="37"/>
      <c r="E67" s="37"/>
      <c r="G67" s="4"/>
      <c r="H67" s="4"/>
      <c r="I67" s="4"/>
    </row>
    <row r="68" spans="1:23" s="6" customFormat="1">
      <c r="A68" s="39" t="s">
        <v>104</v>
      </c>
      <c r="B68" s="46">
        <v>5.6843418860808012E-20</v>
      </c>
      <c r="C68" s="37"/>
      <c r="D68" s="37"/>
      <c r="E68" s="37"/>
    </row>
    <row r="69" spans="1:23" s="6" customFormat="1">
      <c r="A69" s="39" t="s">
        <v>105</v>
      </c>
      <c r="B69" s="46">
        <v>0</v>
      </c>
      <c r="C69" s="37"/>
      <c r="D69" s="37"/>
      <c r="E69" s="37"/>
    </row>
    <row r="70" spans="1:23" s="6" customFormat="1">
      <c r="A70" s="39" t="s">
        <v>106</v>
      </c>
      <c r="B70" s="46">
        <v>0</v>
      </c>
      <c r="C70" s="37"/>
      <c r="D70" s="37"/>
      <c r="E70" s="37"/>
    </row>
    <row r="71" spans="1:23" s="6" customFormat="1">
      <c r="A71" s="39" t="s">
        <v>107</v>
      </c>
      <c r="B71" s="46">
        <v>5.6843418860808012E-20</v>
      </c>
      <c r="C71" s="37"/>
      <c r="D71" s="37"/>
      <c r="E71" s="37"/>
    </row>
    <row r="72" spans="1:23" s="6" customFormat="1">
      <c r="A72" s="39" t="s">
        <v>108</v>
      </c>
      <c r="B72" s="46">
        <v>4.6701499999999996</v>
      </c>
      <c r="C72" s="37"/>
      <c r="D72" s="37"/>
      <c r="E72" s="37"/>
    </row>
    <row r="73" spans="1:23" s="6" customFormat="1">
      <c r="A73" s="39" t="s">
        <v>109</v>
      </c>
      <c r="B73" s="46">
        <v>0</v>
      </c>
      <c r="C73" s="37"/>
      <c r="D73" s="37"/>
      <c r="E73" s="37"/>
    </row>
    <row r="74" spans="1:23" s="6" customFormat="1">
      <c r="A74" s="39" t="s">
        <v>110</v>
      </c>
      <c r="B74" s="46">
        <v>0</v>
      </c>
      <c r="C74" s="37"/>
      <c r="D74" s="37"/>
      <c r="E74" s="37"/>
    </row>
    <row r="75" spans="1:23" s="6" customFormat="1">
      <c r="A75" s="39" t="s">
        <v>111</v>
      </c>
      <c r="B75" s="46">
        <v>4.7643486383059042</v>
      </c>
      <c r="C75" s="37"/>
      <c r="D75" s="37"/>
      <c r="E75" s="37"/>
    </row>
    <row r="76" spans="1:23" s="6" customFormat="1">
      <c r="A76" s="39" t="s">
        <v>112</v>
      </c>
      <c r="B76" s="46">
        <v>2.1400000000000003E-6</v>
      </c>
      <c r="C76" s="37"/>
      <c r="D76" s="37"/>
      <c r="E76" s="37"/>
    </row>
    <row r="77" spans="1:23" s="6" customFormat="1">
      <c r="A77" s="39" t="s">
        <v>113</v>
      </c>
      <c r="B77" s="46">
        <v>0</v>
      </c>
      <c r="C77" s="37"/>
      <c r="D77" s="37"/>
      <c r="E77" s="37"/>
    </row>
    <row r="78" spans="1:23" s="6" customFormat="1">
      <c r="A78" s="39" t="s">
        <v>114</v>
      </c>
      <c r="B78" s="46">
        <v>2.4349140000076184</v>
      </c>
      <c r="C78" s="37"/>
      <c r="D78" s="37"/>
      <c r="E78" s="37"/>
    </row>
    <row r="79" spans="1:23" s="6" customFormat="1">
      <c r="A79" s="39" t="s">
        <v>26</v>
      </c>
      <c r="B79" s="46">
        <v>16.664288910570125</v>
      </c>
      <c r="C79" s="37"/>
      <c r="D79" s="37"/>
      <c r="E79" s="37"/>
    </row>
    <row r="80" spans="1:23" s="6" customFormat="1">
      <c r="A80" s="39"/>
      <c r="B80" s="47"/>
      <c r="C80" s="37"/>
      <c r="D80" s="37"/>
      <c r="E80" s="37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s="6" customFormat="1">
      <c r="A81" s="41" t="s">
        <v>55</v>
      </c>
      <c r="B81" s="48">
        <v>5604.4378900475531</v>
      </c>
      <c r="C81" s="37"/>
      <c r="D81" s="37"/>
      <c r="E81" s="37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s="6" customFormat="1">
      <c r="A82" s="37"/>
      <c r="B82" s="37"/>
      <c r="C82" s="37"/>
      <c r="D82" s="37"/>
      <c r="E82" s="37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s="6" customFormat="1">
      <c r="A83" s="45" t="s">
        <v>87</v>
      </c>
      <c r="B83" s="37"/>
      <c r="C83" s="37"/>
      <c r="D83" s="37"/>
      <c r="E83" s="37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s="6" customFormat="1">
      <c r="A84" s="45" t="s">
        <v>86</v>
      </c>
      <c r="B84" s="37"/>
      <c r="C84" s="37"/>
      <c r="D84" s="37"/>
      <c r="E84" s="37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s="6" customFormat="1">
      <c r="A85" s="45" t="s">
        <v>85</v>
      </c>
      <c r="B85" s="37"/>
      <c r="C85" s="37"/>
      <c r="D85" s="37"/>
      <c r="E85" s="37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>
      <c r="A86" s="6"/>
      <c r="B86" s="6"/>
      <c r="C86" s="37"/>
      <c r="D86" s="37"/>
      <c r="E86" s="37"/>
    </row>
    <row r="87" spans="1:23">
      <c r="C87" s="37"/>
      <c r="D87" s="37"/>
      <c r="E87" s="37"/>
      <c r="F87" s="37"/>
      <c r="G87" s="37"/>
      <c r="H87" s="37"/>
      <c r="I87" s="37"/>
    </row>
    <row r="88" spans="1:23">
      <c r="C88" s="37"/>
      <c r="D88" s="37"/>
      <c r="E88" s="37"/>
    </row>
    <row r="89" spans="1:23">
      <c r="A89" s="37"/>
      <c r="B89" s="37"/>
      <c r="C89" s="37"/>
      <c r="D89" s="37"/>
      <c r="E89" s="37"/>
      <c r="F89" s="4"/>
    </row>
    <row r="90" spans="1:23">
      <c r="A90" s="37"/>
      <c r="B90" s="37"/>
      <c r="C90" s="37"/>
      <c r="D90" s="37"/>
      <c r="E90" s="37"/>
      <c r="F90" s="4"/>
    </row>
    <row r="91" spans="1:23">
      <c r="A91" s="37"/>
      <c r="B91" s="37"/>
      <c r="C91" s="37"/>
      <c r="D91" s="37"/>
      <c r="E91" s="37"/>
    </row>
    <row r="92" spans="1:23">
      <c r="A92" s="37"/>
      <c r="B92" s="37"/>
      <c r="C92" s="37"/>
      <c r="D92" s="37"/>
      <c r="E92" s="37"/>
    </row>
    <row r="93" spans="1:23">
      <c r="A93" s="37"/>
      <c r="B93" s="37"/>
      <c r="C93" s="37"/>
      <c r="D93" s="37"/>
      <c r="E93" s="37"/>
    </row>
    <row r="94" spans="1:23">
      <c r="A94" s="37"/>
      <c r="B94" s="37"/>
      <c r="C94" s="37"/>
      <c r="D94" s="37"/>
      <c r="E94" s="37"/>
    </row>
    <row r="95" spans="1:23">
      <c r="A95" s="37"/>
      <c r="B95" s="37"/>
      <c r="C95" s="37"/>
      <c r="D95" s="37"/>
      <c r="E95" s="37"/>
    </row>
    <row r="96" spans="1:23">
      <c r="A96" s="37"/>
      <c r="B96" s="37"/>
      <c r="C96" s="37"/>
      <c r="D96" s="37"/>
      <c r="E96" s="37"/>
    </row>
    <row r="97" spans="1:6">
      <c r="A97" s="37"/>
      <c r="B97" s="37"/>
      <c r="C97" s="37"/>
      <c r="D97" s="37"/>
      <c r="E97" s="37"/>
    </row>
    <row r="98" spans="1:6">
      <c r="A98" s="37"/>
      <c r="B98" s="37"/>
      <c r="C98" s="37"/>
      <c r="D98" s="37"/>
      <c r="E98" s="37"/>
    </row>
    <row r="99" spans="1:6">
      <c r="A99" s="37"/>
      <c r="B99" s="37"/>
      <c r="C99" s="37"/>
      <c r="D99" s="37"/>
      <c r="E99" s="37"/>
    </row>
    <row r="100" spans="1:6">
      <c r="A100" s="37"/>
      <c r="B100" s="37"/>
      <c r="C100" s="37"/>
      <c r="D100" s="37"/>
      <c r="E100" s="37"/>
    </row>
    <row r="101" spans="1:6">
      <c r="A101" s="37"/>
      <c r="B101" s="37"/>
      <c r="C101" s="37"/>
      <c r="D101" s="37"/>
      <c r="E101" s="37"/>
    </row>
    <row r="102" spans="1:6">
      <c r="A102" s="37"/>
      <c r="B102" s="37"/>
      <c r="C102" s="37"/>
      <c r="D102" s="37"/>
      <c r="E102" s="37"/>
    </row>
    <row r="103" spans="1:6">
      <c r="A103" s="37"/>
      <c r="B103" s="37"/>
      <c r="C103" s="37"/>
      <c r="D103" s="37"/>
      <c r="E103" s="37"/>
    </row>
    <row r="104" spans="1:6">
      <c r="A104" s="37"/>
      <c r="B104" s="37"/>
      <c r="C104" s="37"/>
      <c r="D104" s="37"/>
      <c r="E104" s="37"/>
    </row>
    <row r="105" spans="1:6">
      <c r="A105" s="37"/>
      <c r="B105" s="37"/>
      <c r="C105" s="37"/>
      <c r="D105" s="37"/>
      <c r="E105" s="37"/>
      <c r="F105" s="4"/>
    </row>
    <row r="106" spans="1:6">
      <c r="A106" s="37"/>
      <c r="B106" s="37"/>
      <c r="C106" s="37"/>
      <c r="D106" s="37"/>
      <c r="E106" s="37"/>
      <c r="F106" s="4"/>
    </row>
    <row r="107" spans="1:6" s="27" customFormat="1">
      <c r="A107" s="37"/>
      <c r="B107" s="37"/>
      <c r="C107" s="37"/>
      <c r="D107" s="37"/>
      <c r="E107" s="37"/>
    </row>
    <row r="108" spans="1:6">
      <c r="A108" s="37"/>
      <c r="B108" s="37"/>
      <c r="C108" s="37"/>
      <c r="D108" s="37"/>
      <c r="E108" s="37"/>
      <c r="F108" s="4"/>
    </row>
    <row r="109" spans="1:6" s="36" customFormat="1">
      <c r="A109" s="37"/>
      <c r="B109" s="37"/>
      <c r="C109" s="37"/>
      <c r="D109" s="37"/>
      <c r="E109" s="37"/>
    </row>
    <row r="110" spans="1:6">
      <c r="A110" s="37"/>
      <c r="B110" s="37"/>
      <c r="C110" s="37"/>
      <c r="D110" s="37"/>
      <c r="E110" s="37"/>
      <c r="F110" s="4"/>
    </row>
    <row r="111" spans="1:6">
      <c r="A111" s="37"/>
      <c r="B111" s="37"/>
      <c r="C111" s="37"/>
      <c r="D111" s="37"/>
      <c r="E111" s="37"/>
      <c r="F111" s="4"/>
    </row>
    <row r="112" spans="1:6">
      <c r="A112" s="37"/>
      <c r="B112" s="37"/>
      <c r="C112" s="37"/>
      <c r="D112" s="37"/>
      <c r="E112" s="37"/>
      <c r="F112" s="4"/>
    </row>
    <row r="113" spans="1:9">
      <c r="A113" s="37"/>
      <c r="B113" s="37"/>
      <c r="C113" s="37"/>
      <c r="D113" s="37"/>
      <c r="E113" s="37"/>
      <c r="F113" s="4"/>
    </row>
    <row r="114" spans="1:9">
      <c r="A114" s="37"/>
      <c r="B114" s="37"/>
      <c r="C114" s="37"/>
      <c r="D114" s="37"/>
      <c r="E114" s="37"/>
      <c r="F114" s="4"/>
    </row>
    <row r="115" spans="1:9">
      <c r="A115" s="37"/>
      <c r="B115" s="37"/>
      <c r="C115" s="37"/>
      <c r="D115" s="37"/>
      <c r="E115" s="37"/>
      <c r="F115" s="4"/>
    </row>
    <row r="116" spans="1:9" s="27" customFormat="1">
      <c r="A116" s="37"/>
      <c r="B116" s="37"/>
      <c r="C116" s="37"/>
      <c r="D116" s="37"/>
      <c r="E116" s="37"/>
    </row>
    <row r="117" spans="1:9">
      <c r="A117" s="37"/>
      <c r="B117" s="37"/>
      <c r="C117" s="37"/>
      <c r="D117" s="37"/>
      <c r="E117" s="37"/>
      <c r="F117" s="4"/>
    </row>
    <row r="118" spans="1:9" s="36" customFormat="1">
      <c r="A118" s="37"/>
      <c r="B118" s="37"/>
      <c r="C118" s="37"/>
      <c r="D118" s="37"/>
      <c r="E118" s="37"/>
    </row>
    <row r="119" spans="1:9">
      <c r="A119" s="37"/>
      <c r="B119" s="37"/>
      <c r="C119" s="37"/>
      <c r="D119" s="37"/>
      <c r="E119" s="37"/>
      <c r="F119" s="4"/>
    </row>
    <row r="120" spans="1:9">
      <c r="A120" s="37"/>
      <c r="B120" s="37"/>
      <c r="C120" s="37"/>
      <c r="D120" s="37"/>
      <c r="E120" s="37"/>
      <c r="F120" s="4"/>
    </row>
    <row r="121" spans="1:9">
      <c r="A121" s="37"/>
      <c r="B121" s="37"/>
      <c r="C121" s="37"/>
      <c r="D121" s="37"/>
      <c r="E121" s="37"/>
      <c r="F121" s="4"/>
    </row>
    <row r="122" spans="1:9">
      <c r="A122" s="37"/>
      <c r="B122" s="37"/>
      <c r="C122" s="37"/>
      <c r="D122" s="37"/>
      <c r="E122" s="37"/>
    </row>
    <row r="123" spans="1:9">
      <c r="A123" s="37"/>
      <c r="B123" s="37"/>
      <c r="C123" s="37"/>
      <c r="D123" s="37"/>
      <c r="E123" s="37"/>
    </row>
    <row r="124" spans="1:9">
      <c r="A124" s="37"/>
      <c r="B124" s="37"/>
      <c r="C124" s="37"/>
      <c r="D124" s="37"/>
      <c r="E124" s="37"/>
    </row>
    <row r="125" spans="1:9">
      <c r="A125" s="37"/>
      <c r="B125" s="37"/>
      <c r="C125" s="37"/>
      <c r="D125" s="37"/>
      <c r="E125" s="37"/>
    </row>
    <row r="126" spans="1:9">
      <c r="A126" s="37"/>
      <c r="B126" s="37"/>
      <c r="C126" s="37"/>
      <c r="D126" s="37"/>
      <c r="E126" s="37"/>
    </row>
    <row r="127" spans="1:9" s="18" customFormat="1">
      <c r="A127" s="37"/>
      <c r="B127" s="37"/>
      <c r="C127" s="37"/>
      <c r="D127" s="37"/>
      <c r="E127" s="37"/>
      <c r="F127" s="6"/>
      <c r="G127" s="4"/>
      <c r="H127" s="4"/>
      <c r="I127" s="4"/>
    </row>
    <row r="128" spans="1:9" s="29" customFormat="1">
      <c r="A128" s="37"/>
      <c r="B128" s="37"/>
      <c r="C128" s="37"/>
      <c r="D128" s="37"/>
      <c r="E128" s="37"/>
      <c r="F128" s="22"/>
      <c r="G128" s="25"/>
      <c r="H128" s="25"/>
      <c r="I128" s="25"/>
    </row>
    <row r="129" spans="1:5">
      <c r="A129" s="37"/>
      <c r="B129" s="37"/>
      <c r="C129" s="37"/>
      <c r="D129" s="37"/>
      <c r="E129" s="37"/>
    </row>
    <row r="130" spans="1:5">
      <c r="A130" s="37"/>
      <c r="B130" s="37"/>
      <c r="C130" s="37"/>
      <c r="D130" s="37"/>
      <c r="E130" s="37"/>
    </row>
    <row r="131" spans="1:5">
      <c r="A131" s="37"/>
      <c r="B131" s="37"/>
      <c r="C131" s="37"/>
      <c r="D131" s="37"/>
      <c r="E131" s="37"/>
    </row>
  </sheetData>
  <mergeCells count="1">
    <mergeCell ref="B14:K14"/>
  </mergeCells>
  <pageMargins left="0.7" right="0.7" top="0.75" bottom="0.75" header="0.3" footer="0.3"/>
  <ignoredErrors>
    <ignoredError sqref="B32:L3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00"/>
  <sheetViews>
    <sheetView showGridLines="0" view="pageBreakPreview" zoomScale="70" zoomScaleNormal="100" zoomScaleSheetLayoutView="70" workbookViewId="0">
      <selection activeCell="A94" sqref="A94:K96"/>
    </sheetView>
  </sheetViews>
  <sheetFormatPr baseColWidth="10" defaultColWidth="11.42578125" defaultRowHeight="15" zeroHeight="1"/>
  <cols>
    <col min="1" max="1" width="3.140625" style="124" customWidth="1"/>
    <col min="2" max="2" width="40.28515625" style="124" customWidth="1"/>
    <col min="3" max="3" width="38.140625" style="124" customWidth="1"/>
    <col min="4" max="4" width="13.140625" style="124" customWidth="1"/>
    <col min="5" max="5" width="14.140625" style="124" customWidth="1"/>
    <col min="6" max="6" width="8.28515625" style="124" customWidth="1"/>
    <col min="7" max="7" width="1.5703125" style="124" customWidth="1"/>
    <col min="8" max="8" width="15.42578125" style="124" customWidth="1"/>
    <col min="9" max="9" width="14.85546875" style="124" customWidth="1"/>
    <col min="10" max="10" width="12.140625" style="124" customWidth="1"/>
    <col min="11" max="11" width="14" style="124" customWidth="1"/>
    <col min="12" max="14" width="11.42578125" style="124" customWidth="1"/>
    <col min="15" max="16384" width="11.42578125" style="124"/>
  </cols>
  <sheetData>
    <row r="1" spans="1:13">
      <c r="A1" s="217" t="s">
        <v>571</v>
      </c>
    </row>
    <row r="2" spans="1:13"/>
    <row r="3" spans="1:13" s="568" customFormat="1" ht="18.75">
      <c r="A3" s="588" t="s">
        <v>595</v>
      </c>
      <c r="B3" s="588"/>
      <c r="C3" s="588"/>
      <c r="F3" s="589"/>
      <c r="G3" s="589"/>
    </row>
    <row r="4" spans="1:13" ht="18.75">
      <c r="A4" s="588"/>
      <c r="B4" s="588"/>
      <c r="C4" s="588"/>
      <c r="D4" s="568"/>
      <c r="E4" s="568"/>
      <c r="F4" s="589"/>
      <c r="G4" s="589"/>
      <c r="H4" s="568"/>
      <c r="I4" s="568"/>
      <c r="J4" s="568"/>
      <c r="K4" s="568"/>
    </row>
    <row r="5" spans="1:13">
      <c r="A5" s="590"/>
      <c r="B5" s="591"/>
      <c r="C5" s="591"/>
      <c r="D5" s="820" t="s">
        <v>648</v>
      </c>
      <c r="E5" s="821"/>
      <c r="F5" s="822"/>
      <c r="G5" s="592"/>
      <c r="H5" s="823" t="s">
        <v>649</v>
      </c>
      <c r="I5" s="824"/>
      <c r="J5" s="824"/>
      <c r="K5" s="825"/>
    </row>
    <row r="6" spans="1:13">
      <c r="A6" s="826" t="s">
        <v>523</v>
      </c>
      <c r="B6" s="826"/>
      <c r="C6" s="827"/>
      <c r="D6" s="593">
        <v>2017</v>
      </c>
      <c r="E6" s="594">
        <v>2018</v>
      </c>
      <c r="F6" s="595" t="s">
        <v>491</v>
      </c>
      <c r="G6" s="596"/>
      <c r="H6" s="597">
        <v>2017</v>
      </c>
      <c r="I6" s="594">
        <v>2018</v>
      </c>
      <c r="J6" s="593" t="s">
        <v>491</v>
      </c>
      <c r="K6" s="598" t="s">
        <v>492</v>
      </c>
    </row>
    <row r="7" spans="1:13">
      <c r="A7" s="828" t="s">
        <v>524</v>
      </c>
      <c r="B7" s="828"/>
      <c r="C7" s="599"/>
      <c r="D7" s="600">
        <f>SUM(D8:D19)</f>
        <v>209193.22191099997</v>
      </c>
      <c r="E7" s="601">
        <f>SUM(E8:E19)</f>
        <v>207160.52164300001</v>
      </c>
      <c r="F7" s="602">
        <f>(E7-D7)/D7</f>
        <v>-9.7168553045411631E-3</v>
      </c>
      <c r="G7" s="603"/>
      <c r="H7" s="604">
        <f>SUM(H8:H19)</f>
        <v>1591019.0990550001</v>
      </c>
      <c r="I7" s="601">
        <f>SUM(I8:I19)</f>
        <v>1576438.4889219999</v>
      </c>
      <c r="J7" s="605">
        <f>(I7-H7)/H7</f>
        <v>-9.1643212464642739E-3</v>
      </c>
      <c r="K7" s="606">
        <f t="shared" ref="K7:K19" si="0">I7/$I$7</f>
        <v>1</v>
      </c>
    </row>
    <row r="8" spans="1:13" s="195" customFormat="1">
      <c r="A8" s="619"/>
      <c r="B8" s="620" t="s">
        <v>525</v>
      </c>
      <c r="C8" s="620" t="s">
        <v>22</v>
      </c>
      <c r="D8" s="621">
        <v>46173.941723999997</v>
      </c>
      <c r="E8" s="622">
        <v>43563.725542</v>
      </c>
      <c r="F8" s="623">
        <f t="shared" ref="F8:F44" si="1">(E8-D8)/D8</f>
        <v>-5.6530070523376497E-2</v>
      </c>
      <c r="G8" s="624"/>
      <c r="H8" s="625">
        <v>335648.92404700001</v>
      </c>
      <c r="I8" s="622">
        <v>324428.09473499999</v>
      </c>
      <c r="J8" s="626">
        <f t="shared" ref="J8:J35" si="2">(I8-H8)/H8</f>
        <v>-3.3430255567954072E-2</v>
      </c>
      <c r="K8" s="627">
        <f t="shared" si="0"/>
        <v>0.20579813104972486</v>
      </c>
    </row>
    <row r="9" spans="1:13" s="195" customFormat="1">
      <c r="A9" s="619"/>
      <c r="B9" s="620" t="s">
        <v>526</v>
      </c>
      <c r="C9" s="620" t="s">
        <v>478</v>
      </c>
      <c r="D9" s="621">
        <v>36272.583745000004</v>
      </c>
      <c r="E9" s="622">
        <v>40156.828690000002</v>
      </c>
      <c r="F9" s="623">
        <f t="shared" si="1"/>
        <v>0.10708487082989843</v>
      </c>
      <c r="G9" s="624"/>
      <c r="H9" s="625">
        <v>289949.51199099998</v>
      </c>
      <c r="I9" s="622">
        <v>294530.01947100001</v>
      </c>
      <c r="J9" s="626">
        <f t="shared" si="2"/>
        <v>1.5797603688128325E-2</v>
      </c>
      <c r="K9" s="627">
        <f t="shared" si="0"/>
        <v>0.18683254788609324</v>
      </c>
    </row>
    <row r="10" spans="1:13" s="195" customFormat="1">
      <c r="A10" s="619"/>
      <c r="B10" s="620" t="s">
        <v>527</v>
      </c>
      <c r="C10" s="620" t="s">
        <v>160</v>
      </c>
      <c r="D10" s="621">
        <v>35121.466139999997</v>
      </c>
      <c r="E10" s="622">
        <v>28479.569769000002</v>
      </c>
      <c r="F10" s="623">
        <f t="shared" si="1"/>
        <v>-0.18911216133530112</v>
      </c>
      <c r="G10" s="624"/>
      <c r="H10" s="625">
        <v>293822.32562900003</v>
      </c>
      <c r="I10" s="622">
        <v>241956.100404</v>
      </c>
      <c r="J10" s="626">
        <f t="shared" si="2"/>
        <v>-0.17652241065741833</v>
      </c>
      <c r="K10" s="627">
        <f t="shared" si="0"/>
        <v>0.15348274106746429</v>
      </c>
      <c r="M10" s="535"/>
    </row>
    <row r="11" spans="1:13" s="195" customFormat="1">
      <c r="A11" s="619"/>
      <c r="B11" s="620" t="s">
        <v>530</v>
      </c>
      <c r="C11" s="620" t="s">
        <v>596</v>
      </c>
      <c r="D11" s="621">
        <v>15717.726430000001</v>
      </c>
      <c r="E11" s="622">
        <v>16491.047105000001</v>
      </c>
      <c r="F11" s="623">
        <f t="shared" si="1"/>
        <v>4.9200542994817908E-2</v>
      </c>
      <c r="G11" s="624"/>
      <c r="H11" s="625">
        <v>127748.50749600001</v>
      </c>
      <c r="I11" s="622">
        <v>137159.53352600001</v>
      </c>
      <c r="J11" s="626">
        <f t="shared" si="2"/>
        <v>7.3668383407881941E-2</v>
      </c>
      <c r="K11" s="627">
        <f t="shared" si="0"/>
        <v>8.7005953286380638E-2</v>
      </c>
    </row>
    <row r="12" spans="1:13" s="195" customFormat="1">
      <c r="A12" s="619"/>
      <c r="B12" s="620" t="s">
        <v>528</v>
      </c>
      <c r="C12" s="620" t="s">
        <v>629</v>
      </c>
      <c r="D12" s="621">
        <v>18712.081200000001</v>
      </c>
      <c r="E12" s="622">
        <v>17084.5818</v>
      </c>
      <c r="F12" s="623">
        <f t="shared" si="1"/>
        <v>-8.6975862417698391E-2</v>
      </c>
      <c r="G12" s="624"/>
      <c r="H12" s="625">
        <v>124625.23450000001</v>
      </c>
      <c r="I12" s="622">
        <v>133630.3898</v>
      </c>
      <c r="J12" s="626">
        <f t="shared" si="2"/>
        <v>7.2257880485673207E-2</v>
      </c>
      <c r="K12" s="627">
        <f t="shared" si="0"/>
        <v>8.4767271757859156E-2</v>
      </c>
    </row>
    <row r="13" spans="1:13" s="195" customFormat="1">
      <c r="A13" s="619"/>
      <c r="B13" s="620" t="s">
        <v>531</v>
      </c>
      <c r="C13" s="620" t="s">
        <v>532</v>
      </c>
      <c r="D13" s="621">
        <v>12608.653206999999</v>
      </c>
      <c r="E13" s="622">
        <v>14565.268585</v>
      </c>
      <c r="F13" s="623">
        <f t="shared" si="1"/>
        <v>0.15518036271421423</v>
      </c>
      <c r="G13" s="624"/>
      <c r="H13" s="625">
        <v>71664.490910000008</v>
      </c>
      <c r="I13" s="622">
        <v>107719.141343</v>
      </c>
      <c r="J13" s="626">
        <f t="shared" si="2"/>
        <v>0.50310341949235771</v>
      </c>
      <c r="K13" s="627">
        <f t="shared" si="0"/>
        <v>6.8330697391599776E-2</v>
      </c>
    </row>
    <row r="14" spans="1:13" s="195" customFormat="1">
      <c r="A14" s="619"/>
      <c r="B14" s="620" t="s">
        <v>533</v>
      </c>
      <c r="C14" s="620" t="s">
        <v>532</v>
      </c>
      <c r="D14" s="621">
        <v>13384.641186999999</v>
      </c>
      <c r="E14" s="622">
        <v>14850.605620999999</v>
      </c>
      <c r="F14" s="623">
        <f t="shared" si="1"/>
        <v>0.10952586726223455</v>
      </c>
      <c r="G14" s="624"/>
      <c r="H14" s="625">
        <v>102724.319554</v>
      </c>
      <c r="I14" s="622">
        <v>104157.07797100001</v>
      </c>
      <c r="J14" s="626">
        <f t="shared" si="2"/>
        <v>1.3947606790881041E-2</v>
      </c>
      <c r="K14" s="627">
        <f t="shared" si="0"/>
        <v>6.6071133572883453E-2</v>
      </c>
    </row>
    <row r="15" spans="1:13" s="195" customFormat="1">
      <c r="A15" s="619"/>
      <c r="B15" s="620" t="s">
        <v>534</v>
      </c>
      <c r="C15" s="620" t="s">
        <v>632</v>
      </c>
      <c r="D15" s="621">
        <v>10918.759029999999</v>
      </c>
      <c r="E15" s="622">
        <v>11503.554346000001</v>
      </c>
      <c r="F15" s="623">
        <f t="shared" si="1"/>
        <v>5.3558771138115462E-2</v>
      </c>
      <c r="G15" s="624"/>
      <c r="H15" s="625">
        <v>78200.800270000007</v>
      </c>
      <c r="I15" s="622">
        <v>79987.267454999994</v>
      </c>
      <c r="J15" s="626">
        <f t="shared" si="2"/>
        <v>2.2844615129665433E-2</v>
      </c>
      <c r="K15" s="627">
        <f t="shared" si="0"/>
        <v>5.0739225169322583E-2</v>
      </c>
    </row>
    <row r="16" spans="1:13" s="195" customFormat="1">
      <c r="A16" s="619"/>
      <c r="B16" s="620" t="s">
        <v>536</v>
      </c>
      <c r="C16" s="620" t="s">
        <v>23</v>
      </c>
      <c r="D16" s="621">
        <v>3786.4068000000002</v>
      </c>
      <c r="E16" s="622">
        <v>3766.5279999999998</v>
      </c>
      <c r="F16" s="623">
        <f t="shared" si="1"/>
        <v>-5.2500433920624721E-3</v>
      </c>
      <c r="G16" s="624"/>
      <c r="H16" s="625">
        <v>28875.320199999998</v>
      </c>
      <c r="I16" s="622">
        <v>30007.905654999999</v>
      </c>
      <c r="J16" s="626">
        <f t="shared" si="2"/>
        <v>3.9223303747121754E-2</v>
      </c>
      <c r="K16" s="627">
        <f t="shared" si="0"/>
        <v>1.9035253113821145E-2</v>
      </c>
    </row>
    <row r="17" spans="1:14" s="195" customFormat="1">
      <c r="A17" s="619"/>
      <c r="B17" s="620" t="s">
        <v>537</v>
      </c>
      <c r="C17" s="620" t="s">
        <v>463</v>
      </c>
      <c r="D17" s="621">
        <v>3808.18678</v>
      </c>
      <c r="E17" s="622">
        <v>4401.2338319999999</v>
      </c>
      <c r="F17" s="623">
        <f t="shared" si="1"/>
        <v>0.15572950757420567</v>
      </c>
      <c r="G17" s="624"/>
      <c r="H17" s="625">
        <v>29740.143950000001</v>
      </c>
      <c r="I17" s="622">
        <v>27115.625945</v>
      </c>
      <c r="J17" s="626">
        <f t="shared" si="2"/>
        <v>-8.8248328905617207E-2</v>
      </c>
      <c r="K17" s="627">
        <f t="shared" si="0"/>
        <v>1.7200560716797902E-2</v>
      </c>
    </row>
    <row r="18" spans="1:14" s="195" customFormat="1">
      <c r="A18" s="619"/>
      <c r="B18" s="620" t="s">
        <v>538</v>
      </c>
      <c r="C18" s="620" t="s">
        <v>25</v>
      </c>
      <c r="D18" s="621">
        <v>3308.45849</v>
      </c>
      <c r="E18" s="622">
        <v>2978.7980040000002</v>
      </c>
      <c r="F18" s="623">
        <f t="shared" si="1"/>
        <v>-9.9641717433184354E-2</v>
      </c>
      <c r="G18" s="624"/>
      <c r="H18" s="625">
        <v>20827.519089000001</v>
      </c>
      <c r="I18" s="622">
        <v>21419.443307000001</v>
      </c>
      <c r="J18" s="626">
        <f t="shared" si="2"/>
        <v>2.8420294105629858E-2</v>
      </c>
      <c r="K18" s="627">
        <f t="shared" si="0"/>
        <v>1.3587236963268414E-2</v>
      </c>
    </row>
    <row r="19" spans="1:14" s="195" customFormat="1">
      <c r="A19" s="619"/>
      <c r="B19" s="620" t="s">
        <v>26</v>
      </c>
      <c r="C19" s="620"/>
      <c r="D19" s="621">
        <v>9380.3171779999957</v>
      </c>
      <c r="E19" s="622">
        <v>9318.780349000006</v>
      </c>
      <c r="F19" s="623">
        <f t="shared" si="1"/>
        <v>-6.5602077021781596E-3</v>
      </c>
      <c r="G19" s="624"/>
      <c r="H19" s="625">
        <v>87192.001419000007</v>
      </c>
      <c r="I19" s="622">
        <v>74327.889309999984</v>
      </c>
      <c r="J19" s="626">
        <f t="shared" si="2"/>
        <v>-0.1475377546064312</v>
      </c>
      <c r="K19" s="627">
        <f t="shared" si="0"/>
        <v>4.7149248024784575E-2</v>
      </c>
    </row>
    <row r="20" spans="1:14">
      <c r="A20" s="829" t="s">
        <v>539</v>
      </c>
      <c r="B20" s="829"/>
      <c r="C20" s="610"/>
      <c r="D20" s="611">
        <f>SUM(D21:D35)</f>
        <v>13651270.500639129</v>
      </c>
      <c r="E20" s="612">
        <f>SUM(E21:E35)</f>
        <v>12618074.660359252</v>
      </c>
      <c r="F20" s="613">
        <f>(E20-D20)/D20</f>
        <v>-7.568495842430964E-2</v>
      </c>
      <c r="G20" s="614"/>
      <c r="H20" s="615">
        <f>SUM(H21:H35)</f>
        <v>99520858.022399694</v>
      </c>
      <c r="I20" s="616">
        <f>SUM(I21:I35)</f>
        <v>94421480.465583548</v>
      </c>
      <c r="J20" s="617">
        <f>(I20-H20)/H20</f>
        <v>-5.1239284489171116E-2</v>
      </c>
      <c r="K20" s="618">
        <f t="shared" ref="K20:K35" si="3">I20/$I$20</f>
        <v>1</v>
      </c>
    </row>
    <row r="21" spans="1:14" s="195" customFormat="1">
      <c r="A21" s="619"/>
      <c r="B21" s="620" t="s">
        <v>540</v>
      </c>
      <c r="C21" s="620" t="s">
        <v>24</v>
      </c>
      <c r="D21" s="621">
        <v>1408804.3332</v>
      </c>
      <c r="E21" s="622">
        <v>1568115.0615000001</v>
      </c>
      <c r="F21" s="623">
        <f t="shared" si="1"/>
        <v>0.11308222479564423</v>
      </c>
      <c r="G21" s="624"/>
      <c r="H21" s="625">
        <v>8652176.9452999998</v>
      </c>
      <c r="I21" s="622">
        <v>9124941.0451999996</v>
      </c>
      <c r="J21" s="626">
        <f t="shared" si="2"/>
        <v>5.4641057723260361E-2</v>
      </c>
      <c r="K21" s="627">
        <f t="shared" si="3"/>
        <v>9.6640520781984804E-2</v>
      </c>
    </row>
    <row r="22" spans="1:14" s="195" customFormat="1">
      <c r="A22" s="619"/>
      <c r="B22" s="620" t="s">
        <v>611</v>
      </c>
      <c r="C22" s="620" t="s">
        <v>27</v>
      </c>
      <c r="D22" s="621">
        <v>1158254.2374</v>
      </c>
      <c r="E22" s="622">
        <v>775856.56085000001</v>
      </c>
      <c r="F22" s="623">
        <f t="shared" si="1"/>
        <v>-0.33015003459723147</v>
      </c>
      <c r="G22" s="624"/>
      <c r="H22" s="625">
        <v>7624907.8276000004</v>
      </c>
      <c r="I22" s="622">
        <v>5494738.8188899998</v>
      </c>
      <c r="J22" s="626">
        <f t="shared" si="2"/>
        <v>-0.27936980444529363</v>
      </c>
      <c r="K22" s="627">
        <f t="shared" si="3"/>
        <v>5.8193737185605998E-2</v>
      </c>
    </row>
    <row r="23" spans="1:14" s="195" customFormat="1">
      <c r="A23" s="619"/>
      <c r="B23" s="620" t="s">
        <v>541</v>
      </c>
      <c r="C23" s="620" t="s">
        <v>613</v>
      </c>
      <c r="D23" s="621">
        <v>279433.15234999999</v>
      </c>
      <c r="E23" s="622">
        <v>611681.26500000001</v>
      </c>
      <c r="F23" s="623">
        <f t="shared" si="1"/>
        <v>1.1890074955524512</v>
      </c>
      <c r="G23" s="624"/>
      <c r="H23" s="625">
        <v>1724360.457126</v>
      </c>
      <c r="I23" s="622">
        <v>4592748.5349230003</v>
      </c>
      <c r="J23" s="626">
        <f t="shared" si="2"/>
        <v>1.6634503916760865</v>
      </c>
      <c r="K23" s="627">
        <f t="shared" si="3"/>
        <v>4.8640929079660514E-2</v>
      </c>
    </row>
    <row r="24" spans="1:14" s="195" customFormat="1">
      <c r="A24" s="619"/>
      <c r="B24" s="620" t="s">
        <v>542</v>
      </c>
      <c r="C24" s="620" t="s">
        <v>430</v>
      </c>
      <c r="D24" s="621">
        <v>524502.97199999995</v>
      </c>
      <c r="E24" s="622">
        <v>508884.60600000003</v>
      </c>
      <c r="F24" s="623">
        <f t="shared" si="1"/>
        <v>-2.9777459487874785E-2</v>
      </c>
      <c r="G24" s="624"/>
      <c r="H24" s="625">
        <v>4124760.111</v>
      </c>
      <c r="I24" s="622">
        <v>4067060.8679999998</v>
      </c>
      <c r="J24" s="626">
        <f t="shared" si="2"/>
        <v>-1.3988508773183354E-2</v>
      </c>
      <c r="K24" s="627">
        <f t="shared" si="3"/>
        <v>4.3073470654619063E-2</v>
      </c>
    </row>
    <row r="25" spans="1:14" s="195" customFormat="1">
      <c r="A25" s="619"/>
      <c r="B25" s="620" t="s">
        <v>609</v>
      </c>
      <c r="C25" s="620" t="s">
        <v>29</v>
      </c>
      <c r="D25" s="621">
        <v>732007.79202499997</v>
      </c>
      <c r="E25" s="622">
        <v>383790.21301399998</v>
      </c>
      <c r="F25" s="623">
        <f t="shared" si="1"/>
        <v>-0.47570201137846285</v>
      </c>
      <c r="G25" s="624"/>
      <c r="H25" s="625">
        <v>4999382.2958730003</v>
      </c>
      <c r="I25" s="622">
        <v>3301315.5885100001</v>
      </c>
      <c r="J25" s="626">
        <f t="shared" si="2"/>
        <v>-0.33965530276905559</v>
      </c>
      <c r="K25" s="627">
        <f t="shared" si="3"/>
        <v>3.496360756293504E-2</v>
      </c>
    </row>
    <row r="26" spans="1:14" s="195" customFormat="1">
      <c r="A26" s="619"/>
      <c r="B26" s="620" t="s">
        <v>610</v>
      </c>
      <c r="C26" s="620" t="s">
        <v>631</v>
      </c>
      <c r="D26" s="621">
        <v>499065.03045000002</v>
      </c>
      <c r="E26" s="622">
        <v>595248.73239999998</v>
      </c>
      <c r="F26" s="623">
        <f t="shared" si="1"/>
        <v>0.19272779313604171</v>
      </c>
      <c r="G26" s="624"/>
      <c r="H26" s="625">
        <v>2914803.5038140002</v>
      </c>
      <c r="I26" s="622">
        <v>3272311.9528100002</v>
      </c>
      <c r="J26" s="626">
        <f t="shared" si="2"/>
        <v>0.12265267573893152</v>
      </c>
      <c r="K26" s="627">
        <f t="shared" si="3"/>
        <v>3.4656435555495781E-2</v>
      </c>
      <c r="M26" s="535"/>
    </row>
    <row r="27" spans="1:14" s="195" customFormat="1">
      <c r="A27" s="619"/>
      <c r="B27" s="620" t="s">
        <v>633</v>
      </c>
      <c r="C27" s="620" t="s">
        <v>30</v>
      </c>
      <c r="D27" s="621">
        <v>473300.24299</v>
      </c>
      <c r="E27" s="622">
        <v>337468.47775199998</v>
      </c>
      <c r="F27" s="623">
        <f t="shared" si="1"/>
        <v>-0.28698858124370308</v>
      </c>
      <c r="G27" s="624"/>
      <c r="H27" s="625">
        <v>3988705.485967</v>
      </c>
      <c r="I27" s="622">
        <v>3006067.0108940001</v>
      </c>
      <c r="J27" s="626">
        <f t="shared" si="2"/>
        <v>-0.24635523443134694</v>
      </c>
      <c r="K27" s="627">
        <f t="shared" si="3"/>
        <v>3.1836685848086292E-2</v>
      </c>
      <c r="M27" s="535"/>
      <c r="N27" s="535"/>
    </row>
    <row r="28" spans="1:14" s="195" customFormat="1">
      <c r="A28" s="619"/>
      <c r="B28" s="620" t="s">
        <v>530</v>
      </c>
      <c r="C28" s="620" t="s">
        <v>612</v>
      </c>
      <c r="D28" s="621">
        <v>307548.95</v>
      </c>
      <c r="E28" s="622">
        <v>374117.03775000002</v>
      </c>
      <c r="F28" s="623">
        <f t="shared" si="1"/>
        <v>0.21644713061124093</v>
      </c>
      <c r="G28" s="624"/>
      <c r="H28" s="625">
        <v>2436930.3464160003</v>
      </c>
      <c r="I28" s="622">
        <v>3004147.1978499996</v>
      </c>
      <c r="J28" s="626">
        <f t="shared" si="2"/>
        <v>0.23275874596424417</v>
      </c>
      <c r="K28" s="627">
        <f t="shared" si="3"/>
        <v>3.1816353472078902E-2</v>
      </c>
    </row>
    <row r="29" spans="1:14" s="195" customFormat="1">
      <c r="A29" s="619"/>
      <c r="B29" s="620" t="s">
        <v>608</v>
      </c>
      <c r="C29" s="620" t="s">
        <v>627</v>
      </c>
      <c r="D29" s="621">
        <v>471663.6</v>
      </c>
      <c r="E29" s="622">
        <v>0</v>
      </c>
      <c r="F29" s="623" t="s">
        <v>54</v>
      </c>
      <c r="G29" s="624"/>
      <c r="H29" s="625">
        <v>3411207.22</v>
      </c>
      <c r="I29" s="622">
        <v>2990403.18</v>
      </c>
      <c r="J29" s="626">
        <f t="shared" si="2"/>
        <v>-0.12335927220510515</v>
      </c>
      <c r="K29" s="627">
        <f t="shared" si="3"/>
        <v>3.1670793184502083E-2</v>
      </c>
    </row>
    <row r="30" spans="1:14" s="195" customFormat="1">
      <c r="A30" s="619"/>
      <c r="B30" s="620" t="s">
        <v>538</v>
      </c>
      <c r="C30" s="620" t="s">
        <v>25</v>
      </c>
      <c r="D30" s="621">
        <v>603512.28899999999</v>
      </c>
      <c r="E30" s="622">
        <v>483594.98460000003</v>
      </c>
      <c r="F30" s="623">
        <f t="shared" si="1"/>
        <v>-0.19869902665726824</v>
      </c>
      <c r="G30" s="624"/>
      <c r="H30" s="625">
        <v>3292182.4564999999</v>
      </c>
      <c r="I30" s="622">
        <v>2927191.9142999998</v>
      </c>
      <c r="J30" s="626">
        <f t="shared" si="2"/>
        <v>-0.11086583050078896</v>
      </c>
      <c r="K30" s="627">
        <f t="shared" si="3"/>
        <v>3.1001334652520682E-2</v>
      </c>
    </row>
    <row r="31" spans="1:14" s="195" customFormat="1">
      <c r="A31" s="619"/>
      <c r="B31" s="620" t="s">
        <v>544</v>
      </c>
      <c r="C31" s="620" t="s">
        <v>125</v>
      </c>
      <c r="D31" s="621">
        <v>389748.57880000002</v>
      </c>
      <c r="E31" s="622">
        <v>275992.22816</v>
      </c>
      <c r="F31" s="623">
        <f t="shared" si="1"/>
        <v>-0.29187111083315648</v>
      </c>
      <c r="G31" s="624"/>
      <c r="H31" s="625">
        <v>3716316.7362600002</v>
      </c>
      <c r="I31" s="622">
        <v>2832317.32424</v>
      </c>
      <c r="J31" s="626">
        <f t="shared" si="2"/>
        <v>-0.23786977126972042</v>
      </c>
      <c r="K31" s="627">
        <f t="shared" si="3"/>
        <v>2.9996535854702834E-2</v>
      </c>
    </row>
    <row r="32" spans="1:14" s="195" customFormat="1">
      <c r="A32" s="619"/>
      <c r="B32" s="620" t="s">
        <v>545</v>
      </c>
      <c r="C32" s="620" t="s">
        <v>125</v>
      </c>
      <c r="D32" s="621">
        <v>314746.64</v>
      </c>
      <c r="E32" s="622">
        <v>358692.68627000001</v>
      </c>
      <c r="F32" s="623">
        <f t="shared" si="1"/>
        <v>0.13962355966691173</v>
      </c>
      <c r="G32" s="624"/>
      <c r="H32" s="625">
        <v>720617.87680000009</v>
      </c>
      <c r="I32" s="622">
        <v>2695204.49058</v>
      </c>
      <c r="J32" s="626">
        <f t="shared" si="2"/>
        <v>2.7401299320361234</v>
      </c>
      <c r="K32" s="627">
        <f t="shared" si="3"/>
        <v>2.8544399826079796E-2</v>
      </c>
    </row>
    <row r="33" spans="1:13" s="195" customFormat="1">
      <c r="A33" s="619"/>
      <c r="B33" s="620" t="s">
        <v>546</v>
      </c>
      <c r="C33" s="620" t="s">
        <v>547</v>
      </c>
      <c r="D33" s="621">
        <v>1060900.2603750001</v>
      </c>
      <c r="E33" s="622">
        <v>777043.34187600005</v>
      </c>
      <c r="F33" s="623">
        <f t="shared" si="1"/>
        <v>-0.26756230448907997</v>
      </c>
      <c r="G33" s="624"/>
      <c r="H33" s="625">
        <v>8623855.3223560005</v>
      </c>
      <c r="I33" s="622">
        <v>6300993.0217479998</v>
      </c>
      <c r="J33" s="626">
        <f t="shared" si="2"/>
        <v>-0.26935311572149667</v>
      </c>
      <c r="K33" s="627">
        <f t="shared" si="3"/>
        <v>6.6732622605347736E-2</v>
      </c>
    </row>
    <row r="34" spans="1:13" s="195" customFormat="1">
      <c r="A34" s="619"/>
      <c r="B34" s="620" t="s">
        <v>548</v>
      </c>
      <c r="C34" s="620" t="s">
        <v>549</v>
      </c>
      <c r="D34" s="621">
        <v>536096.03981085808</v>
      </c>
      <c r="E34" s="622">
        <v>578169.91664594528</v>
      </c>
      <c r="F34" s="623">
        <f t="shared" si="1"/>
        <v>7.8481976568846562E-2</v>
      </c>
      <c r="G34" s="624"/>
      <c r="H34" s="625">
        <v>4404152.4830324892</v>
      </c>
      <c r="I34" s="622">
        <v>4566347.5516381273</v>
      </c>
      <c r="J34" s="626">
        <f t="shared" si="2"/>
        <v>3.682775953614538E-2</v>
      </c>
      <c r="K34" s="627">
        <f t="shared" si="3"/>
        <v>4.836132127056144E-2</v>
      </c>
    </row>
    <row r="35" spans="1:13" s="195" customFormat="1">
      <c r="A35" s="619"/>
      <c r="B35" s="620" t="s">
        <v>26</v>
      </c>
      <c r="C35" s="620"/>
      <c r="D35" s="621">
        <v>4891686.3822382698</v>
      </c>
      <c r="E35" s="622">
        <v>4989419.5485413056</v>
      </c>
      <c r="F35" s="623">
        <f t="shared" si="1"/>
        <v>1.9979442398005167E-2</v>
      </c>
      <c r="G35" s="624"/>
      <c r="H35" s="625">
        <v>38886498.95435521</v>
      </c>
      <c r="I35" s="622">
        <v>36245691.966000423</v>
      </c>
      <c r="J35" s="626">
        <f t="shared" si="2"/>
        <v>-6.7910638894351325E-2</v>
      </c>
      <c r="K35" s="627">
        <f t="shared" si="3"/>
        <v>0.38387125246581905</v>
      </c>
    </row>
    <row r="36" spans="1:13">
      <c r="A36" s="830" t="s">
        <v>550</v>
      </c>
      <c r="B36" s="830"/>
      <c r="C36" s="599"/>
      <c r="D36" s="600">
        <f>SUM(D37:D50)</f>
        <v>124282.156424</v>
      </c>
      <c r="E36" s="601">
        <f>SUM(E37:E50)</f>
        <v>136687.91188699999</v>
      </c>
      <c r="F36" s="602">
        <f>(E36-D36)/D36</f>
        <v>9.9819280739518387E-2</v>
      </c>
      <c r="G36" s="603"/>
      <c r="H36" s="604">
        <f>SUM(H37:H50)</f>
        <v>947285.94920499972</v>
      </c>
      <c r="I36" s="601">
        <f>SUM(I37:I50)</f>
        <v>1003980.0807159999</v>
      </c>
      <c r="J36" s="605">
        <f>(I36-H36)/H36</f>
        <v>5.9849015557108393E-2</v>
      </c>
      <c r="K36" s="606">
        <f t="shared" ref="K36:K50" si="4">I36/$I$36</f>
        <v>1</v>
      </c>
    </row>
    <row r="37" spans="1:13" s="195" customFormat="1">
      <c r="A37" s="619"/>
      <c r="B37" s="620" t="s">
        <v>551</v>
      </c>
      <c r="C37" s="620" t="s">
        <v>478</v>
      </c>
      <c r="D37" s="621">
        <v>40161.995489000001</v>
      </c>
      <c r="E37" s="622">
        <v>47837.534258</v>
      </c>
      <c r="F37" s="623">
        <f t="shared" ref="F37:F43" si="5">(E37-D37)/D37</f>
        <v>0.19111447714549587</v>
      </c>
      <c r="G37" s="624"/>
      <c r="H37" s="625">
        <v>273844.21590100002</v>
      </c>
      <c r="I37" s="622">
        <v>339778.37111399998</v>
      </c>
      <c r="J37" s="626">
        <f t="shared" ref="J37:J47" si="6">(I37-H37)/H37</f>
        <v>0.24077249539875778</v>
      </c>
      <c r="K37" s="627">
        <f t="shared" si="4"/>
        <v>0.3384313868774001</v>
      </c>
    </row>
    <row r="38" spans="1:13" s="195" customFormat="1">
      <c r="A38" s="619"/>
      <c r="B38" s="620" t="s">
        <v>537</v>
      </c>
      <c r="C38" s="620" t="s">
        <v>463</v>
      </c>
      <c r="D38" s="621">
        <v>11190.478818</v>
      </c>
      <c r="E38" s="622">
        <v>12149.288173000001</v>
      </c>
      <c r="F38" s="623">
        <f t="shared" si="5"/>
        <v>8.5680815860867954E-2</v>
      </c>
      <c r="G38" s="624"/>
      <c r="H38" s="625">
        <v>103669.240068</v>
      </c>
      <c r="I38" s="622">
        <v>83843.642961000005</v>
      </c>
      <c r="J38" s="626">
        <f t="shared" si="6"/>
        <v>-0.19123895471786756</v>
      </c>
      <c r="K38" s="627">
        <f t="shared" si="4"/>
        <v>8.3511261399933298E-2</v>
      </c>
    </row>
    <row r="39" spans="1:13" s="195" customFormat="1">
      <c r="A39" s="619"/>
      <c r="B39" s="620" t="s">
        <v>620</v>
      </c>
      <c r="C39" s="620" t="s">
        <v>614</v>
      </c>
      <c r="D39" s="621">
        <v>8803.4942530000008</v>
      </c>
      <c r="E39" s="622">
        <v>6964.3552920000002</v>
      </c>
      <c r="F39" s="623">
        <f t="shared" si="5"/>
        <v>-0.20891011093387948</v>
      </c>
      <c r="G39" s="624"/>
      <c r="H39" s="625">
        <v>59206.548701</v>
      </c>
      <c r="I39" s="622">
        <v>46251.792552999999</v>
      </c>
      <c r="J39" s="626">
        <f t="shared" si="6"/>
        <v>-0.2188061360141601</v>
      </c>
      <c r="K39" s="627">
        <f t="shared" si="4"/>
        <v>4.6068436457439473E-2</v>
      </c>
      <c r="M39" s="535"/>
    </row>
    <row r="40" spans="1:13" s="195" customFormat="1">
      <c r="A40" s="619"/>
      <c r="B40" s="620" t="s">
        <v>552</v>
      </c>
      <c r="C40" s="620" t="s">
        <v>628</v>
      </c>
      <c r="D40" s="621">
        <v>3399.8446349999999</v>
      </c>
      <c r="E40" s="622">
        <v>4507.2909339999997</v>
      </c>
      <c r="F40" s="623">
        <f t="shared" si="5"/>
        <v>0.3257343843301827</v>
      </c>
      <c r="G40" s="624"/>
      <c r="H40" s="625">
        <v>29003.664403999999</v>
      </c>
      <c r="I40" s="622">
        <v>39969.729832999998</v>
      </c>
      <c r="J40" s="626">
        <f t="shared" si="6"/>
        <v>0.37809241191908249</v>
      </c>
      <c r="K40" s="627">
        <f t="shared" si="4"/>
        <v>3.9811277734210747E-2</v>
      </c>
    </row>
    <row r="41" spans="1:13" s="195" customFormat="1">
      <c r="A41" s="619"/>
      <c r="B41" s="620" t="s">
        <v>562</v>
      </c>
      <c r="C41" s="620" t="s">
        <v>31</v>
      </c>
      <c r="D41" s="621">
        <v>4376.164863</v>
      </c>
      <c r="E41" s="622">
        <v>5197.7479679999997</v>
      </c>
      <c r="F41" s="623">
        <f t="shared" si="5"/>
        <v>0.18774043728251555</v>
      </c>
      <c r="G41" s="624"/>
      <c r="H41" s="625">
        <v>36345.597856</v>
      </c>
      <c r="I41" s="622">
        <v>37973.784336999997</v>
      </c>
      <c r="J41" s="626">
        <f t="shared" si="6"/>
        <v>4.4797350354527539E-2</v>
      </c>
      <c r="K41" s="627">
        <f t="shared" si="4"/>
        <v>3.7823244769874871E-2</v>
      </c>
    </row>
    <row r="42" spans="1:13" s="195" customFormat="1">
      <c r="A42" s="619"/>
      <c r="B42" s="620" t="s">
        <v>554</v>
      </c>
      <c r="C42" s="620" t="s">
        <v>23</v>
      </c>
      <c r="D42" s="621">
        <v>3870.2298000000001</v>
      </c>
      <c r="E42" s="622">
        <v>3925.8087</v>
      </c>
      <c r="F42" s="623">
        <f t="shared" si="5"/>
        <v>1.4360620136819777E-2</v>
      </c>
      <c r="G42" s="624"/>
      <c r="H42" s="625">
        <v>37821.553099999997</v>
      </c>
      <c r="I42" s="622">
        <v>34058.246205000003</v>
      </c>
      <c r="J42" s="626">
        <f t="shared" si="6"/>
        <v>-9.9501648836308479E-2</v>
      </c>
      <c r="K42" s="627">
        <f t="shared" si="4"/>
        <v>3.3923229015371474E-2</v>
      </c>
    </row>
    <row r="43" spans="1:13" s="195" customFormat="1">
      <c r="A43" s="619"/>
      <c r="B43" s="620" t="s">
        <v>619</v>
      </c>
      <c r="C43" s="620" t="s">
        <v>615</v>
      </c>
      <c r="D43" s="621">
        <v>4635.7318599999999</v>
      </c>
      <c r="E43" s="622">
        <v>3349.30789</v>
      </c>
      <c r="F43" s="623">
        <f t="shared" si="5"/>
        <v>-0.27750180744923408</v>
      </c>
      <c r="G43" s="624"/>
      <c r="H43" s="625">
        <v>35728.354140000003</v>
      </c>
      <c r="I43" s="622">
        <v>32057.900659999999</v>
      </c>
      <c r="J43" s="626">
        <f t="shared" si="6"/>
        <v>-0.10273222957927172</v>
      </c>
      <c r="K43" s="627">
        <f t="shared" si="4"/>
        <v>3.1930813445160723E-2</v>
      </c>
    </row>
    <row r="44" spans="1:13" s="195" customFormat="1">
      <c r="A44" s="619"/>
      <c r="B44" s="620" t="s">
        <v>555</v>
      </c>
      <c r="C44" s="620" t="s">
        <v>33</v>
      </c>
      <c r="D44" s="621">
        <v>3719.5295120000001</v>
      </c>
      <c r="E44" s="622">
        <v>4042.7107019999999</v>
      </c>
      <c r="F44" s="623">
        <f t="shared" si="1"/>
        <v>8.6887653117779531E-2</v>
      </c>
      <c r="G44" s="624"/>
      <c r="H44" s="625">
        <v>31699.353116999999</v>
      </c>
      <c r="I44" s="622">
        <v>28442.537058000002</v>
      </c>
      <c r="J44" s="626">
        <f t="shared" si="6"/>
        <v>-0.10274077350977248</v>
      </c>
      <c r="K44" s="627">
        <f t="shared" si="4"/>
        <v>2.8329782238025958E-2</v>
      </c>
    </row>
    <row r="45" spans="1:13" s="195" customFormat="1">
      <c r="A45" s="619"/>
      <c r="B45" s="620" t="s">
        <v>556</v>
      </c>
      <c r="C45" s="620" t="s">
        <v>31</v>
      </c>
      <c r="D45" s="621">
        <v>3311.9199509999999</v>
      </c>
      <c r="E45" s="622">
        <v>4046.4798099999998</v>
      </c>
      <c r="F45" s="623">
        <f>(E45-D45)/D45</f>
        <v>0.22179275763540338</v>
      </c>
      <c r="G45" s="624"/>
      <c r="H45" s="625">
        <v>28680.027151999999</v>
      </c>
      <c r="I45" s="622">
        <v>28205.896631</v>
      </c>
      <c r="J45" s="626">
        <f t="shared" si="6"/>
        <v>-1.6531731943180385E-2</v>
      </c>
      <c r="K45" s="627">
        <f t="shared" si="4"/>
        <v>2.8094079925255727E-2</v>
      </c>
    </row>
    <row r="46" spans="1:13" s="195" customFormat="1">
      <c r="A46" s="619"/>
      <c r="B46" s="620" t="s">
        <v>621</v>
      </c>
      <c r="C46" s="620" t="s">
        <v>32</v>
      </c>
      <c r="D46" s="621">
        <v>3246.27871</v>
      </c>
      <c r="E46" s="622">
        <v>3648.7955000000002</v>
      </c>
      <c r="F46" s="623">
        <f>(E46-D46)/D46</f>
        <v>0.12399329384752676</v>
      </c>
      <c r="G46" s="624"/>
      <c r="H46" s="625">
        <v>24508.732274000002</v>
      </c>
      <c r="I46" s="622">
        <v>26034.327537000001</v>
      </c>
      <c r="J46" s="626">
        <f t="shared" si="6"/>
        <v>6.2247008370091068E-2</v>
      </c>
      <c r="K46" s="627">
        <f t="shared" si="4"/>
        <v>2.5931119587983581E-2</v>
      </c>
    </row>
    <row r="47" spans="1:13" s="195" customFormat="1">
      <c r="A47" s="619"/>
      <c r="B47" s="620" t="s">
        <v>618</v>
      </c>
      <c r="C47" s="620" t="s">
        <v>31</v>
      </c>
      <c r="D47" s="737">
        <v>2951.9440180000001</v>
      </c>
      <c r="E47" s="622">
        <v>3352.9002970000001</v>
      </c>
      <c r="F47" s="623">
        <f>(E47-D47)/D47</f>
        <v>0.1358278736165382</v>
      </c>
      <c r="G47" s="624"/>
      <c r="H47" s="738">
        <v>22531.887988999999</v>
      </c>
      <c r="I47" s="622">
        <v>23764.312784000002</v>
      </c>
      <c r="J47" s="626">
        <f t="shared" si="6"/>
        <v>5.4696916459094275E-2</v>
      </c>
      <c r="K47" s="627">
        <f t="shared" si="4"/>
        <v>2.3670103860080779E-2</v>
      </c>
    </row>
    <row r="48" spans="1:13" s="195" customFormat="1">
      <c r="A48" s="619"/>
      <c r="B48" s="620" t="s">
        <v>557</v>
      </c>
      <c r="C48" s="620" t="s">
        <v>616</v>
      </c>
      <c r="D48" s="621">
        <v>0</v>
      </c>
      <c r="E48" s="622">
        <v>3174.0852690000002</v>
      </c>
      <c r="F48" s="623" t="s">
        <v>64</v>
      </c>
      <c r="G48" s="624"/>
      <c r="H48" s="625">
        <v>0</v>
      </c>
      <c r="I48" s="739">
        <v>23752.429034000001</v>
      </c>
      <c r="J48" s="740" t="s">
        <v>64</v>
      </c>
      <c r="K48" s="627">
        <f t="shared" si="4"/>
        <v>2.3658267220860282E-2</v>
      </c>
    </row>
    <row r="49" spans="1:13" s="195" customFormat="1">
      <c r="A49" s="619"/>
      <c r="B49" s="620" t="s">
        <v>558</v>
      </c>
      <c r="C49" s="620" t="s">
        <v>617</v>
      </c>
      <c r="D49" s="621">
        <v>2795.1423</v>
      </c>
      <c r="E49" s="622">
        <v>2893.7037999999998</v>
      </c>
      <c r="F49" s="623">
        <f t="shared" ref="F49:F68" si="7">(E49-D49)/D49</f>
        <v>3.5261711004838575E-2</v>
      </c>
      <c r="G49" s="624"/>
      <c r="H49" s="625">
        <v>19013.253055000001</v>
      </c>
      <c r="I49" s="739">
        <v>20828.166000000001</v>
      </c>
      <c r="J49" s="740">
        <f t="shared" ref="J49:J64" si="8">(I49-H49)/H49</f>
        <v>9.5455151191117402E-2</v>
      </c>
      <c r="K49" s="627">
        <f t="shared" si="4"/>
        <v>2.0745596850035266E-2</v>
      </c>
    </row>
    <row r="50" spans="1:13" s="195" customFormat="1">
      <c r="A50" s="619"/>
      <c r="B50" s="620" t="s">
        <v>26</v>
      </c>
      <c r="C50" s="620"/>
      <c r="D50" s="621">
        <v>31819.402215000006</v>
      </c>
      <c r="E50" s="739">
        <v>31597.903293999996</v>
      </c>
      <c r="F50" s="623">
        <f t="shared" si="7"/>
        <v>-6.9611276636615278E-3</v>
      </c>
      <c r="G50" s="624"/>
      <c r="H50" s="625">
        <v>245233.52144800004</v>
      </c>
      <c r="I50" s="739">
        <v>239018.94400900009</v>
      </c>
      <c r="J50" s="740">
        <f t="shared" si="8"/>
        <v>-2.5341468011002372E-2</v>
      </c>
      <c r="K50" s="627">
        <f t="shared" si="4"/>
        <v>0.23807140061836782</v>
      </c>
    </row>
    <row r="51" spans="1:13">
      <c r="A51" s="830" t="s">
        <v>559</v>
      </c>
      <c r="B51" s="830"/>
      <c r="C51" s="599"/>
      <c r="D51" s="645">
        <f>SUM(D52:D64)</f>
        <v>25308.376388000001</v>
      </c>
      <c r="E51" s="601">
        <f>SUM(E52:E64)</f>
        <v>26533.801215999996</v>
      </c>
      <c r="F51" s="602">
        <f>(E51-D51)/D51</f>
        <v>4.8419733024874421E-2</v>
      </c>
      <c r="G51" s="603"/>
      <c r="H51" s="646">
        <f>SUM(H52:H64)</f>
        <v>201738.71704999998</v>
      </c>
      <c r="I51" s="601">
        <f>SUM(I52:I64)</f>
        <v>188804.52779799997</v>
      </c>
      <c r="J51" s="647">
        <f>(I51-H51)/H51</f>
        <v>-6.4113569478060739E-2</v>
      </c>
      <c r="K51" s="602">
        <f t="shared" ref="K51:K64" si="9">I51/$I$51</f>
        <v>1</v>
      </c>
    </row>
    <row r="52" spans="1:13" s="195" customFormat="1">
      <c r="A52" s="619"/>
      <c r="B52" s="620" t="s">
        <v>554</v>
      </c>
      <c r="C52" s="620" t="s">
        <v>23</v>
      </c>
      <c r="D52" s="621">
        <v>1647.8905999999999</v>
      </c>
      <c r="E52" s="622">
        <v>3412.8067999999998</v>
      </c>
      <c r="F52" s="623">
        <f t="shared" si="7"/>
        <v>1.0710153938617042</v>
      </c>
      <c r="G52" s="624"/>
      <c r="H52" s="625">
        <v>15888.597</v>
      </c>
      <c r="I52" s="622">
        <v>16319.676434999999</v>
      </c>
      <c r="J52" s="626">
        <f t="shared" si="8"/>
        <v>2.7131371951846953E-2</v>
      </c>
      <c r="K52" s="627">
        <f t="shared" si="9"/>
        <v>8.6436891240554647E-2</v>
      </c>
    </row>
    <row r="53" spans="1:13" s="195" customFormat="1">
      <c r="A53" s="619"/>
      <c r="B53" s="620" t="s">
        <v>619</v>
      </c>
      <c r="C53" s="620" t="s">
        <v>615</v>
      </c>
      <c r="D53" s="621">
        <v>1845.23368</v>
      </c>
      <c r="E53" s="622">
        <v>1592.4482</v>
      </c>
      <c r="F53" s="623">
        <f t="shared" si="7"/>
        <v>-0.13699374921446264</v>
      </c>
      <c r="G53" s="624"/>
      <c r="H53" s="625">
        <v>15109.68669</v>
      </c>
      <c r="I53" s="622">
        <v>13038.46876</v>
      </c>
      <c r="J53" s="626">
        <f t="shared" si="8"/>
        <v>-0.13707881390888063</v>
      </c>
      <c r="K53" s="627">
        <f t="shared" si="9"/>
        <v>6.905803008045297E-2</v>
      </c>
    </row>
    <row r="54" spans="1:13" s="195" customFormat="1">
      <c r="A54" s="619"/>
      <c r="B54" s="620" t="s">
        <v>560</v>
      </c>
      <c r="C54" s="620" t="s">
        <v>125</v>
      </c>
      <c r="D54" s="621">
        <v>1358.564226</v>
      </c>
      <c r="E54" s="622">
        <v>1868.47387</v>
      </c>
      <c r="F54" s="623">
        <f t="shared" si="7"/>
        <v>0.37532980350978273</v>
      </c>
      <c r="G54" s="624"/>
      <c r="H54" s="625">
        <v>10211.908728</v>
      </c>
      <c r="I54" s="622">
        <v>12471.196115999999</v>
      </c>
      <c r="J54" s="626">
        <f t="shared" si="8"/>
        <v>0.22124046034658201</v>
      </c>
      <c r="K54" s="627">
        <f t="shared" si="9"/>
        <v>6.6053480080429022E-2</v>
      </c>
      <c r="M54" s="535"/>
    </row>
    <row r="55" spans="1:13" s="195" customFormat="1">
      <c r="A55" s="619"/>
      <c r="B55" s="620" t="s">
        <v>552</v>
      </c>
      <c r="C55" s="620" t="s">
        <v>628</v>
      </c>
      <c r="D55" s="621">
        <v>1515.3733319999999</v>
      </c>
      <c r="E55" s="622">
        <v>1430.8127950000001</v>
      </c>
      <c r="F55" s="623">
        <f t="shared" si="7"/>
        <v>-5.5801785087768618E-2</v>
      </c>
      <c r="G55" s="624"/>
      <c r="H55" s="625">
        <v>10185.768209</v>
      </c>
      <c r="I55" s="622">
        <v>12417.641567000001</v>
      </c>
      <c r="J55" s="626">
        <f t="shared" si="8"/>
        <v>0.21911684147965876</v>
      </c>
      <c r="K55" s="627">
        <f t="shared" si="9"/>
        <v>6.5769829314080375E-2</v>
      </c>
    </row>
    <row r="56" spans="1:13" s="195" customFormat="1">
      <c r="A56" s="619"/>
      <c r="B56" s="620" t="s">
        <v>620</v>
      </c>
      <c r="C56" s="620" t="s">
        <v>614</v>
      </c>
      <c r="D56" s="621">
        <v>2231.4937709999999</v>
      </c>
      <c r="E56" s="622">
        <v>1320.307603</v>
      </c>
      <c r="F56" s="623">
        <f t="shared" si="7"/>
        <v>-0.40833014182767352</v>
      </c>
      <c r="G56" s="624"/>
      <c r="H56" s="625">
        <v>13186.385641000001</v>
      </c>
      <c r="I56" s="622">
        <v>10700.148555</v>
      </c>
      <c r="J56" s="626">
        <f t="shared" si="8"/>
        <v>-0.18854575876118962</v>
      </c>
      <c r="K56" s="627">
        <f t="shared" si="9"/>
        <v>5.6673156516924103E-2</v>
      </c>
    </row>
    <row r="57" spans="1:13" s="195" customFormat="1">
      <c r="A57" s="619"/>
      <c r="B57" s="620" t="s">
        <v>561</v>
      </c>
      <c r="C57" s="620" t="s">
        <v>625</v>
      </c>
      <c r="D57" s="621">
        <v>1087.4779579999999</v>
      </c>
      <c r="E57" s="622">
        <v>1419.9061119999999</v>
      </c>
      <c r="F57" s="623">
        <f t="shared" si="7"/>
        <v>0.30568725697335003</v>
      </c>
      <c r="G57" s="624"/>
      <c r="H57" s="625">
        <v>10039.382512</v>
      </c>
      <c r="I57" s="622">
        <v>10679.021605</v>
      </c>
      <c r="J57" s="626">
        <f t="shared" si="8"/>
        <v>6.3712991534633112E-2</v>
      </c>
      <c r="K57" s="627">
        <f t="shared" si="9"/>
        <v>5.656125798225229E-2</v>
      </c>
    </row>
    <row r="58" spans="1:13" s="195" customFormat="1">
      <c r="A58" s="619"/>
      <c r="B58" s="620" t="s">
        <v>650</v>
      </c>
      <c r="C58" s="620" t="s">
        <v>297</v>
      </c>
      <c r="D58" s="621">
        <v>1280.0313570000001</v>
      </c>
      <c r="E58" s="622">
        <v>1136.2913739999999</v>
      </c>
      <c r="F58" s="623">
        <f t="shared" si="7"/>
        <v>-0.11229411077622543</v>
      </c>
      <c r="G58" s="624"/>
      <c r="H58" s="625">
        <v>9067.9181480000007</v>
      </c>
      <c r="I58" s="622">
        <v>8907.6090100000001</v>
      </c>
      <c r="J58" s="626">
        <f t="shared" si="8"/>
        <v>-1.767871471527982E-2</v>
      </c>
      <c r="K58" s="627">
        <f t="shared" si="9"/>
        <v>4.7179001022317431E-2</v>
      </c>
    </row>
    <row r="59" spans="1:13" s="195" customFormat="1">
      <c r="A59" s="619"/>
      <c r="B59" s="620" t="s">
        <v>537</v>
      </c>
      <c r="C59" s="620" t="s">
        <v>463</v>
      </c>
      <c r="D59" s="621">
        <v>1007.815067</v>
      </c>
      <c r="E59" s="622">
        <v>1210.5501770000001</v>
      </c>
      <c r="F59" s="623">
        <f t="shared" si="7"/>
        <v>0.20116300761754743</v>
      </c>
      <c r="G59" s="624"/>
      <c r="H59" s="625">
        <v>10212.063615999999</v>
      </c>
      <c r="I59" s="622">
        <v>8803.5808159999997</v>
      </c>
      <c r="J59" s="626">
        <f t="shared" si="8"/>
        <v>-0.13792342595606485</v>
      </c>
      <c r="K59" s="627">
        <f t="shared" si="9"/>
        <v>4.662801744574082E-2</v>
      </c>
    </row>
    <row r="60" spans="1:13" s="195" customFormat="1">
      <c r="A60" s="619"/>
      <c r="B60" s="620" t="s">
        <v>621</v>
      </c>
      <c r="C60" s="620" t="s">
        <v>32</v>
      </c>
      <c r="D60" s="621">
        <v>1036.259102</v>
      </c>
      <c r="E60" s="622">
        <v>1264.8925039999999</v>
      </c>
      <c r="F60" s="623">
        <f t="shared" si="7"/>
        <v>0.2206334318885432</v>
      </c>
      <c r="G60" s="624"/>
      <c r="H60" s="625">
        <v>10040.970671999999</v>
      </c>
      <c r="I60" s="622">
        <v>8592.5398019999993</v>
      </c>
      <c r="J60" s="626">
        <f t="shared" si="8"/>
        <v>-0.1442520765486407</v>
      </c>
      <c r="K60" s="627">
        <f t="shared" si="9"/>
        <v>4.5510242271271532E-2</v>
      </c>
    </row>
    <row r="61" spans="1:13" s="195" customFormat="1">
      <c r="A61" s="619"/>
      <c r="B61" s="620" t="s">
        <v>563</v>
      </c>
      <c r="C61" s="620" t="s">
        <v>624</v>
      </c>
      <c r="D61" s="621">
        <v>717.35378000000003</v>
      </c>
      <c r="E61" s="622">
        <v>914.48025199999995</v>
      </c>
      <c r="F61" s="623">
        <f t="shared" si="7"/>
        <v>0.27479672860997528</v>
      </c>
      <c r="G61" s="624"/>
      <c r="H61" s="625">
        <v>5980.6644820000001</v>
      </c>
      <c r="I61" s="622">
        <v>6802.705312</v>
      </c>
      <c r="J61" s="626">
        <f t="shared" si="8"/>
        <v>0.13744974868162146</v>
      </c>
      <c r="K61" s="627">
        <f t="shared" si="9"/>
        <v>3.6030414054890381E-2</v>
      </c>
    </row>
    <row r="62" spans="1:13" s="195" customFormat="1">
      <c r="A62" s="619"/>
      <c r="B62" s="620" t="s">
        <v>622</v>
      </c>
      <c r="C62" s="620" t="s">
        <v>634</v>
      </c>
      <c r="D62" s="621">
        <v>922.726901</v>
      </c>
      <c r="E62" s="622">
        <v>1014.434141</v>
      </c>
      <c r="F62" s="623">
        <f t="shared" si="7"/>
        <v>9.9387196689088353E-2</v>
      </c>
      <c r="G62" s="624"/>
      <c r="H62" s="625">
        <v>7454.3182409999999</v>
      </c>
      <c r="I62" s="622">
        <v>6373.1269249999996</v>
      </c>
      <c r="J62" s="626">
        <f t="shared" si="8"/>
        <v>-0.14504228033266234</v>
      </c>
      <c r="K62" s="627">
        <f t="shared" si="9"/>
        <v>3.3755159366826958E-2</v>
      </c>
    </row>
    <row r="63" spans="1:13" s="195" customFormat="1">
      <c r="A63" s="619"/>
      <c r="B63" s="620" t="s">
        <v>623</v>
      </c>
      <c r="C63" s="620" t="s">
        <v>296</v>
      </c>
      <c r="D63" s="621">
        <v>623.13750000000005</v>
      </c>
      <c r="E63" s="622">
        <v>846.53930000000003</v>
      </c>
      <c r="F63" s="623">
        <f t="shared" si="7"/>
        <v>0.35851124350564678</v>
      </c>
      <c r="G63" s="624"/>
      <c r="H63" s="625">
        <v>5649.2793000000001</v>
      </c>
      <c r="I63" s="622">
        <v>5533.3433999999997</v>
      </c>
      <c r="J63" s="626">
        <f t="shared" si="8"/>
        <v>-2.0522246085443216E-2</v>
      </c>
      <c r="K63" s="627">
        <f t="shared" si="9"/>
        <v>2.9307260077576461E-2</v>
      </c>
    </row>
    <row r="64" spans="1:13" s="195" customFormat="1">
      <c r="A64" s="619"/>
      <c r="B64" s="620" t="s">
        <v>26</v>
      </c>
      <c r="C64" s="620"/>
      <c r="D64" s="621">
        <v>10035.019114000001</v>
      </c>
      <c r="E64" s="622">
        <v>9101.8580879999972</v>
      </c>
      <c r="F64" s="623">
        <f t="shared" si="7"/>
        <v>-9.2990458254148908E-2</v>
      </c>
      <c r="G64" s="624"/>
      <c r="H64" s="625">
        <v>78711.773811000006</v>
      </c>
      <c r="I64" s="622">
        <v>68165.469494999954</v>
      </c>
      <c r="J64" s="626">
        <f t="shared" si="8"/>
        <v>-0.13398636322595744</v>
      </c>
      <c r="K64" s="627">
        <f t="shared" si="9"/>
        <v>0.36103726054668295</v>
      </c>
    </row>
    <row r="65" spans="1:13">
      <c r="A65" s="830" t="s">
        <v>564</v>
      </c>
      <c r="B65" s="830"/>
      <c r="C65" s="599"/>
      <c r="D65" s="600">
        <f>SUM(D66:D79)</f>
        <v>374746.20615100005</v>
      </c>
      <c r="E65" s="601">
        <f>SUM(E66:E79)</f>
        <v>364289.02082999994</v>
      </c>
      <c r="F65" s="602">
        <f>(E65-D65)/D65</f>
        <v>-2.7904712974696537E-2</v>
      </c>
      <c r="G65" s="603"/>
      <c r="H65" s="604">
        <f>SUM(H66:H79)</f>
        <v>2932460.1982659996</v>
      </c>
      <c r="I65" s="601">
        <f>SUM(I66:I79)</f>
        <v>2805395.7771919994</v>
      </c>
      <c r="J65" s="605">
        <f>(I65-H65)/H65</f>
        <v>-4.3330313962704411E-2</v>
      </c>
      <c r="K65" s="632">
        <f t="shared" ref="K65:K79" si="10">I65/$I$65</f>
        <v>1</v>
      </c>
    </row>
    <row r="66" spans="1:13">
      <c r="A66" s="619"/>
      <c r="B66" s="620" t="s">
        <v>551</v>
      </c>
      <c r="C66" s="620" t="s">
        <v>478</v>
      </c>
      <c r="D66" s="621">
        <v>46260.909829999997</v>
      </c>
      <c r="E66" s="622">
        <v>49402.521068000002</v>
      </c>
      <c r="F66" s="623">
        <f t="shared" si="7"/>
        <v>6.7910710133994898E-2</v>
      </c>
      <c r="G66" s="624"/>
      <c r="H66" s="625">
        <v>432917.55106799997</v>
      </c>
      <c r="I66" s="622">
        <v>366671.49939100002</v>
      </c>
      <c r="J66" s="626">
        <f t="shared" ref="J66:J70" si="11">(I66-H66)/H66</f>
        <v>-0.1530223284169748</v>
      </c>
      <c r="K66" s="627">
        <f t="shared" si="10"/>
        <v>0.130702235446441</v>
      </c>
    </row>
    <row r="67" spans="1:13">
      <c r="A67" s="619"/>
      <c r="B67" s="620" t="s">
        <v>560</v>
      </c>
      <c r="C67" s="620" t="s">
        <v>125</v>
      </c>
      <c r="D67" s="621">
        <v>44352.846096000001</v>
      </c>
      <c r="E67" s="622">
        <v>36320.355567999999</v>
      </c>
      <c r="F67" s="623">
        <f t="shared" si="7"/>
        <v>-0.18110428608378346</v>
      </c>
      <c r="G67" s="624"/>
      <c r="H67" s="625">
        <v>390347.18648099998</v>
      </c>
      <c r="I67" s="622">
        <v>315666.80960600002</v>
      </c>
      <c r="J67" s="626">
        <f t="shared" si="11"/>
        <v>-0.19131783054015941</v>
      </c>
      <c r="K67" s="627">
        <f t="shared" si="10"/>
        <v>0.11252131060165776</v>
      </c>
    </row>
    <row r="68" spans="1:13">
      <c r="A68" s="619"/>
      <c r="B68" s="620" t="s">
        <v>528</v>
      </c>
      <c r="C68" s="620" t="s">
        <v>629</v>
      </c>
      <c r="D68" s="621">
        <v>15917.530060999999</v>
      </c>
      <c r="E68" s="622">
        <v>13303.972012</v>
      </c>
      <c r="F68" s="623">
        <f t="shared" si="7"/>
        <v>-0.16419369330443756</v>
      </c>
      <c r="G68" s="624"/>
      <c r="H68" s="625">
        <v>104792.00227300001</v>
      </c>
      <c r="I68" s="622">
        <v>104848.574674</v>
      </c>
      <c r="J68" s="626">
        <f t="shared" si="11"/>
        <v>5.3985418517548149E-4</v>
      </c>
      <c r="K68" s="627">
        <f t="shared" si="10"/>
        <v>3.7373897660509754E-2</v>
      </c>
    </row>
    <row r="69" spans="1:13">
      <c r="A69" s="619"/>
      <c r="B69" s="620" t="s">
        <v>608</v>
      </c>
      <c r="C69" s="620" t="s">
        <v>627</v>
      </c>
      <c r="D69" s="621">
        <v>15884.374779</v>
      </c>
      <c r="E69" s="622">
        <v>0</v>
      </c>
      <c r="F69" s="623" t="s">
        <v>54</v>
      </c>
      <c r="G69" s="624"/>
      <c r="H69" s="625">
        <v>113812.177235</v>
      </c>
      <c r="I69" s="622">
        <v>96721.010389000003</v>
      </c>
      <c r="J69" s="626">
        <f t="shared" si="11"/>
        <v>-0.15016993138361689</v>
      </c>
      <c r="K69" s="627">
        <f t="shared" si="10"/>
        <v>3.4476779061031748E-2</v>
      </c>
      <c r="M69" s="517"/>
    </row>
    <row r="70" spans="1:13">
      <c r="A70" s="619"/>
      <c r="B70" s="620" t="s">
        <v>626</v>
      </c>
      <c r="C70" s="620" t="s">
        <v>627</v>
      </c>
      <c r="D70" s="621">
        <v>19251.120007000001</v>
      </c>
      <c r="E70" s="622">
        <v>0</v>
      </c>
      <c r="F70" s="623" t="s">
        <v>54</v>
      </c>
      <c r="G70" s="624"/>
      <c r="H70" s="625">
        <v>116164.74902800001</v>
      </c>
      <c r="I70" s="622">
        <v>90568.329008000001</v>
      </c>
      <c r="J70" s="626">
        <f t="shared" si="11"/>
        <v>-0.22034584703342594</v>
      </c>
      <c r="K70" s="627">
        <f t="shared" si="10"/>
        <v>3.2283619211351498E-2</v>
      </c>
    </row>
    <row r="71" spans="1:13">
      <c r="A71" s="619"/>
      <c r="B71" s="620" t="s">
        <v>545</v>
      </c>
      <c r="C71" s="620" t="s">
        <v>125</v>
      </c>
      <c r="D71" s="621">
        <v>8795.7641199999998</v>
      </c>
      <c r="E71" s="622">
        <v>9280.9663980000005</v>
      </c>
      <c r="F71" s="623">
        <f>(E71-D71)/D71</f>
        <v>5.5163175294428046E-2</v>
      </c>
      <c r="G71" s="624"/>
      <c r="H71" s="625">
        <v>19013.611945000001</v>
      </c>
      <c r="I71" s="622">
        <v>86030.276611000008</v>
      </c>
      <c r="J71" s="626">
        <f>(I71-H71)/H71</f>
        <v>3.5246677411875624</v>
      </c>
      <c r="K71" s="627">
        <f t="shared" si="10"/>
        <v>3.066600346034247E-2</v>
      </c>
    </row>
    <row r="72" spans="1:13">
      <c r="A72" s="619"/>
      <c r="B72" s="620" t="s">
        <v>537</v>
      </c>
      <c r="C72" s="620" t="s">
        <v>463</v>
      </c>
      <c r="D72" s="621">
        <v>8651.9247739999992</v>
      </c>
      <c r="E72" s="622">
        <v>12635.763730999999</v>
      </c>
      <c r="F72" s="623">
        <f>(E72-D72)/D72</f>
        <v>0.46045695738962977</v>
      </c>
      <c r="G72" s="624"/>
      <c r="H72" s="625">
        <v>80374.314805000002</v>
      </c>
      <c r="I72" s="622">
        <v>76665.119691</v>
      </c>
      <c r="J72" s="626">
        <f>(I72-H72)/H72</f>
        <v>-4.6149010700732677E-2</v>
      </c>
      <c r="K72" s="627">
        <f t="shared" si="10"/>
        <v>2.7327737609891288E-2</v>
      </c>
    </row>
    <row r="73" spans="1:13">
      <c r="A73" s="619"/>
      <c r="B73" s="620" t="s">
        <v>651</v>
      </c>
      <c r="C73" s="620" t="s">
        <v>652</v>
      </c>
      <c r="D73" s="621">
        <v>0</v>
      </c>
      <c r="E73" s="622">
        <v>8551.2868529999996</v>
      </c>
      <c r="F73" s="741" t="s">
        <v>64</v>
      </c>
      <c r="G73" s="624"/>
      <c r="H73" s="625">
        <v>0</v>
      </c>
      <c r="I73" s="622">
        <v>73055.688649999996</v>
      </c>
      <c r="J73" s="742" t="s">
        <v>64</v>
      </c>
      <c r="K73" s="627">
        <f t="shared" si="10"/>
        <v>2.6041134460936387E-2</v>
      </c>
    </row>
    <row r="74" spans="1:13">
      <c r="A74" s="619"/>
      <c r="B74" s="620" t="s">
        <v>557</v>
      </c>
      <c r="C74" s="620" t="s">
        <v>616</v>
      </c>
      <c r="D74" s="621">
        <v>0</v>
      </c>
      <c r="E74" s="622">
        <v>6131.6349469999996</v>
      </c>
      <c r="F74" s="623" t="s">
        <v>64</v>
      </c>
      <c r="G74" s="624"/>
      <c r="H74" s="625">
        <v>0</v>
      </c>
      <c r="I74" s="622">
        <v>72373.166459</v>
      </c>
      <c r="J74" s="626" t="s">
        <v>64</v>
      </c>
      <c r="K74" s="627">
        <f t="shared" si="10"/>
        <v>2.5797845369055331E-2</v>
      </c>
    </row>
    <row r="75" spans="1:13">
      <c r="A75" s="619"/>
      <c r="B75" s="620" t="s">
        <v>565</v>
      </c>
      <c r="C75" s="620" t="s">
        <v>627</v>
      </c>
      <c r="D75" s="621">
        <v>9747.7709709999999</v>
      </c>
      <c r="E75" s="622">
        <v>8350.3715439999996</v>
      </c>
      <c r="F75" s="623">
        <f t="shared" ref="F75:F82" si="12">(E75-D75)/D75</f>
        <v>-0.14335579191974435</v>
      </c>
      <c r="G75" s="624"/>
      <c r="H75" s="625">
        <v>93045.801495000007</v>
      </c>
      <c r="I75" s="622">
        <v>71786.718408999994</v>
      </c>
      <c r="J75" s="626">
        <f t="shared" ref="J75:J79" si="13">(I75-H75)/H75</f>
        <v>-0.22847976743090778</v>
      </c>
      <c r="K75" s="627">
        <f t="shared" si="10"/>
        <v>2.5588802475796611E-2</v>
      </c>
    </row>
    <row r="76" spans="1:13">
      <c r="A76" s="619"/>
      <c r="B76" s="620" t="s">
        <v>618</v>
      </c>
      <c r="C76" s="620" t="s">
        <v>31</v>
      </c>
      <c r="D76" s="621">
        <v>9378.2600569999995</v>
      </c>
      <c r="E76" s="622">
        <v>8060.5614180000002</v>
      </c>
      <c r="F76" s="623">
        <f t="shared" si="12"/>
        <v>-0.14050566213681179</v>
      </c>
      <c r="G76" s="624"/>
      <c r="H76" s="625">
        <v>63873.42484</v>
      </c>
      <c r="I76" s="622">
        <v>70991.343699000005</v>
      </c>
      <c r="J76" s="626">
        <f t="shared" si="13"/>
        <v>0.11143787697043121</v>
      </c>
      <c r="K76" s="627">
        <f t="shared" si="10"/>
        <v>2.5305286432724748E-2</v>
      </c>
    </row>
    <row r="77" spans="1:13">
      <c r="A77" s="619"/>
      <c r="B77" s="620" t="s">
        <v>622</v>
      </c>
      <c r="C77" s="620" t="s">
        <v>634</v>
      </c>
      <c r="D77" s="621">
        <v>10185.82583</v>
      </c>
      <c r="E77" s="622">
        <v>9933.8042060000007</v>
      </c>
      <c r="F77" s="623">
        <f t="shared" si="12"/>
        <v>-2.4742384977536874E-2</v>
      </c>
      <c r="G77" s="624"/>
      <c r="H77" s="625">
        <v>76899.293495999998</v>
      </c>
      <c r="I77" s="622">
        <v>70573.300266000006</v>
      </c>
      <c r="J77" s="626">
        <f t="shared" si="13"/>
        <v>-8.2263346545947733E-2</v>
      </c>
      <c r="K77" s="627">
        <f t="shared" si="10"/>
        <v>2.5156272366189569E-2</v>
      </c>
    </row>
    <row r="78" spans="1:13">
      <c r="A78" s="619"/>
      <c r="B78" s="620" t="s">
        <v>653</v>
      </c>
      <c r="C78" s="620" t="s">
        <v>627</v>
      </c>
      <c r="D78" s="621">
        <v>0</v>
      </c>
      <c r="E78" s="622">
        <v>36188.887513000001</v>
      </c>
      <c r="F78" s="623" t="s">
        <v>64</v>
      </c>
      <c r="G78" s="624"/>
      <c r="H78" s="625">
        <v>0</v>
      </c>
      <c r="I78" s="622">
        <v>70347.520338000002</v>
      </c>
      <c r="J78" s="626" t="s">
        <v>64</v>
      </c>
      <c r="K78" s="627">
        <f t="shared" si="10"/>
        <v>2.5075791768822308E-2</v>
      </c>
    </row>
    <row r="79" spans="1:13">
      <c r="A79" s="619"/>
      <c r="B79" s="620" t="s">
        <v>26</v>
      </c>
      <c r="C79" s="620"/>
      <c r="D79" s="621">
        <v>186319.87962600007</v>
      </c>
      <c r="E79" s="622">
        <v>166128.89557199992</v>
      </c>
      <c r="F79" s="623">
        <f t="shared" si="12"/>
        <v>-0.10836730946010438</v>
      </c>
      <c r="G79" s="624"/>
      <c r="H79" s="625">
        <v>1441220.0855999994</v>
      </c>
      <c r="I79" s="622">
        <v>1239096.4200009992</v>
      </c>
      <c r="J79" s="626">
        <f t="shared" si="13"/>
        <v>-0.14024482979284414</v>
      </c>
      <c r="K79" s="627">
        <f t="shared" si="10"/>
        <v>0.44168328407524948</v>
      </c>
    </row>
    <row r="80" spans="1:13">
      <c r="A80" s="830" t="s">
        <v>567</v>
      </c>
      <c r="B80" s="830"/>
      <c r="C80" s="599"/>
      <c r="D80" s="633">
        <f>SUM(D81:D82)</f>
        <v>727842.26456000004</v>
      </c>
      <c r="E80" s="635">
        <f>SUM(E81:E82)</f>
        <v>981567.84538000007</v>
      </c>
      <c r="F80" s="602">
        <f>(E80-D80)/D80</f>
        <v>0.34859968041754746</v>
      </c>
      <c r="G80" s="603"/>
      <c r="H80" s="604">
        <f>SUM(H81:H82)</f>
        <v>6058698.1084169997</v>
      </c>
      <c r="I80" s="631">
        <f>SUM(I81:I82)</f>
        <v>6699634.1188849993</v>
      </c>
      <c r="J80" s="605">
        <f>(I80-H80)/H80</f>
        <v>0.10578774499055897</v>
      </c>
      <c r="K80" s="634">
        <v>1</v>
      </c>
    </row>
    <row r="81" spans="1:13">
      <c r="A81" s="619"/>
      <c r="B81" s="620" t="s">
        <v>568</v>
      </c>
      <c r="C81" s="620" t="s">
        <v>479</v>
      </c>
      <c r="D81" s="743">
        <v>708941.70200000005</v>
      </c>
      <c r="E81" s="622">
        <v>949422.38320000004</v>
      </c>
      <c r="F81" s="623">
        <f t="shared" si="12"/>
        <v>0.33921079902843687</v>
      </c>
      <c r="G81" s="624"/>
      <c r="H81" s="625">
        <v>6015452.7538999999</v>
      </c>
      <c r="I81" s="622">
        <v>6430342.4288999997</v>
      </c>
      <c r="J81" s="626">
        <f t="shared" ref="J81:J82" si="14">(I81-H81)/H81</f>
        <v>6.8970648091453188E-2</v>
      </c>
      <c r="K81" s="627">
        <f>I81/$I$80</f>
        <v>0.95980501543719865</v>
      </c>
    </row>
    <row r="82" spans="1:13">
      <c r="A82" s="619"/>
      <c r="B82" s="620" t="s">
        <v>569</v>
      </c>
      <c r="C82" s="620" t="s">
        <v>480</v>
      </c>
      <c r="D82" s="743">
        <v>18900.562559999998</v>
      </c>
      <c r="E82" s="622">
        <v>32145.462179999999</v>
      </c>
      <c r="F82" s="623">
        <f t="shared" si="12"/>
        <v>0.70076748128284294</v>
      </c>
      <c r="G82" s="624"/>
      <c r="H82" s="625">
        <v>43245.354517</v>
      </c>
      <c r="I82" s="622">
        <v>269291.689985</v>
      </c>
      <c r="J82" s="626">
        <f t="shared" si="14"/>
        <v>5.2270663055644482</v>
      </c>
      <c r="K82" s="627">
        <f>I82/$I$80</f>
        <v>4.0194984562801385E-2</v>
      </c>
    </row>
    <row r="83" spans="1:13">
      <c r="A83" s="830" t="s">
        <v>566</v>
      </c>
      <c r="B83" s="830"/>
      <c r="C83" s="599"/>
      <c r="D83" s="600">
        <f>SUM(D84)</f>
        <v>1726.1769100000001</v>
      </c>
      <c r="E83" s="631">
        <f>SUM(E84)</f>
        <v>1632.3595</v>
      </c>
      <c r="F83" s="602">
        <f>(E83-D83)/D83</f>
        <v>-5.4349823275066343E-2</v>
      </c>
      <c r="G83" s="603"/>
      <c r="H83" s="604">
        <f>SUM(H84)</f>
        <v>12319.119756</v>
      </c>
      <c r="I83" s="631">
        <f>SUM(I84)</f>
        <v>12135.690607999999</v>
      </c>
      <c r="J83" s="605">
        <f>(I83-H83)/H83</f>
        <v>-1.4889793397021107E-2</v>
      </c>
      <c r="K83" s="606">
        <v>1</v>
      </c>
    </row>
    <row r="84" spans="1:13" s="195" customFormat="1">
      <c r="A84" s="619"/>
      <c r="B84" s="620" t="s">
        <v>630</v>
      </c>
      <c r="C84" s="620" t="s">
        <v>161</v>
      </c>
      <c r="D84" s="621">
        <v>1726.1769100000001</v>
      </c>
      <c r="E84" s="622">
        <v>1632.3595</v>
      </c>
      <c r="F84" s="623">
        <f>(E84-D84)/D84</f>
        <v>-5.4349823275066343E-2</v>
      </c>
      <c r="G84" s="624"/>
      <c r="H84" s="625">
        <v>12319.119756</v>
      </c>
      <c r="I84" s="622">
        <v>12135.690607999999</v>
      </c>
      <c r="J84" s="626">
        <f t="shared" ref="J84:J92" si="15">(I84-H84)/H84</f>
        <v>-1.4889793397021107E-2</v>
      </c>
      <c r="K84" s="627">
        <v>1</v>
      </c>
      <c r="M84" s="535"/>
    </row>
    <row r="85" spans="1:13">
      <c r="A85" s="830" t="s">
        <v>570</v>
      </c>
      <c r="B85" s="830"/>
      <c r="C85" s="599"/>
      <c r="D85" s="633">
        <f>SUM(D86:D92)</f>
        <v>2551.6085979999998</v>
      </c>
      <c r="E85" s="635">
        <f>SUM(E86:E92)</f>
        <v>2585.272692</v>
      </c>
      <c r="F85" s="602">
        <f>(E85-D85)/D85</f>
        <v>1.3193282867280966E-2</v>
      </c>
      <c r="G85" s="603"/>
      <c r="H85" s="630">
        <f>SUM(H86:H92)</f>
        <v>18255.806879</v>
      </c>
      <c r="I85" s="601">
        <f>SUM(I86:I92)</f>
        <v>17611.786037999998</v>
      </c>
      <c r="J85" s="605">
        <f>(I85-H85)/H85</f>
        <v>-3.5277588400698452E-2</v>
      </c>
      <c r="K85" s="606">
        <f t="shared" ref="K85:K92" si="16">I85/$I$85</f>
        <v>1</v>
      </c>
    </row>
    <row r="86" spans="1:13">
      <c r="A86" s="619"/>
      <c r="B86" s="620" t="s">
        <v>525</v>
      </c>
      <c r="C86" s="620" t="s">
        <v>22</v>
      </c>
      <c r="D86" s="621">
        <v>1166.0945919999999</v>
      </c>
      <c r="E86" s="622">
        <v>1129.322502</v>
      </c>
      <c r="F86" s="623">
        <f t="shared" ref="F86:F91" si="17">(E86-D86)/D86</f>
        <v>-3.1534397168355904E-2</v>
      </c>
      <c r="G86" s="624"/>
      <c r="H86" s="625">
        <v>8583.0554370000009</v>
      </c>
      <c r="I86" s="622">
        <v>8021.3065829999996</v>
      </c>
      <c r="J86" s="626">
        <f t="shared" si="15"/>
        <v>-6.5448587408442394E-2</v>
      </c>
      <c r="K86" s="627">
        <f t="shared" si="16"/>
        <v>0.45545105792750717</v>
      </c>
    </row>
    <row r="87" spans="1:13">
      <c r="A87" s="619"/>
      <c r="B87" s="620" t="s">
        <v>531</v>
      </c>
      <c r="C87" s="620" t="s">
        <v>532</v>
      </c>
      <c r="D87" s="621">
        <v>325.86278399999998</v>
      </c>
      <c r="E87" s="622">
        <v>389.18412000000001</v>
      </c>
      <c r="F87" s="623">
        <f t="shared" si="17"/>
        <v>0.19431901741807997</v>
      </c>
      <c r="G87" s="624"/>
      <c r="H87" s="625">
        <v>2151.0030190000002</v>
      </c>
      <c r="I87" s="622">
        <v>2732.8001749999999</v>
      </c>
      <c r="J87" s="626">
        <f t="shared" si="15"/>
        <v>0.27047714524848815</v>
      </c>
      <c r="K87" s="627">
        <f t="shared" si="16"/>
        <v>0.15516882666548326</v>
      </c>
    </row>
    <row r="88" spans="1:13">
      <c r="A88" s="619"/>
      <c r="B88" s="620" t="s">
        <v>551</v>
      </c>
      <c r="C88" s="620" t="s">
        <v>576</v>
      </c>
      <c r="D88" s="621">
        <v>299.14232600000003</v>
      </c>
      <c r="E88" s="622">
        <v>430.66607699999997</v>
      </c>
      <c r="F88" s="623">
        <f t="shared" si="17"/>
        <v>0.43966948027274461</v>
      </c>
      <c r="G88" s="624"/>
      <c r="H88" s="625">
        <v>1850.04294</v>
      </c>
      <c r="I88" s="622">
        <v>2612.0163259999999</v>
      </c>
      <c r="J88" s="626">
        <f t="shared" si="15"/>
        <v>0.41186794615696859</v>
      </c>
      <c r="K88" s="627">
        <f t="shared" si="16"/>
        <v>0.1483107005935794</v>
      </c>
    </row>
    <row r="89" spans="1:13">
      <c r="A89" s="619"/>
      <c r="B89" s="620" t="s">
        <v>533</v>
      </c>
      <c r="C89" s="620" t="s">
        <v>532</v>
      </c>
      <c r="D89" s="621">
        <v>316.70048000000003</v>
      </c>
      <c r="E89" s="622">
        <v>330.57086199999998</v>
      </c>
      <c r="F89" s="623">
        <f t="shared" si="17"/>
        <v>4.3796529768442248E-2</v>
      </c>
      <c r="G89" s="624"/>
      <c r="H89" s="625">
        <v>2501.9998270000001</v>
      </c>
      <c r="I89" s="622">
        <v>1947.4634129999999</v>
      </c>
      <c r="J89" s="626">
        <f t="shared" si="15"/>
        <v>-0.22163727112040288</v>
      </c>
      <c r="K89" s="627">
        <f t="shared" si="16"/>
        <v>0.11057728096389903</v>
      </c>
    </row>
    <row r="90" spans="1:13">
      <c r="A90" s="619"/>
      <c r="B90" s="620" t="s">
        <v>527</v>
      </c>
      <c r="C90" s="620" t="s">
        <v>160</v>
      </c>
      <c r="D90" s="621">
        <v>140.414816</v>
      </c>
      <c r="E90" s="622">
        <v>179.124921</v>
      </c>
      <c r="F90" s="623">
        <f t="shared" si="17"/>
        <v>0.2756839064618366</v>
      </c>
      <c r="G90" s="624"/>
      <c r="H90" s="625">
        <v>405.22860200000002</v>
      </c>
      <c r="I90" s="622">
        <v>1332.563656</v>
      </c>
      <c r="J90" s="626">
        <f t="shared" si="15"/>
        <v>2.2884244829292677</v>
      </c>
      <c r="K90" s="627">
        <f t="shared" si="16"/>
        <v>7.5663175394295581E-2</v>
      </c>
    </row>
    <row r="91" spans="1:13">
      <c r="A91" s="619"/>
      <c r="B91" s="620" t="s">
        <v>528</v>
      </c>
      <c r="C91" s="620" t="s">
        <v>629</v>
      </c>
      <c r="D91" s="621">
        <v>303.39359999999999</v>
      </c>
      <c r="E91" s="622">
        <v>38.847380000000001</v>
      </c>
      <c r="F91" s="623">
        <f t="shared" si="17"/>
        <v>-0.87195715400720386</v>
      </c>
      <c r="G91" s="624"/>
      <c r="H91" s="625">
        <v>1572.25119</v>
      </c>
      <c r="I91" s="622">
        <v>530.00420999999994</v>
      </c>
      <c r="J91" s="626">
        <f t="shared" si="15"/>
        <v>-0.66290105972188829</v>
      </c>
      <c r="K91" s="627">
        <f t="shared" si="16"/>
        <v>3.0093722968041886E-2</v>
      </c>
    </row>
    <row r="92" spans="1:13">
      <c r="A92" s="619"/>
      <c r="B92" s="620" t="s">
        <v>26</v>
      </c>
      <c r="C92" s="620"/>
      <c r="D92" s="744">
        <v>0</v>
      </c>
      <c r="E92" s="745">
        <v>87.556830000000005</v>
      </c>
      <c r="F92" s="746" t="s">
        <v>64</v>
      </c>
      <c r="G92" s="624"/>
      <c r="H92" s="747">
        <v>1192.225864</v>
      </c>
      <c r="I92" s="745">
        <v>435.63167500000003</v>
      </c>
      <c r="J92" s="748">
        <f t="shared" si="15"/>
        <v>-0.63460642135507295</v>
      </c>
      <c r="K92" s="749">
        <f t="shared" si="16"/>
        <v>2.4735235487193696E-2</v>
      </c>
    </row>
    <row r="93" spans="1:13">
      <c r="A93" s="607"/>
      <c r="B93" s="608"/>
      <c r="C93" s="608"/>
      <c r="D93" s="628"/>
      <c r="E93" s="628"/>
      <c r="F93" s="636"/>
      <c r="G93" s="609"/>
      <c r="H93" s="628"/>
      <c r="I93" s="628"/>
      <c r="J93" s="629"/>
      <c r="K93" s="629"/>
    </row>
    <row r="94" spans="1:13">
      <c r="A94" s="811" t="s">
        <v>654</v>
      </c>
      <c r="B94" s="812"/>
      <c r="C94" s="812"/>
      <c r="D94" s="812"/>
      <c r="E94" s="812"/>
      <c r="F94" s="812"/>
      <c r="G94" s="812"/>
      <c r="H94" s="812"/>
      <c r="I94" s="812"/>
      <c r="J94" s="812"/>
      <c r="K94" s="813"/>
    </row>
    <row r="95" spans="1:13" ht="19.5" customHeight="1">
      <c r="A95" s="814"/>
      <c r="B95" s="815"/>
      <c r="C95" s="815"/>
      <c r="D95" s="815"/>
      <c r="E95" s="815"/>
      <c r="F95" s="815"/>
      <c r="G95" s="815"/>
      <c r="H95" s="815"/>
      <c r="I95" s="815"/>
      <c r="J95" s="815"/>
      <c r="K95" s="816"/>
    </row>
    <row r="96" spans="1:13" ht="35.25" customHeight="1">
      <c r="A96" s="817"/>
      <c r="B96" s="818"/>
      <c r="C96" s="818"/>
      <c r="D96" s="818"/>
      <c r="E96" s="818"/>
      <c r="F96" s="818"/>
      <c r="G96" s="818"/>
      <c r="H96" s="818"/>
      <c r="I96" s="818"/>
      <c r="J96" s="818"/>
      <c r="K96" s="819"/>
    </row>
    <row r="97"/>
    <row r="98"/>
    <row r="99" hidden="1"/>
    <row r="100" hidden="1"/>
  </sheetData>
  <mergeCells count="12">
    <mergeCell ref="A94:K96"/>
    <mergeCell ref="D5:F5"/>
    <mergeCell ref="H5:K5"/>
    <mergeCell ref="A6:C6"/>
    <mergeCell ref="A7:B7"/>
    <mergeCell ref="A20:B20"/>
    <mergeCell ref="A36:B36"/>
    <mergeCell ref="A51:B51"/>
    <mergeCell ref="A65:B65"/>
    <mergeCell ref="A80:B80"/>
    <mergeCell ref="A85:B85"/>
    <mergeCell ref="A83:B83"/>
  </mergeCells>
  <pageMargins left="0.7" right="0.7" top="0.75" bottom="0.75" header="0.3" footer="0.3"/>
  <pageSetup paperSize="9"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97"/>
  <sheetViews>
    <sheetView showGridLines="0" view="pageBreakPreview" zoomScaleNormal="100" zoomScaleSheetLayoutView="100" workbookViewId="0">
      <selection activeCell="K93" sqref="K93"/>
    </sheetView>
  </sheetViews>
  <sheetFormatPr baseColWidth="10" defaultColWidth="11.5703125" defaultRowHeight="12" customHeight="1"/>
  <cols>
    <col min="1" max="1" width="33.42578125" style="220" customWidth="1"/>
    <col min="2" max="3" width="12.28515625" style="218" customWidth="1"/>
    <col min="4" max="4" width="12.5703125" style="219" customWidth="1"/>
    <col min="5" max="5" width="12.28515625" style="218" customWidth="1"/>
    <col min="6" max="6" width="12.28515625" style="220" customWidth="1"/>
    <col min="7" max="7" width="12.5703125" style="219" customWidth="1"/>
    <col min="8" max="8" width="11" style="219" customWidth="1"/>
    <col min="9" max="9" width="15.28515625" style="220" bestFit="1" customWidth="1"/>
    <col min="10" max="10" width="11.5703125" style="220" bestFit="1" customWidth="1"/>
    <col min="11" max="11" width="9.5703125" style="220" bestFit="1" customWidth="1"/>
    <col min="12" max="13" width="11.5703125" style="220" bestFit="1" customWidth="1"/>
    <col min="14" max="16384" width="11.5703125" style="220"/>
  </cols>
  <sheetData>
    <row r="1" spans="1:8" ht="12" customHeight="1">
      <c r="A1" s="217" t="s">
        <v>220</v>
      </c>
    </row>
    <row r="2" spans="1:8" ht="15.75">
      <c r="A2" s="221" t="s">
        <v>221</v>
      </c>
    </row>
    <row r="3" spans="1:8" ht="12" customHeight="1" thickBot="1">
      <c r="B3" s="222"/>
      <c r="C3" s="222"/>
      <c r="E3" s="222"/>
      <c r="F3" s="222"/>
    </row>
    <row r="4" spans="1:8" ht="12" customHeight="1" thickBot="1">
      <c r="A4" s="226"/>
      <c r="B4" s="802" t="s">
        <v>641</v>
      </c>
      <c r="C4" s="803"/>
      <c r="D4" s="804"/>
      <c r="E4" s="805" t="s">
        <v>646</v>
      </c>
      <c r="F4" s="806"/>
      <c r="G4" s="806"/>
      <c r="H4" s="807"/>
    </row>
    <row r="5" spans="1:8" ht="13.5" thickBot="1">
      <c r="A5" s="142" t="s">
        <v>214</v>
      </c>
      <c r="B5" s="430">
        <v>2017</v>
      </c>
      <c r="C5" s="431">
        <v>2018</v>
      </c>
      <c r="D5" s="432" t="s">
        <v>212</v>
      </c>
      <c r="E5" s="430">
        <v>2017</v>
      </c>
      <c r="F5" s="431">
        <v>2018</v>
      </c>
      <c r="G5" s="433" t="s">
        <v>212</v>
      </c>
      <c r="H5" s="434" t="s">
        <v>213</v>
      </c>
    </row>
    <row r="6" spans="1:8" s="438" customFormat="1" ht="12.75">
      <c r="A6" s="223" t="s">
        <v>451</v>
      </c>
      <c r="B6" s="435">
        <f>+SUM(B7:B22)</f>
        <v>209193.221911</v>
      </c>
      <c r="C6" s="436">
        <f>+SUM(C7:C22)</f>
        <v>207160.52164300001</v>
      </c>
      <c r="D6" s="795">
        <f t="shared" ref="D6:D69" si="0">+C6/B6-1</f>
        <v>-9.7168553045412498E-3</v>
      </c>
      <c r="E6" s="435">
        <f>+SUM(E7:E22)</f>
        <v>1591019.0990549996</v>
      </c>
      <c r="F6" s="436">
        <f>+SUM(F7:F22)</f>
        <v>1576438.4889219995</v>
      </c>
      <c r="G6" s="784">
        <f t="shared" ref="G6:G69" si="1">+F6/E6-1</f>
        <v>-9.1643212464642687E-3</v>
      </c>
      <c r="H6" s="437">
        <v>1</v>
      </c>
    </row>
    <row r="7" spans="1:8" ht="12.75">
      <c r="A7" s="443" t="s">
        <v>34</v>
      </c>
      <c r="B7" s="440">
        <v>46261.077284999999</v>
      </c>
      <c r="C7" s="441">
        <v>43689.998549999989</v>
      </c>
      <c r="D7" s="789">
        <f t="shared" si="0"/>
        <v>-5.5577580244411506E-2</v>
      </c>
      <c r="E7" s="440">
        <v>336594.87084500003</v>
      </c>
      <c r="F7" s="441">
        <v>325455.06270399998</v>
      </c>
      <c r="G7" s="787">
        <f t="shared" si="1"/>
        <v>-3.3095596831390406E-2</v>
      </c>
      <c r="H7" s="782">
        <f>+F7/$F$6</f>
        <v>0.20644957921989887</v>
      </c>
    </row>
    <row r="8" spans="1:8" ht="12.75">
      <c r="A8" s="439" t="s">
        <v>473</v>
      </c>
      <c r="B8" s="440">
        <v>37129.651287000008</v>
      </c>
      <c r="C8" s="441">
        <v>40854.022648999999</v>
      </c>
      <c r="D8" s="789">
        <f t="shared" si="0"/>
        <v>0.10030720011916694</v>
      </c>
      <c r="E8" s="440">
        <v>294606.58035399998</v>
      </c>
      <c r="F8" s="441">
        <v>300720.21940000006</v>
      </c>
      <c r="G8" s="787">
        <f t="shared" si="1"/>
        <v>2.0751875394819486E-2</v>
      </c>
      <c r="H8" s="782">
        <f t="shared" ref="H8:H22" si="2">+F8/$F$6</f>
        <v>0.19075924719754758</v>
      </c>
    </row>
    <row r="9" spans="1:8" ht="12.75">
      <c r="A9" s="439" t="s">
        <v>474</v>
      </c>
      <c r="B9" s="440">
        <v>35121.466139999997</v>
      </c>
      <c r="C9" s="441">
        <v>28479.569769000002</v>
      </c>
      <c r="D9" s="789">
        <f t="shared" si="0"/>
        <v>-0.18911216133530118</v>
      </c>
      <c r="E9" s="440">
        <v>293822.32562900003</v>
      </c>
      <c r="F9" s="441">
        <v>241956.100404</v>
      </c>
      <c r="G9" s="787">
        <f t="shared" si="1"/>
        <v>-0.17652241065741836</v>
      </c>
      <c r="H9" s="782">
        <f t="shared" si="2"/>
        <v>0.15348274106746435</v>
      </c>
    </row>
    <row r="10" spans="1:8" ht="12.75">
      <c r="A10" s="443" t="s">
        <v>36</v>
      </c>
      <c r="B10" s="440">
        <v>26636.48546</v>
      </c>
      <c r="C10" s="441">
        <v>27994.601451000002</v>
      </c>
      <c r="D10" s="789">
        <f t="shared" si="0"/>
        <v>5.0987056570938494E-2</v>
      </c>
      <c r="E10" s="440">
        <v>205949.30776600001</v>
      </c>
      <c r="F10" s="441">
        <v>217146.80098100001</v>
      </c>
      <c r="G10" s="787">
        <f t="shared" si="1"/>
        <v>5.4370142519355236E-2</v>
      </c>
      <c r="H10" s="782">
        <f t="shared" si="2"/>
        <v>0.13774517845570328</v>
      </c>
    </row>
    <row r="11" spans="1:8" ht="12.75">
      <c r="A11" s="443" t="s">
        <v>475</v>
      </c>
      <c r="B11" s="444">
        <v>20557.165180000004</v>
      </c>
      <c r="C11" s="445">
        <v>18448.539596000002</v>
      </c>
      <c r="D11" s="789">
        <f t="shared" si="0"/>
        <v>-0.10257375302171901</v>
      </c>
      <c r="E11" s="444">
        <v>138231.04047599999</v>
      </c>
      <c r="F11" s="445">
        <v>144760.28493899998</v>
      </c>
      <c r="G11" s="787">
        <f t="shared" si="1"/>
        <v>4.723428573290378E-2</v>
      </c>
      <c r="H11" s="782">
        <f t="shared" si="2"/>
        <v>9.1827423623734278E-2</v>
      </c>
    </row>
    <row r="12" spans="1:8" ht="12.75">
      <c r="A12" s="443" t="s">
        <v>37</v>
      </c>
      <c r="B12" s="444">
        <v>12608.653206999999</v>
      </c>
      <c r="C12" s="445">
        <v>14565.268585</v>
      </c>
      <c r="D12" s="789">
        <f t="shared" si="0"/>
        <v>0.15518036271421431</v>
      </c>
      <c r="E12" s="444">
        <v>94251.438274000015</v>
      </c>
      <c r="F12" s="445">
        <v>107719.141343</v>
      </c>
      <c r="G12" s="787">
        <f t="shared" si="1"/>
        <v>0.14289122071376559</v>
      </c>
      <c r="H12" s="782">
        <f t="shared" si="2"/>
        <v>6.8330697391599804E-2</v>
      </c>
    </row>
    <row r="13" spans="1:8" ht="12.75">
      <c r="A13" s="443" t="s">
        <v>35</v>
      </c>
      <c r="B13" s="444">
        <v>13384.641186999999</v>
      </c>
      <c r="C13" s="445">
        <v>14850.605620999999</v>
      </c>
      <c r="D13" s="789">
        <f t="shared" si="0"/>
        <v>0.10952586726223457</v>
      </c>
      <c r="E13" s="444">
        <v>102724.319554</v>
      </c>
      <c r="F13" s="445">
        <v>104157.07797100001</v>
      </c>
      <c r="G13" s="787">
        <f t="shared" si="1"/>
        <v>1.3947606790881029E-2</v>
      </c>
      <c r="H13" s="782">
        <f t="shared" si="2"/>
        <v>6.6071133572883467E-2</v>
      </c>
    </row>
    <row r="14" spans="1:8" ht="12.75">
      <c r="A14" s="443" t="s">
        <v>39</v>
      </c>
      <c r="B14" s="444">
        <v>4456.3185590000003</v>
      </c>
      <c r="C14" s="445">
        <v>6263.334804000001</v>
      </c>
      <c r="D14" s="789">
        <f t="shared" si="0"/>
        <v>0.40549530314670679</v>
      </c>
      <c r="E14" s="444">
        <v>31401.704099999995</v>
      </c>
      <c r="F14" s="445">
        <v>41022.263337000004</v>
      </c>
      <c r="G14" s="787">
        <f t="shared" si="1"/>
        <v>0.30637060989948028</v>
      </c>
      <c r="H14" s="782">
        <f t="shared" si="2"/>
        <v>2.602211480198752E-2</v>
      </c>
    </row>
    <row r="15" spans="1:8" ht="12.75">
      <c r="A15" s="443" t="s">
        <v>38</v>
      </c>
      <c r="B15" s="444">
        <v>4953.7919190000002</v>
      </c>
      <c r="C15" s="445">
        <v>4831.2687369999994</v>
      </c>
      <c r="D15" s="789">
        <f t="shared" si="0"/>
        <v>-2.4733211245726694E-2</v>
      </c>
      <c r="E15" s="444">
        <v>37746.300938999993</v>
      </c>
      <c r="F15" s="445">
        <v>38113.219345999998</v>
      </c>
      <c r="G15" s="787">
        <f t="shared" si="1"/>
        <v>9.7206454108698104E-3</v>
      </c>
      <c r="H15" s="782">
        <f t="shared" si="2"/>
        <v>2.4176788129591145E-2</v>
      </c>
    </row>
    <row r="16" spans="1:8" ht="12.75">
      <c r="A16" s="443" t="s">
        <v>41</v>
      </c>
      <c r="B16" s="444">
        <v>2883.057515</v>
      </c>
      <c r="C16" s="445">
        <v>2632.0141930000004</v>
      </c>
      <c r="D16" s="789">
        <f t="shared" si="0"/>
        <v>-8.7075377682848454E-2</v>
      </c>
      <c r="E16" s="444">
        <v>20374.485991000001</v>
      </c>
      <c r="F16" s="445">
        <v>21621.951018</v>
      </c>
      <c r="G16" s="787">
        <f t="shared" si="1"/>
        <v>6.1226821994480707E-2</v>
      </c>
      <c r="H16" s="782">
        <f t="shared" si="2"/>
        <v>1.3715695962730222E-2</v>
      </c>
    </row>
    <row r="17" spans="1:14" ht="12.75">
      <c r="A17" s="443" t="s">
        <v>40</v>
      </c>
      <c r="B17" s="440">
        <v>3308.45849</v>
      </c>
      <c r="C17" s="441">
        <v>2978.7980040000002</v>
      </c>
      <c r="D17" s="789">
        <f t="shared" si="0"/>
        <v>-9.9641717433184396E-2</v>
      </c>
      <c r="E17" s="440">
        <v>20827.519089000001</v>
      </c>
      <c r="F17" s="441">
        <v>21419.443307000001</v>
      </c>
      <c r="G17" s="787">
        <f t="shared" si="1"/>
        <v>2.8420294105629962E-2</v>
      </c>
      <c r="H17" s="782">
        <f t="shared" si="2"/>
        <v>1.3587236963268417E-2</v>
      </c>
    </row>
    <row r="18" spans="1:14" ht="12.75">
      <c r="A18" s="443" t="s">
        <v>42</v>
      </c>
      <c r="B18" s="444">
        <v>1243.3463960000001</v>
      </c>
      <c r="C18" s="445">
        <v>1032.676956</v>
      </c>
      <c r="D18" s="789">
        <f t="shared" si="0"/>
        <v>-0.16943744774404779</v>
      </c>
      <c r="E18" s="444">
        <v>8907.6341579999989</v>
      </c>
      <c r="F18" s="445">
        <v>8380.9239999999991</v>
      </c>
      <c r="G18" s="787">
        <f t="shared" si="1"/>
        <v>-5.9130196487353293E-2</v>
      </c>
      <c r="H18" s="782">
        <f t="shared" si="2"/>
        <v>5.3163660104055465E-3</v>
      </c>
    </row>
    <row r="19" spans="1:14" ht="12.75">
      <c r="A19" s="443" t="s">
        <v>43</v>
      </c>
      <c r="B19" s="444">
        <v>340.97835400000002</v>
      </c>
      <c r="C19" s="445">
        <v>373.815066</v>
      </c>
      <c r="D19" s="789">
        <f t="shared" si="0"/>
        <v>9.6301456132901642E-2</v>
      </c>
      <c r="E19" s="444">
        <v>2645.873615</v>
      </c>
      <c r="F19" s="445">
        <v>2358.0998279999999</v>
      </c>
      <c r="G19" s="787">
        <f t="shared" si="1"/>
        <v>-0.10876324000078896</v>
      </c>
      <c r="H19" s="782">
        <f t="shared" si="2"/>
        <v>1.4958400499422697E-3</v>
      </c>
    </row>
    <row r="20" spans="1:14" ht="15">
      <c r="A20" s="443" t="s">
        <v>476</v>
      </c>
      <c r="B20" s="444">
        <v>189.91748999999999</v>
      </c>
      <c r="C20" s="445">
        <v>123.65239</v>
      </c>
      <c r="D20" s="789">
        <f t="shared" si="0"/>
        <v>-0.34891520522938668</v>
      </c>
      <c r="E20" s="444">
        <v>1547.90624</v>
      </c>
      <c r="F20" s="445">
        <v>1292.78773</v>
      </c>
      <c r="G20" s="787">
        <f t="shared" si="1"/>
        <v>-0.16481522162479301</v>
      </c>
      <c r="H20" s="782">
        <f t="shared" si="2"/>
        <v>8.2006861611456493E-4</v>
      </c>
      <c r="I20" s="798"/>
      <c r="J20" s="798"/>
      <c r="K20" s="798"/>
      <c r="L20" s="798"/>
      <c r="M20" s="798"/>
    </row>
    <row r="21" spans="1:14" ht="15">
      <c r="A21" s="443" t="s">
        <v>45</v>
      </c>
      <c r="B21" s="440">
        <v>44.024444000000003</v>
      </c>
      <c r="C21" s="441">
        <v>42.355271999999999</v>
      </c>
      <c r="D21" s="789">
        <f t="shared" si="0"/>
        <v>-3.7914663953507399E-2</v>
      </c>
      <c r="E21" s="440">
        <v>423.98580799999996</v>
      </c>
      <c r="F21" s="441">
        <v>315.11261400000001</v>
      </c>
      <c r="G21" s="787">
        <f t="shared" si="1"/>
        <v>-0.25678499597326132</v>
      </c>
      <c r="H21" s="782">
        <f t="shared" si="2"/>
        <v>1.9988893712908544E-4</v>
      </c>
      <c r="I21" s="798"/>
      <c r="J21" s="798"/>
      <c r="K21" s="798"/>
      <c r="L21" s="798"/>
      <c r="M21" s="798"/>
    </row>
    <row r="22" spans="1:14" ht="15.75" thickBot="1">
      <c r="A22" s="443" t="s">
        <v>44</v>
      </c>
      <c r="B22" s="444">
        <v>74.188997999999998</v>
      </c>
      <c r="C22" s="445">
        <v>0</v>
      </c>
      <c r="D22" s="789" t="s">
        <v>54</v>
      </c>
      <c r="E22" s="444">
        <v>963.80621699999995</v>
      </c>
      <c r="F22" s="445">
        <v>0</v>
      </c>
      <c r="G22" s="787" t="s">
        <v>54</v>
      </c>
      <c r="H22" s="782">
        <f t="shared" si="2"/>
        <v>0</v>
      </c>
      <c r="I22" s="798"/>
      <c r="J22" s="798"/>
      <c r="K22" s="798"/>
      <c r="L22" s="798"/>
      <c r="M22" s="798"/>
      <c r="N22" s="798"/>
    </row>
    <row r="23" spans="1:14" ht="15">
      <c r="A23" s="423" t="s">
        <v>452</v>
      </c>
      <c r="B23" s="446">
        <f>+SUM(B24:B40)</f>
        <v>13651270.500639128</v>
      </c>
      <c r="C23" s="447">
        <f>+SUM(C24:C40)</f>
        <v>12618074.660359252</v>
      </c>
      <c r="D23" s="795">
        <f t="shared" si="0"/>
        <v>-7.5684958424309556E-2</v>
      </c>
      <c r="E23" s="446">
        <f>+SUM(E24:E40)</f>
        <v>99520858.022399724</v>
      </c>
      <c r="F23" s="447">
        <f>+SUM(F24:F40)</f>
        <v>94421480.465583578</v>
      </c>
      <c r="G23" s="784">
        <f t="shared" si="1"/>
        <v>-5.1239284489171144E-2</v>
      </c>
      <c r="H23" s="797">
        <v>1</v>
      </c>
      <c r="I23" s="798"/>
      <c r="J23" s="798"/>
      <c r="K23" s="798"/>
      <c r="L23" s="798"/>
      <c r="M23" s="798"/>
      <c r="N23" s="798"/>
    </row>
    <row r="24" spans="1:14" ht="15">
      <c r="A24" s="443" t="s">
        <v>44</v>
      </c>
      <c r="B24" s="444">
        <v>4020197.2206890001</v>
      </c>
      <c r="C24" s="445">
        <v>3055656.768772</v>
      </c>
      <c r="D24" s="789">
        <f t="shared" si="0"/>
        <v>-0.23992366517573305</v>
      </c>
      <c r="E24" s="444">
        <v>28497306.602196004</v>
      </c>
      <c r="F24" s="445">
        <v>23882030.232191999</v>
      </c>
      <c r="G24" s="787">
        <f t="shared" si="1"/>
        <v>-0.1619548273256235</v>
      </c>
      <c r="H24" s="782">
        <f t="shared" ref="H24:H40" si="3">+F24/$F$23</f>
        <v>0.25293005483955472</v>
      </c>
      <c r="I24" s="798"/>
      <c r="J24" s="798"/>
      <c r="K24" s="798"/>
      <c r="L24" s="798"/>
      <c r="M24" s="798"/>
      <c r="N24" s="798"/>
    </row>
    <row r="25" spans="1:14" ht="15">
      <c r="A25" s="443" t="s">
        <v>40</v>
      </c>
      <c r="B25" s="444">
        <v>3254277.286026</v>
      </c>
      <c r="C25" s="445">
        <v>3152672.3184180008</v>
      </c>
      <c r="D25" s="789">
        <f t="shared" si="0"/>
        <v>-3.1221976087991932E-2</v>
      </c>
      <c r="E25" s="444">
        <v>21459506.774165999</v>
      </c>
      <c r="F25" s="445">
        <v>19319140.726788998</v>
      </c>
      <c r="G25" s="787">
        <f t="shared" si="1"/>
        <v>-9.9739759627359148E-2</v>
      </c>
      <c r="H25" s="782">
        <f t="shared" si="3"/>
        <v>0.2046053570811229</v>
      </c>
      <c r="I25" s="798"/>
      <c r="J25" s="798"/>
      <c r="K25" s="798"/>
      <c r="L25" s="798"/>
      <c r="M25" s="798"/>
      <c r="N25" s="798"/>
    </row>
    <row r="26" spans="1:14" ht="15">
      <c r="A26" s="443" t="s">
        <v>34</v>
      </c>
      <c r="B26" s="444">
        <v>1871106.2484334896</v>
      </c>
      <c r="C26" s="445">
        <v>1965914.0476971178</v>
      </c>
      <c r="D26" s="789">
        <f t="shared" si="0"/>
        <v>5.0669383068439933E-2</v>
      </c>
      <c r="E26" s="444">
        <v>13705781.26205001</v>
      </c>
      <c r="F26" s="445">
        <v>15785079.035992386</v>
      </c>
      <c r="G26" s="787">
        <f t="shared" si="1"/>
        <v>0.15170954024341188</v>
      </c>
      <c r="H26" s="782">
        <f t="shared" si="3"/>
        <v>0.16717677967087174</v>
      </c>
      <c r="I26" s="798"/>
      <c r="J26" s="798"/>
      <c r="K26" s="798"/>
      <c r="L26" s="798"/>
      <c r="M26" s="798"/>
      <c r="N26" s="798"/>
    </row>
    <row r="27" spans="1:14" ht="15">
      <c r="A27" s="443" t="s">
        <v>45</v>
      </c>
      <c r="B27" s="444">
        <v>1020210.352308</v>
      </c>
      <c r="C27" s="445">
        <v>999708.52614600013</v>
      </c>
      <c r="D27" s="789">
        <f t="shared" si="0"/>
        <v>-2.0095685282568443E-2</v>
      </c>
      <c r="E27" s="444">
        <v>7479046.898666</v>
      </c>
      <c r="F27" s="445">
        <v>7932317.0394659992</v>
      </c>
      <c r="G27" s="787">
        <f t="shared" si="1"/>
        <v>6.0605334736013816E-2</v>
      </c>
      <c r="H27" s="782">
        <f t="shared" si="3"/>
        <v>8.4009666024642674E-2</v>
      </c>
      <c r="I27" s="798"/>
      <c r="J27" s="798"/>
      <c r="K27" s="798"/>
      <c r="L27" s="798"/>
      <c r="M27" s="798"/>
      <c r="N27" s="798"/>
    </row>
    <row r="28" spans="1:14" ht="15">
      <c r="A28" s="443" t="s">
        <v>43</v>
      </c>
      <c r="B28" s="444">
        <v>844843.26615085802</v>
      </c>
      <c r="C28" s="445">
        <v>897778.77026994526</v>
      </c>
      <c r="D28" s="789">
        <f t="shared" si="0"/>
        <v>6.265718890116001E-2</v>
      </c>
      <c r="E28" s="444">
        <v>7020001.4784674887</v>
      </c>
      <c r="F28" s="445">
        <v>7433213.0245421268</v>
      </c>
      <c r="G28" s="787">
        <f t="shared" si="1"/>
        <v>5.8862031203566811E-2</v>
      </c>
      <c r="H28" s="782">
        <f t="shared" si="3"/>
        <v>7.8723750018424216E-2</v>
      </c>
      <c r="I28" s="798"/>
      <c r="J28" s="798"/>
      <c r="K28" s="798"/>
      <c r="L28" s="798"/>
      <c r="M28" s="798"/>
    </row>
    <row r="29" spans="1:14" ht="15">
      <c r="A29" s="443" t="s">
        <v>28</v>
      </c>
      <c r="B29" s="444">
        <v>1125494.626375</v>
      </c>
      <c r="C29" s="445">
        <v>882919.19687600003</v>
      </c>
      <c r="D29" s="789">
        <f t="shared" si="0"/>
        <v>-0.21552784332723862</v>
      </c>
      <c r="E29" s="444">
        <v>9030697.2208559997</v>
      </c>
      <c r="F29" s="445">
        <v>6803185.9179480001</v>
      </c>
      <c r="G29" s="787">
        <f t="shared" si="1"/>
        <v>-0.24665994755794263</v>
      </c>
      <c r="H29" s="782">
        <f t="shared" si="3"/>
        <v>7.2051252367598143E-2</v>
      </c>
      <c r="I29" s="798"/>
      <c r="J29" s="798"/>
      <c r="K29" s="798"/>
      <c r="L29" s="798"/>
      <c r="M29" s="798"/>
    </row>
    <row r="30" spans="1:14" ht="15">
      <c r="A30" s="443" t="s">
        <v>36</v>
      </c>
      <c r="B30" s="444">
        <v>356798.54906000005</v>
      </c>
      <c r="C30" s="445">
        <v>536521.51703600003</v>
      </c>
      <c r="D30" s="789">
        <f t="shared" si="0"/>
        <v>0.50370991824234501</v>
      </c>
      <c r="E30" s="444">
        <v>2797349.6970759998</v>
      </c>
      <c r="F30" s="445">
        <v>4389066.4093509996</v>
      </c>
      <c r="G30" s="787">
        <f t="shared" si="1"/>
        <v>0.56900884216899361</v>
      </c>
      <c r="H30" s="782">
        <f t="shared" si="3"/>
        <v>4.6483770300030453E-2</v>
      </c>
      <c r="I30" s="798"/>
      <c r="J30" s="798"/>
      <c r="K30" s="798"/>
      <c r="L30" s="798"/>
      <c r="M30" s="798"/>
    </row>
    <row r="31" spans="1:14" ht="12.75">
      <c r="A31" s="443" t="s">
        <v>37</v>
      </c>
      <c r="B31" s="444">
        <v>250371.84599999999</v>
      </c>
      <c r="C31" s="445">
        <v>276412.67739999999</v>
      </c>
      <c r="D31" s="789">
        <f t="shared" si="0"/>
        <v>0.10400862483555762</v>
      </c>
      <c r="E31" s="444">
        <v>2132067.709026</v>
      </c>
      <c r="F31" s="445">
        <v>2084627.601</v>
      </c>
      <c r="G31" s="787">
        <f t="shared" si="1"/>
        <v>-2.2250751148833015E-2</v>
      </c>
      <c r="H31" s="782">
        <f t="shared" si="3"/>
        <v>2.2077895736445714E-2</v>
      </c>
    </row>
    <row r="32" spans="1:14" ht="12.75">
      <c r="A32" s="443" t="s">
        <v>473</v>
      </c>
      <c r="B32" s="444">
        <v>291400.91338000004</v>
      </c>
      <c r="C32" s="445">
        <v>148230.76608</v>
      </c>
      <c r="D32" s="789">
        <f t="shared" si="0"/>
        <v>-0.49131674173340578</v>
      </c>
      <c r="E32" s="444">
        <v>2694492.5964709995</v>
      </c>
      <c r="F32" s="445">
        <v>1911084.1541800001</v>
      </c>
      <c r="G32" s="787">
        <f t="shared" si="1"/>
        <v>-0.29074432912416848</v>
      </c>
      <c r="H32" s="782">
        <f t="shared" si="3"/>
        <v>2.0239929990046979E-2</v>
      </c>
    </row>
    <row r="33" spans="1:8" ht="12.75">
      <c r="A33" s="443" t="s">
        <v>474</v>
      </c>
      <c r="B33" s="444">
        <v>231880.77244199999</v>
      </c>
      <c r="C33" s="445">
        <v>250530.499996</v>
      </c>
      <c r="D33" s="789">
        <f t="shared" si="0"/>
        <v>8.042808964967052E-2</v>
      </c>
      <c r="E33" s="444">
        <v>1866055.1303979999</v>
      </c>
      <c r="F33" s="445">
        <v>1590718.3228150001</v>
      </c>
      <c r="G33" s="787">
        <f t="shared" si="1"/>
        <v>-0.14755019993663043</v>
      </c>
      <c r="H33" s="782">
        <f t="shared" si="3"/>
        <v>1.6846996202255198E-2</v>
      </c>
    </row>
    <row r="34" spans="1:8" ht="12.75">
      <c r="A34" s="443" t="s">
        <v>38</v>
      </c>
      <c r="B34" s="444">
        <v>145481.01200799999</v>
      </c>
      <c r="C34" s="445">
        <v>149772.56267000001</v>
      </c>
      <c r="D34" s="789">
        <f t="shared" si="0"/>
        <v>2.9499043227469546E-2</v>
      </c>
      <c r="E34" s="444">
        <v>1213955.2451400002</v>
      </c>
      <c r="F34" s="445">
        <v>1260440.910222</v>
      </c>
      <c r="G34" s="787">
        <f t="shared" si="1"/>
        <v>3.8292733828617198E-2</v>
      </c>
      <c r="H34" s="782">
        <f t="shared" si="3"/>
        <v>1.3349090736629871E-2</v>
      </c>
    </row>
    <row r="35" spans="1:8" ht="12.75">
      <c r="A35" s="443" t="s">
        <v>475</v>
      </c>
      <c r="B35" s="444">
        <v>58919.455763999998</v>
      </c>
      <c r="C35" s="445">
        <v>54499.628559999997</v>
      </c>
      <c r="D35" s="789">
        <f t="shared" si="0"/>
        <v>-7.5014732344159452E-2</v>
      </c>
      <c r="E35" s="444">
        <v>528516.08386899997</v>
      </c>
      <c r="F35" s="445">
        <v>463708.87978900003</v>
      </c>
      <c r="G35" s="787">
        <f t="shared" si="1"/>
        <v>-0.12262106311993204</v>
      </c>
      <c r="H35" s="782">
        <f t="shared" si="3"/>
        <v>4.9110528399098855E-3</v>
      </c>
    </row>
    <row r="36" spans="1:8" ht="12.75">
      <c r="A36" s="443" t="s">
        <v>162</v>
      </c>
      <c r="B36" s="444">
        <v>29062.514491781032</v>
      </c>
      <c r="C36" s="445">
        <v>64353.875209187827</v>
      </c>
      <c r="D36" s="789">
        <f t="shared" si="0"/>
        <v>1.2143257847626123</v>
      </c>
      <c r="E36" s="444">
        <v>117719.95091122779</v>
      </c>
      <c r="F36" s="445">
        <v>440482.12457406672</v>
      </c>
      <c r="G36" s="787">
        <f t="shared" si="1"/>
        <v>2.7417797167298583</v>
      </c>
      <c r="H36" s="782">
        <f t="shared" si="3"/>
        <v>4.665062678556724E-3</v>
      </c>
    </row>
    <row r="37" spans="1:8" ht="12.75">
      <c r="A37" s="443" t="s">
        <v>41</v>
      </c>
      <c r="B37" s="444">
        <v>49740.150355999998</v>
      </c>
      <c r="C37" s="445">
        <v>73262.106549999997</v>
      </c>
      <c r="D37" s="789">
        <f t="shared" si="0"/>
        <v>0.47289676500068367</v>
      </c>
      <c r="E37" s="444">
        <v>319257.920071</v>
      </c>
      <c r="F37" s="445">
        <v>422762.38732399995</v>
      </c>
      <c r="G37" s="787">
        <f t="shared" si="1"/>
        <v>0.3242032875174452</v>
      </c>
      <c r="H37" s="782">
        <f t="shared" si="3"/>
        <v>4.4773963004964314E-3</v>
      </c>
    </row>
    <row r="38" spans="1:8" ht="12.75">
      <c r="A38" s="443" t="s">
        <v>35</v>
      </c>
      <c r="B38" s="444">
        <v>61413.888785999996</v>
      </c>
      <c r="C38" s="445">
        <v>32484.821215</v>
      </c>
      <c r="D38" s="789">
        <f t="shared" si="0"/>
        <v>-0.47105089976967407</v>
      </c>
      <c r="E38" s="444">
        <v>429640.43722399999</v>
      </c>
      <c r="F38" s="445">
        <v>291577.48625999998</v>
      </c>
      <c r="G38" s="787">
        <f t="shared" si="1"/>
        <v>-0.3213453367100515</v>
      </c>
      <c r="H38" s="782">
        <f t="shared" si="3"/>
        <v>3.0880418822312296E-3</v>
      </c>
    </row>
    <row r="39" spans="1:8" ht="12.75">
      <c r="A39" s="443" t="s">
        <v>42</v>
      </c>
      <c r="B39" s="444">
        <v>28486.266148999999</v>
      </c>
      <c r="C39" s="445">
        <v>56536.623024</v>
      </c>
      <c r="D39" s="789">
        <f t="shared" si="0"/>
        <v>0.98469756367086037</v>
      </c>
      <c r="E39" s="444">
        <v>124003.68774400001</v>
      </c>
      <c r="F39" s="445">
        <v>259587.922272</v>
      </c>
      <c r="G39" s="787">
        <f t="shared" si="1"/>
        <v>1.0933887289538315</v>
      </c>
      <c r="H39" s="782">
        <f t="shared" si="3"/>
        <v>2.7492464743403299E-3</v>
      </c>
    </row>
    <row r="40" spans="1:8" ht="13.5" thickBot="1">
      <c r="A40" s="443" t="s">
        <v>39</v>
      </c>
      <c r="B40" s="444">
        <v>11586.13222</v>
      </c>
      <c r="C40" s="445">
        <v>20819.954440000001</v>
      </c>
      <c r="D40" s="789">
        <f t="shared" si="0"/>
        <v>0.79697193547131828</v>
      </c>
      <c r="E40" s="444">
        <v>105459.32806799999</v>
      </c>
      <c r="F40" s="445">
        <v>152458.290867</v>
      </c>
      <c r="G40" s="787">
        <f t="shared" si="1"/>
        <v>0.4456596079267181</v>
      </c>
      <c r="H40" s="782">
        <f t="shared" si="3"/>
        <v>1.6146568568427681E-3</v>
      </c>
    </row>
    <row r="41" spans="1:8" ht="12.75">
      <c r="A41" s="423" t="s">
        <v>444</v>
      </c>
      <c r="B41" s="446">
        <f>+SUM(B42:B53)</f>
        <v>124282.15642399999</v>
      </c>
      <c r="C41" s="447">
        <f>+SUM(C42:C53)</f>
        <v>136687.91188700005</v>
      </c>
      <c r="D41" s="795">
        <f t="shared" si="0"/>
        <v>9.9819280739519067E-2</v>
      </c>
      <c r="E41" s="446">
        <f>+SUM(E42:E53)</f>
        <v>947285.94920499995</v>
      </c>
      <c r="F41" s="447">
        <f>+SUM(F42:F53)</f>
        <v>1003980.0807159998</v>
      </c>
      <c r="G41" s="784">
        <f t="shared" si="1"/>
        <v>5.9849015557108087E-2</v>
      </c>
      <c r="H41" s="797">
        <v>1</v>
      </c>
    </row>
    <row r="42" spans="1:8" ht="12.75">
      <c r="A42" s="443" t="s">
        <v>473</v>
      </c>
      <c r="B42" s="444">
        <v>45293.015497000008</v>
      </c>
      <c r="C42" s="445">
        <v>53597.997034000007</v>
      </c>
      <c r="D42" s="789">
        <f t="shared" si="0"/>
        <v>0.18336119699405051</v>
      </c>
      <c r="E42" s="444">
        <v>308819.37424800004</v>
      </c>
      <c r="F42" s="445">
        <v>379701.98715499986</v>
      </c>
      <c r="G42" s="787">
        <f t="shared" si="1"/>
        <v>0.22952773957140704</v>
      </c>
      <c r="H42" s="782">
        <f t="shared" ref="H42:H53" si="4">+F42/$F$41</f>
        <v>0.37819673362863043</v>
      </c>
    </row>
    <row r="43" spans="1:8" ht="12.75">
      <c r="A43" s="443" t="s">
        <v>475</v>
      </c>
      <c r="B43" s="444">
        <v>24135.820567000002</v>
      </c>
      <c r="C43" s="445">
        <v>24324.612951999999</v>
      </c>
      <c r="D43" s="789">
        <f t="shared" si="0"/>
        <v>7.8220827204078525E-3</v>
      </c>
      <c r="E43" s="444">
        <v>190767.700801</v>
      </c>
      <c r="F43" s="445">
        <v>187731.02587000004</v>
      </c>
      <c r="G43" s="787">
        <f t="shared" si="1"/>
        <v>-1.591818173752424E-2</v>
      </c>
      <c r="H43" s="782">
        <f t="shared" si="4"/>
        <v>0.18698680330003911</v>
      </c>
    </row>
    <row r="44" spans="1:8" ht="12.75">
      <c r="A44" s="443" t="s">
        <v>38</v>
      </c>
      <c r="B44" s="444">
        <v>20465.329136</v>
      </c>
      <c r="C44" s="445">
        <v>20048.942913000003</v>
      </c>
      <c r="D44" s="789">
        <f t="shared" si="0"/>
        <v>-2.0345933370186753E-2</v>
      </c>
      <c r="E44" s="444">
        <v>161690.92147799997</v>
      </c>
      <c r="F44" s="445">
        <v>155270.86928000001</v>
      </c>
      <c r="G44" s="787">
        <f t="shared" si="1"/>
        <v>-3.970570604283119E-2</v>
      </c>
      <c r="H44" s="782">
        <f t="shared" si="4"/>
        <v>0.15465532858905609</v>
      </c>
    </row>
    <row r="45" spans="1:8" ht="12.75">
      <c r="A45" s="443" t="s">
        <v>41</v>
      </c>
      <c r="B45" s="444">
        <v>11450.348155</v>
      </c>
      <c r="C45" s="445">
        <v>13875.216945</v>
      </c>
      <c r="D45" s="789">
        <f t="shared" si="0"/>
        <v>0.21177249435346979</v>
      </c>
      <c r="E45" s="444">
        <v>89477.501854000002</v>
      </c>
      <c r="F45" s="445">
        <v>100958.108578</v>
      </c>
      <c r="G45" s="787">
        <f t="shared" si="1"/>
        <v>0.12830718880297809</v>
      </c>
      <c r="H45" s="782">
        <f t="shared" si="4"/>
        <v>0.10055788009857783</v>
      </c>
    </row>
    <row r="46" spans="1:8" ht="12.75">
      <c r="A46" s="443" t="s">
        <v>39</v>
      </c>
      <c r="B46" s="444">
        <v>11190.614170999999</v>
      </c>
      <c r="C46" s="445">
        <v>13028.215053</v>
      </c>
      <c r="D46" s="789">
        <f t="shared" si="0"/>
        <v>0.16420911791973536</v>
      </c>
      <c r="E46" s="444">
        <v>103670.594531</v>
      </c>
      <c r="F46" s="445">
        <v>84722.776247000002</v>
      </c>
      <c r="G46" s="787">
        <f t="shared" si="1"/>
        <v>-0.18276945714181414</v>
      </c>
      <c r="H46" s="782">
        <f t="shared" si="4"/>
        <v>8.4386909535674237E-2</v>
      </c>
    </row>
    <row r="47" spans="1:8" ht="12.75">
      <c r="A47" s="443" t="s">
        <v>476</v>
      </c>
      <c r="B47" s="444">
        <v>4635.7318599999999</v>
      </c>
      <c r="C47" s="445">
        <v>3351.61861</v>
      </c>
      <c r="D47" s="789">
        <f t="shared" si="0"/>
        <v>-0.27700334893830547</v>
      </c>
      <c r="E47" s="444">
        <v>35728.354140000003</v>
      </c>
      <c r="F47" s="445">
        <v>32070.34376</v>
      </c>
      <c r="G47" s="787">
        <f t="shared" si="1"/>
        <v>-0.10238395996821592</v>
      </c>
      <c r="H47" s="782">
        <f t="shared" si="4"/>
        <v>3.1943207216948634E-2</v>
      </c>
    </row>
    <row r="48" spans="1:8" ht="12.75">
      <c r="A48" s="443" t="s">
        <v>45</v>
      </c>
      <c r="B48" s="444">
        <v>3719.5295120000001</v>
      </c>
      <c r="C48" s="445">
        <v>4321.9919019999998</v>
      </c>
      <c r="D48" s="789">
        <f t="shared" si="0"/>
        <v>0.1619727409222933</v>
      </c>
      <c r="E48" s="444">
        <v>31699.353116999999</v>
      </c>
      <c r="F48" s="445">
        <v>30376.901718000001</v>
      </c>
      <c r="G48" s="787">
        <f t="shared" si="1"/>
        <v>-4.1718561073436633E-2</v>
      </c>
      <c r="H48" s="782">
        <f t="shared" si="4"/>
        <v>3.0256478491422229E-2</v>
      </c>
    </row>
    <row r="49" spans="1:8" ht="12.75">
      <c r="A49" s="443" t="s">
        <v>34</v>
      </c>
      <c r="B49" s="444">
        <v>2507.9719850000001</v>
      </c>
      <c r="C49" s="445">
        <v>3183.8112820000001</v>
      </c>
      <c r="D49" s="789">
        <f t="shared" si="0"/>
        <v>0.26947641402780653</v>
      </c>
      <c r="E49" s="444">
        <v>17321.283858999999</v>
      </c>
      <c r="F49" s="445">
        <v>25221.647130000001</v>
      </c>
      <c r="G49" s="787">
        <f t="shared" si="1"/>
        <v>0.45610725713585243</v>
      </c>
      <c r="H49" s="782">
        <f t="shared" si="4"/>
        <v>2.5121660891930145E-2</v>
      </c>
    </row>
    <row r="50" spans="1:8" ht="12.75">
      <c r="A50" s="443" t="s">
        <v>42</v>
      </c>
      <c r="B50" s="444">
        <v>820.331052</v>
      </c>
      <c r="C50" s="445">
        <v>955.50519599999996</v>
      </c>
      <c r="D50" s="789">
        <f t="shared" si="0"/>
        <v>0.1647799917733701</v>
      </c>
      <c r="E50" s="444">
        <v>6589.8612089999997</v>
      </c>
      <c r="F50" s="445">
        <v>7805.8106399999997</v>
      </c>
      <c r="G50" s="787">
        <f t="shared" si="1"/>
        <v>0.18451821554896131</v>
      </c>
      <c r="H50" s="782">
        <f t="shared" si="4"/>
        <v>7.7748660455824953E-3</v>
      </c>
    </row>
    <row r="51" spans="1:8" ht="12.75">
      <c r="A51" s="443" t="s">
        <v>43</v>
      </c>
      <c r="B51" s="444">
        <v>0</v>
      </c>
      <c r="C51" s="445">
        <v>0</v>
      </c>
      <c r="D51" s="789" t="s">
        <v>54</v>
      </c>
      <c r="E51" s="444">
        <v>226.88978900000001</v>
      </c>
      <c r="F51" s="445">
        <v>120.610338</v>
      </c>
      <c r="G51" s="787">
        <f t="shared" si="1"/>
        <v>-0.46841883660088379</v>
      </c>
      <c r="H51" s="782">
        <f t="shared" si="4"/>
        <v>1.2013220213889638E-4</v>
      </c>
    </row>
    <row r="52" spans="1:8" ht="12.75">
      <c r="A52" s="443" t="s">
        <v>36</v>
      </c>
      <c r="B52" s="444">
        <v>0</v>
      </c>
      <c r="C52" s="445">
        <v>0</v>
      </c>
      <c r="D52" s="789" t="s">
        <v>54</v>
      </c>
      <c r="E52" s="444">
        <v>11.606559000000001</v>
      </c>
      <c r="F52" s="445">
        <v>0</v>
      </c>
      <c r="G52" s="787" t="s">
        <v>54</v>
      </c>
      <c r="H52" s="782">
        <f t="shared" si="4"/>
        <v>0</v>
      </c>
    </row>
    <row r="53" spans="1:8" ht="13.5" thickBot="1">
      <c r="A53" s="443" t="s">
        <v>44</v>
      </c>
      <c r="B53" s="444">
        <v>63.464489</v>
      </c>
      <c r="C53" s="445">
        <v>0</v>
      </c>
      <c r="D53" s="789" t="s">
        <v>54</v>
      </c>
      <c r="E53" s="444">
        <v>1282.5076200000001</v>
      </c>
      <c r="F53" s="445">
        <v>0</v>
      </c>
      <c r="G53" s="787" t="s">
        <v>54</v>
      </c>
      <c r="H53" s="782">
        <f t="shared" si="4"/>
        <v>0</v>
      </c>
    </row>
    <row r="54" spans="1:8" ht="12.75">
      <c r="A54" s="423" t="s">
        <v>453</v>
      </c>
      <c r="B54" s="446">
        <f>+SUM(B55:B66)</f>
        <v>25308.376387999997</v>
      </c>
      <c r="C54" s="447">
        <f>+SUM(C55:C66)</f>
        <v>26533.801216000003</v>
      </c>
      <c r="D54" s="795">
        <f t="shared" si="0"/>
        <v>4.8419733024874789E-2</v>
      </c>
      <c r="E54" s="446">
        <f>+SUM(E55:E66)</f>
        <v>201738.71705000004</v>
      </c>
      <c r="F54" s="447">
        <f>+SUM(F55:F66)</f>
        <v>188804.52779799997</v>
      </c>
      <c r="G54" s="784">
        <f t="shared" si="1"/>
        <v>-6.4113569478061017E-2</v>
      </c>
      <c r="H54" s="797">
        <v>1</v>
      </c>
    </row>
    <row r="55" spans="1:8" ht="12.75">
      <c r="A55" s="443" t="s">
        <v>38</v>
      </c>
      <c r="B55" s="444">
        <v>7802.1255519999995</v>
      </c>
      <c r="C55" s="445">
        <v>9153.9510949999985</v>
      </c>
      <c r="D55" s="789">
        <f t="shared" si="0"/>
        <v>0.17326375152389994</v>
      </c>
      <c r="E55" s="444">
        <v>60933.808321000004</v>
      </c>
      <c r="F55" s="445">
        <v>61428.032722999997</v>
      </c>
      <c r="G55" s="787">
        <f t="shared" si="1"/>
        <v>8.1108405270915451E-3</v>
      </c>
      <c r="H55" s="782">
        <f t="shared" ref="H55:H66" si="5">+F55/$F$54</f>
        <v>0.32535254021408438</v>
      </c>
    </row>
    <row r="56" spans="1:8" ht="12.75">
      <c r="A56" s="443" t="s">
        <v>41</v>
      </c>
      <c r="B56" s="444">
        <v>4237.6740689999997</v>
      </c>
      <c r="C56" s="445">
        <v>5048.2205360000007</v>
      </c>
      <c r="D56" s="789">
        <f t="shared" si="0"/>
        <v>0.19127154514534728</v>
      </c>
      <c r="E56" s="444">
        <v>36022.735482000004</v>
      </c>
      <c r="F56" s="445">
        <v>34329.919190000001</v>
      </c>
      <c r="G56" s="787">
        <f t="shared" si="1"/>
        <v>-4.6992996765775286E-2</v>
      </c>
      <c r="H56" s="782">
        <f t="shared" si="5"/>
        <v>0.18182783850782028</v>
      </c>
    </row>
    <row r="57" spans="1:8" ht="12.75">
      <c r="A57" s="443" t="s">
        <v>475</v>
      </c>
      <c r="B57" s="444">
        <v>4313.3084580000004</v>
      </c>
      <c r="C57" s="445">
        <v>3740.4042920000002</v>
      </c>
      <c r="D57" s="789">
        <f t="shared" si="0"/>
        <v>-0.1328224428135717</v>
      </c>
      <c r="E57" s="444">
        <v>28891.633482999998</v>
      </c>
      <c r="F57" s="445">
        <v>28362.931040000003</v>
      </c>
      <c r="G57" s="787">
        <f t="shared" si="1"/>
        <v>-1.8299499864245727E-2</v>
      </c>
      <c r="H57" s="782">
        <f t="shared" si="5"/>
        <v>0.15022378631907182</v>
      </c>
    </row>
    <row r="58" spans="1:8" ht="12.75">
      <c r="A58" s="443" t="s">
        <v>682</v>
      </c>
      <c r="B58" s="444">
        <v>2865.8247879999994</v>
      </c>
      <c r="C58" s="445">
        <v>2503.5788049999996</v>
      </c>
      <c r="D58" s="789">
        <f t="shared" si="0"/>
        <v>-0.12640199935349283</v>
      </c>
      <c r="E58" s="444">
        <v>26615.820192000003</v>
      </c>
      <c r="F58" s="445">
        <v>17521.242006</v>
      </c>
      <c r="G58" s="787">
        <f t="shared" si="1"/>
        <v>-0.34169821258161293</v>
      </c>
      <c r="H58" s="782">
        <f t="shared" si="5"/>
        <v>9.2800963040175599E-2</v>
      </c>
    </row>
    <row r="59" spans="1:8" ht="12.75">
      <c r="A59" s="443" t="s">
        <v>34</v>
      </c>
      <c r="B59" s="444">
        <v>1938.760542</v>
      </c>
      <c r="C59" s="445">
        <v>2006.7265479999999</v>
      </c>
      <c r="D59" s="789">
        <f t="shared" si="0"/>
        <v>3.5056421114227465E-2</v>
      </c>
      <c r="E59" s="444">
        <v>11714.750284000002</v>
      </c>
      <c r="F59" s="445">
        <v>15377.373443999999</v>
      </c>
      <c r="G59" s="787">
        <f t="shared" si="1"/>
        <v>0.31265055346526727</v>
      </c>
      <c r="H59" s="782">
        <f t="shared" si="5"/>
        <v>8.144599932715646E-2</v>
      </c>
    </row>
    <row r="60" spans="1:8" ht="12.75">
      <c r="A60" s="443" t="s">
        <v>476</v>
      </c>
      <c r="B60" s="444">
        <v>1845.23368</v>
      </c>
      <c r="C60" s="445">
        <v>1594.241</v>
      </c>
      <c r="D60" s="789">
        <f t="shared" si="0"/>
        <v>-0.13602216495419706</v>
      </c>
      <c r="E60" s="444">
        <v>15109.68669</v>
      </c>
      <c r="F60" s="445">
        <v>13050.84484</v>
      </c>
      <c r="G60" s="787">
        <f t="shared" si="1"/>
        <v>-0.13625973140545644</v>
      </c>
      <c r="H60" s="782">
        <f t="shared" si="5"/>
        <v>6.912357977962777E-2</v>
      </c>
    </row>
    <row r="61" spans="1:8" ht="12.75">
      <c r="A61" s="443" t="s">
        <v>39</v>
      </c>
      <c r="B61" s="444">
        <v>1007.8981240000001</v>
      </c>
      <c r="C61" s="445">
        <v>1210.5501770000001</v>
      </c>
      <c r="D61" s="789">
        <f t="shared" si="0"/>
        <v>0.20106402440332349</v>
      </c>
      <c r="E61" s="444">
        <v>10212.691622</v>
      </c>
      <c r="F61" s="445">
        <v>8803.6702590000004</v>
      </c>
      <c r="G61" s="787">
        <f t="shared" si="1"/>
        <v>-0.13796767934955667</v>
      </c>
      <c r="H61" s="782">
        <f t="shared" si="5"/>
        <v>4.6628491179083145E-2</v>
      </c>
    </row>
    <row r="62" spans="1:8" ht="12.75">
      <c r="A62" s="443" t="s">
        <v>42</v>
      </c>
      <c r="B62" s="444">
        <v>903.85317699999996</v>
      </c>
      <c r="C62" s="445">
        <v>1004.126174</v>
      </c>
      <c r="D62" s="789">
        <f t="shared" si="0"/>
        <v>0.1109394750736159</v>
      </c>
      <c r="E62" s="444">
        <v>7398.567086</v>
      </c>
      <c r="F62" s="445">
        <v>7476.5394820000001</v>
      </c>
      <c r="G62" s="787">
        <f t="shared" si="1"/>
        <v>1.0538850982042769E-2</v>
      </c>
      <c r="H62" s="782">
        <f t="shared" si="5"/>
        <v>3.9599365381740595E-2</v>
      </c>
    </row>
    <row r="63" spans="1:8" ht="12.75">
      <c r="A63" s="443" t="s">
        <v>45</v>
      </c>
      <c r="B63" s="444">
        <v>365.47424799999999</v>
      </c>
      <c r="C63" s="445">
        <v>272.002589</v>
      </c>
      <c r="D63" s="789">
        <f t="shared" si="0"/>
        <v>-0.25575443279932542</v>
      </c>
      <c r="E63" s="444">
        <v>3242.92722</v>
      </c>
      <c r="F63" s="445">
        <v>2274.1891880000003</v>
      </c>
      <c r="G63" s="787">
        <f t="shared" si="1"/>
        <v>-0.29872333428438758</v>
      </c>
      <c r="H63" s="782">
        <f t="shared" si="5"/>
        <v>1.2045204712638735E-2</v>
      </c>
    </row>
    <row r="64" spans="1:8" ht="12.75">
      <c r="A64" s="443" t="s">
        <v>43</v>
      </c>
      <c r="B64" s="444">
        <v>0</v>
      </c>
      <c r="C64" s="445">
        <v>0</v>
      </c>
      <c r="D64" s="789" t="s">
        <v>54</v>
      </c>
      <c r="E64" s="444">
        <v>1085.505568</v>
      </c>
      <c r="F64" s="445">
        <v>179.78562600000001</v>
      </c>
      <c r="G64" s="787">
        <f t="shared" si="1"/>
        <v>-0.83437613652111642</v>
      </c>
      <c r="H64" s="782">
        <f t="shared" si="5"/>
        <v>9.522315386013984E-4</v>
      </c>
    </row>
    <row r="65" spans="1:8" ht="12.75">
      <c r="A65" s="443" t="s">
        <v>36</v>
      </c>
      <c r="B65" s="444">
        <v>0</v>
      </c>
      <c r="C65" s="445">
        <v>0</v>
      </c>
      <c r="D65" s="789" t="s">
        <v>54</v>
      </c>
      <c r="E65" s="444">
        <v>12.127495</v>
      </c>
      <c r="F65" s="445">
        <v>0</v>
      </c>
      <c r="G65" s="787" t="s">
        <v>54</v>
      </c>
      <c r="H65" s="782">
        <f t="shared" si="5"/>
        <v>0</v>
      </c>
    </row>
    <row r="66" spans="1:8" ht="13.5" thickBot="1">
      <c r="A66" s="443" t="s">
        <v>44</v>
      </c>
      <c r="B66" s="444">
        <v>28.223749999999999</v>
      </c>
      <c r="C66" s="445">
        <v>0</v>
      </c>
      <c r="D66" s="789" t="s">
        <v>54</v>
      </c>
      <c r="E66" s="444">
        <v>498.46360700000002</v>
      </c>
      <c r="F66" s="445">
        <v>0</v>
      </c>
      <c r="G66" s="787" t="s">
        <v>54</v>
      </c>
      <c r="H66" s="782">
        <f t="shared" si="5"/>
        <v>0</v>
      </c>
    </row>
    <row r="67" spans="1:8" ht="12.75">
      <c r="A67" s="423" t="s">
        <v>454</v>
      </c>
      <c r="B67" s="446">
        <f>+SUM(B68:B83)</f>
        <v>374746.20615099987</v>
      </c>
      <c r="C67" s="447">
        <f>+SUM(C68:C83)</f>
        <v>364289.02083000005</v>
      </c>
      <c r="D67" s="795">
        <f t="shared" si="0"/>
        <v>-2.7904712974695767E-2</v>
      </c>
      <c r="E67" s="446">
        <f>+SUM(E68:E83)</f>
        <v>2932460.198266</v>
      </c>
      <c r="F67" s="447">
        <f>+SUM(F68:F83)</f>
        <v>2805395.7771919994</v>
      </c>
      <c r="G67" s="784">
        <f t="shared" si="1"/>
        <v>-4.3330313962704592E-2</v>
      </c>
      <c r="H67" s="797">
        <v>1</v>
      </c>
    </row>
    <row r="68" spans="1:8" ht="12.75">
      <c r="A68" s="443" t="s">
        <v>475</v>
      </c>
      <c r="B68" s="444">
        <v>73979.087125000005</v>
      </c>
      <c r="C68" s="445">
        <v>56028.752085999993</v>
      </c>
      <c r="D68" s="789">
        <f t="shared" si="0"/>
        <v>-0.24264066693158737</v>
      </c>
      <c r="E68" s="444">
        <v>524547.8144439999</v>
      </c>
      <c r="F68" s="445">
        <v>470789.77647599997</v>
      </c>
      <c r="G68" s="787">
        <f t="shared" si="1"/>
        <v>-0.10248453332129759</v>
      </c>
      <c r="H68" s="782">
        <f t="shared" ref="H68:H83" si="6">+F68/$F$67</f>
        <v>0.1678158141904765</v>
      </c>
    </row>
    <row r="69" spans="1:8" ht="12.75">
      <c r="A69" s="443" t="s">
        <v>41</v>
      </c>
      <c r="B69" s="444">
        <v>63314.242835999998</v>
      </c>
      <c r="C69" s="445">
        <v>57531.570341999992</v>
      </c>
      <c r="D69" s="789">
        <f t="shared" si="0"/>
        <v>-9.1332885540124087E-2</v>
      </c>
      <c r="E69" s="444">
        <v>557487.51797100005</v>
      </c>
      <c r="F69" s="445">
        <v>463867.98104899999</v>
      </c>
      <c r="G69" s="787">
        <f t="shared" si="1"/>
        <v>-0.16793118034773657</v>
      </c>
      <c r="H69" s="782">
        <f t="shared" si="6"/>
        <v>0.1653484990675001</v>
      </c>
    </row>
    <row r="70" spans="1:8" ht="12.75">
      <c r="A70" s="443" t="s">
        <v>473</v>
      </c>
      <c r="B70" s="444">
        <v>57672.017739999996</v>
      </c>
      <c r="C70" s="445">
        <v>61183.202133000006</v>
      </c>
      <c r="D70" s="789">
        <f t="shared" ref="D70:D94" si="7">+C70/B70-1</f>
        <v>6.0881941201178735E-2</v>
      </c>
      <c r="E70" s="444">
        <v>533981.77706400002</v>
      </c>
      <c r="F70" s="445">
        <v>457914.07944800006</v>
      </c>
      <c r="G70" s="787">
        <f t="shared" ref="G70:G95" si="8">+F70/E70-1</f>
        <v>-0.14245373322333976</v>
      </c>
      <c r="H70" s="782">
        <f t="shared" si="6"/>
        <v>0.16322619545194417</v>
      </c>
    </row>
    <row r="71" spans="1:8" ht="12.75">
      <c r="A71" s="443" t="s">
        <v>38</v>
      </c>
      <c r="B71" s="444">
        <v>53056.302237999997</v>
      </c>
      <c r="C71" s="445">
        <v>60314.45334</v>
      </c>
      <c r="D71" s="789">
        <f t="shared" si="7"/>
        <v>0.13680092271491873</v>
      </c>
      <c r="E71" s="444">
        <v>417459.47188299993</v>
      </c>
      <c r="F71" s="445">
        <v>425916.95658299996</v>
      </c>
      <c r="G71" s="787">
        <f t="shared" si="8"/>
        <v>2.0259415032198413E-2</v>
      </c>
      <c r="H71" s="782">
        <f t="shared" si="6"/>
        <v>0.15182063081641636</v>
      </c>
    </row>
    <row r="72" spans="1:8" ht="12.75">
      <c r="A72" s="443" t="s">
        <v>45</v>
      </c>
      <c r="B72" s="444">
        <v>41248.254587999996</v>
      </c>
      <c r="C72" s="445">
        <v>42916.218181000004</v>
      </c>
      <c r="D72" s="789">
        <f t="shared" si="7"/>
        <v>4.0437192062067417E-2</v>
      </c>
      <c r="E72" s="444">
        <v>281872.26439300005</v>
      </c>
      <c r="F72" s="445">
        <v>318665.94528500002</v>
      </c>
      <c r="G72" s="787">
        <f t="shared" si="8"/>
        <v>0.13053317243267482</v>
      </c>
      <c r="H72" s="782">
        <f t="shared" si="6"/>
        <v>0.11359037034124357</v>
      </c>
    </row>
    <row r="73" spans="1:8" ht="12.75">
      <c r="A73" s="443" t="s">
        <v>34</v>
      </c>
      <c r="B73" s="444">
        <v>24051.435385000001</v>
      </c>
      <c r="C73" s="445">
        <v>23800.407585000004</v>
      </c>
      <c r="D73" s="789">
        <f t="shared" si="7"/>
        <v>-1.0437123439067331E-2</v>
      </c>
      <c r="E73" s="444">
        <v>156521.31342000002</v>
      </c>
      <c r="F73" s="445">
        <v>205400.46207000001</v>
      </c>
      <c r="G73" s="787">
        <f t="shared" si="8"/>
        <v>0.3122842990643746</v>
      </c>
      <c r="H73" s="782">
        <f t="shared" si="6"/>
        <v>7.3216215601347764E-2</v>
      </c>
    </row>
    <row r="74" spans="1:8" ht="12.75">
      <c r="A74" s="443" t="s">
        <v>42</v>
      </c>
      <c r="B74" s="444">
        <v>11653.013423</v>
      </c>
      <c r="C74" s="445">
        <v>12177.714492999999</v>
      </c>
      <c r="D74" s="789">
        <f t="shared" si="7"/>
        <v>4.502707162118047E-2</v>
      </c>
      <c r="E74" s="444">
        <v>87593.751453000004</v>
      </c>
      <c r="F74" s="445">
        <v>89863.375234999985</v>
      </c>
      <c r="G74" s="787">
        <f t="shared" si="8"/>
        <v>2.5910795511684181E-2</v>
      </c>
      <c r="H74" s="782">
        <f t="shared" si="6"/>
        <v>3.2032334248733633E-2</v>
      </c>
    </row>
    <row r="75" spans="1:8" ht="12.75">
      <c r="A75" s="443" t="s">
        <v>36</v>
      </c>
      <c r="B75" s="444">
        <v>11358.27449</v>
      </c>
      <c r="C75" s="445">
        <v>11178.575430000001</v>
      </c>
      <c r="D75" s="789">
        <f t="shared" si="7"/>
        <v>-1.5820982329508682E-2</v>
      </c>
      <c r="E75" s="444">
        <v>74874.996526000003</v>
      </c>
      <c r="F75" s="445">
        <v>82784.730070000005</v>
      </c>
      <c r="G75" s="787">
        <f t="shared" si="8"/>
        <v>0.10563918412007389</v>
      </c>
      <c r="H75" s="782">
        <f t="shared" si="6"/>
        <v>2.950910910433522E-2</v>
      </c>
    </row>
    <row r="76" spans="1:8" ht="12.75">
      <c r="A76" s="443" t="s">
        <v>39</v>
      </c>
      <c r="B76" s="444">
        <v>8672.132114</v>
      </c>
      <c r="C76" s="445">
        <v>12654.541264</v>
      </c>
      <c r="D76" s="789">
        <f t="shared" si="7"/>
        <v>0.45921915137465796</v>
      </c>
      <c r="E76" s="444">
        <v>80623.311017000015</v>
      </c>
      <c r="F76" s="445">
        <v>76844.760043000002</v>
      </c>
      <c r="G76" s="787">
        <f t="shared" si="8"/>
        <v>-4.6866730308350646E-2</v>
      </c>
      <c r="H76" s="782">
        <f t="shared" si="6"/>
        <v>2.7391771481140574E-2</v>
      </c>
    </row>
    <row r="77" spans="1:8" ht="12.75">
      <c r="A77" s="443" t="s">
        <v>35</v>
      </c>
      <c r="B77" s="444">
        <v>8475.6739899999993</v>
      </c>
      <c r="C77" s="445">
        <v>7042.9984400000003</v>
      </c>
      <c r="D77" s="789">
        <f t="shared" si="7"/>
        <v>-0.16903381981071208</v>
      </c>
      <c r="E77" s="444">
        <v>60704.296228000007</v>
      </c>
      <c r="F77" s="445">
        <v>58991.20796</v>
      </c>
      <c r="G77" s="787">
        <f t="shared" si="8"/>
        <v>-2.8220214621479167E-2</v>
      </c>
      <c r="H77" s="782">
        <f t="shared" si="6"/>
        <v>2.1027766719976311E-2</v>
      </c>
    </row>
    <row r="78" spans="1:8" ht="12.75">
      <c r="A78" s="443" t="s">
        <v>476</v>
      </c>
      <c r="B78" s="444">
        <v>6951.6331330000003</v>
      </c>
      <c r="C78" s="445">
        <v>5786.0373609999997</v>
      </c>
      <c r="D78" s="789">
        <f t="shared" si="7"/>
        <v>-0.16767222172108265</v>
      </c>
      <c r="E78" s="444">
        <v>53106.553630000002</v>
      </c>
      <c r="F78" s="445">
        <v>49167.604676000003</v>
      </c>
      <c r="G78" s="787">
        <f t="shared" si="8"/>
        <v>-7.4170675458308799E-2</v>
      </c>
      <c r="H78" s="782">
        <f t="shared" si="6"/>
        <v>1.7526084938080735E-2</v>
      </c>
    </row>
    <row r="79" spans="1:8" ht="12.75">
      <c r="A79" s="443" t="s">
        <v>37</v>
      </c>
      <c r="B79" s="444">
        <v>5064.9473830000006</v>
      </c>
      <c r="C79" s="445">
        <v>6264.4715460000007</v>
      </c>
      <c r="D79" s="789">
        <f t="shared" si="7"/>
        <v>0.2368285536442265</v>
      </c>
      <c r="E79" s="444">
        <v>37319.720161999998</v>
      </c>
      <c r="F79" s="445">
        <v>44323.001496999997</v>
      </c>
      <c r="G79" s="787">
        <f t="shared" si="8"/>
        <v>0.18765631962403995</v>
      </c>
      <c r="H79" s="782">
        <f t="shared" si="6"/>
        <v>1.5799197338695701E-2</v>
      </c>
    </row>
    <row r="80" spans="1:8" ht="12.75">
      <c r="A80" s="443" t="s">
        <v>44</v>
      </c>
      <c r="B80" s="444">
        <v>4665.6460889999998</v>
      </c>
      <c r="C80" s="445">
        <v>3307.1278179999999</v>
      </c>
      <c r="D80" s="789">
        <f t="shared" si="7"/>
        <v>-0.29117473659284232</v>
      </c>
      <c r="E80" s="444">
        <v>36996.329139000009</v>
      </c>
      <c r="F80" s="445">
        <v>30721.316103999998</v>
      </c>
      <c r="G80" s="787">
        <f t="shared" si="8"/>
        <v>-0.16961177449319287</v>
      </c>
      <c r="H80" s="782">
        <f t="shared" si="6"/>
        <v>1.0950795732197843E-2</v>
      </c>
    </row>
    <row r="81" spans="1:8" ht="12.75">
      <c r="A81" s="443" t="s">
        <v>40</v>
      </c>
      <c r="B81" s="444">
        <v>4460.3621009999997</v>
      </c>
      <c r="C81" s="445">
        <v>3985.0494849999995</v>
      </c>
      <c r="D81" s="789">
        <f t="shared" si="7"/>
        <v>-0.10656368367344804</v>
      </c>
      <c r="E81" s="444">
        <v>27859.606781000002</v>
      </c>
      <c r="F81" s="445">
        <v>28836.925894</v>
      </c>
      <c r="G81" s="787">
        <f t="shared" si="8"/>
        <v>3.5080147422128061E-2</v>
      </c>
      <c r="H81" s="782">
        <f t="shared" si="6"/>
        <v>1.0279093641063259E-2</v>
      </c>
    </row>
    <row r="82" spans="1:8" ht="12.75">
      <c r="A82" s="443" t="s">
        <v>43</v>
      </c>
      <c r="B82" s="444">
        <v>17.742346000000001</v>
      </c>
      <c r="C82" s="445">
        <v>11.649552999999999</v>
      </c>
      <c r="D82" s="789">
        <f t="shared" si="7"/>
        <v>-0.34340402334617992</v>
      </c>
      <c r="E82" s="444">
        <v>676.76981899999998</v>
      </c>
      <c r="F82" s="445">
        <v>676.34626700000001</v>
      </c>
      <c r="G82" s="787">
        <f t="shared" si="8"/>
        <v>-6.2584351149974626E-4</v>
      </c>
      <c r="H82" s="782">
        <f t="shared" si="6"/>
        <v>2.4108764706168279E-4</v>
      </c>
    </row>
    <row r="83" spans="1:8" ht="13.5" thickBot="1">
      <c r="A83" s="443" t="s">
        <v>474</v>
      </c>
      <c r="B83" s="444">
        <v>105.44117</v>
      </c>
      <c r="C83" s="445">
        <v>106.251773</v>
      </c>
      <c r="D83" s="789">
        <f t="shared" si="7"/>
        <v>7.6877276684239604E-3</v>
      </c>
      <c r="E83" s="444">
        <v>834.70433600000001</v>
      </c>
      <c r="F83" s="445">
        <v>631.30853500000001</v>
      </c>
      <c r="G83" s="787">
        <f t="shared" si="8"/>
        <v>-0.24367406784382628</v>
      </c>
      <c r="H83" s="782">
        <f t="shared" si="6"/>
        <v>2.2503367978684801E-4</v>
      </c>
    </row>
    <row r="84" spans="1:8" ht="12.75">
      <c r="A84" s="423" t="s">
        <v>455</v>
      </c>
      <c r="B84" s="446">
        <f>+B85</f>
        <v>727842.26456000004</v>
      </c>
      <c r="C84" s="447">
        <f>+C85</f>
        <v>981567.84538000007</v>
      </c>
      <c r="D84" s="795">
        <f t="shared" si="7"/>
        <v>0.34859968041754752</v>
      </c>
      <c r="E84" s="446">
        <f>+E85</f>
        <v>6058698.1084169997</v>
      </c>
      <c r="F84" s="447">
        <f>+F85</f>
        <v>6699634.1188849993</v>
      </c>
      <c r="G84" s="784">
        <f t="shared" si="8"/>
        <v>0.10578774499055887</v>
      </c>
      <c r="H84" s="797">
        <v>1</v>
      </c>
    </row>
    <row r="85" spans="1:8" ht="15.75" thickBot="1">
      <c r="A85" s="780" t="s">
        <v>39</v>
      </c>
      <c r="B85" s="444">
        <v>727842.26456000004</v>
      </c>
      <c r="C85" s="445">
        <v>981567.84538000007</v>
      </c>
      <c r="D85" s="789">
        <f t="shared" si="7"/>
        <v>0.34859968041754752</v>
      </c>
      <c r="E85" s="444">
        <v>6058698.1084169997</v>
      </c>
      <c r="F85" s="445">
        <v>6699634.1188849993</v>
      </c>
      <c r="G85" s="787">
        <f t="shared" si="8"/>
        <v>0.10578774499055887</v>
      </c>
      <c r="H85" s="782">
        <v>1</v>
      </c>
    </row>
    <row r="86" spans="1:8" ht="12.75">
      <c r="A86" s="423" t="s">
        <v>456</v>
      </c>
      <c r="B86" s="446">
        <f>+B87</f>
        <v>1726.1769100000001</v>
      </c>
      <c r="C86" s="447">
        <f>+C87</f>
        <v>1632.3595</v>
      </c>
      <c r="D86" s="795">
        <f t="shared" si="7"/>
        <v>-5.4349823275066322E-2</v>
      </c>
      <c r="E86" s="446">
        <f>+E87</f>
        <v>12319.119756</v>
      </c>
      <c r="F86" s="447">
        <f>+F87</f>
        <v>12135.690607999999</v>
      </c>
      <c r="G86" s="784">
        <f t="shared" si="8"/>
        <v>-1.4889793397021123E-2</v>
      </c>
      <c r="H86" s="797">
        <v>1</v>
      </c>
    </row>
    <row r="87" spans="1:8" ht="13.5" thickBot="1">
      <c r="A87" s="443" t="s">
        <v>43</v>
      </c>
      <c r="B87" s="444">
        <v>1726.1769100000001</v>
      </c>
      <c r="C87" s="445">
        <v>1632.3595</v>
      </c>
      <c r="D87" s="789">
        <f t="shared" si="7"/>
        <v>-5.4349823275066322E-2</v>
      </c>
      <c r="E87" s="444">
        <v>12319.119756</v>
      </c>
      <c r="F87" s="445">
        <v>12135.690607999999</v>
      </c>
      <c r="G87" s="787">
        <f t="shared" si="8"/>
        <v>-1.4889793397021123E-2</v>
      </c>
      <c r="H87" s="782">
        <v>1</v>
      </c>
    </row>
    <row r="88" spans="1:8" ht="12.75">
      <c r="A88" s="423" t="s">
        <v>457</v>
      </c>
      <c r="B88" s="446">
        <f>+SUM(B89:B95)</f>
        <v>2551.6085979999998</v>
      </c>
      <c r="C88" s="447">
        <f>+SUM(C89:C95)</f>
        <v>2585.272692</v>
      </c>
      <c r="D88" s="795">
        <f t="shared" si="7"/>
        <v>1.3193282867280942E-2</v>
      </c>
      <c r="E88" s="446">
        <f>+SUM(E89:E95)</f>
        <v>18255.806878999996</v>
      </c>
      <c r="F88" s="447">
        <f>+SUM(F89:F95)</f>
        <v>17611.786037999998</v>
      </c>
      <c r="G88" s="784">
        <f t="shared" si="8"/>
        <v>-3.5277588400698279E-2</v>
      </c>
      <c r="H88" s="797">
        <v>1</v>
      </c>
    </row>
    <row r="89" spans="1:8" ht="12.75">
      <c r="A89" s="443" t="s">
        <v>34</v>
      </c>
      <c r="B89" s="444">
        <v>1166.0945919999999</v>
      </c>
      <c r="C89" s="445">
        <v>1129.322502</v>
      </c>
      <c r="D89" s="789">
        <f t="shared" si="7"/>
        <v>-3.1534397168355932E-2</v>
      </c>
      <c r="E89" s="444">
        <v>8583.0554370000009</v>
      </c>
      <c r="F89" s="445">
        <v>8021.3065829999996</v>
      </c>
      <c r="G89" s="787">
        <f t="shared" si="8"/>
        <v>-6.5448587408442394E-2</v>
      </c>
      <c r="H89" s="782">
        <f t="shared" ref="H89:H95" si="9">+F89/$F$88</f>
        <v>0.45545105792750717</v>
      </c>
    </row>
    <row r="90" spans="1:8" ht="12.75">
      <c r="A90" s="443" t="s">
        <v>473</v>
      </c>
      <c r="B90" s="444">
        <v>299.14232600000003</v>
      </c>
      <c r="C90" s="445">
        <v>430.66607699999997</v>
      </c>
      <c r="D90" s="789">
        <f t="shared" si="7"/>
        <v>0.43966948027274455</v>
      </c>
      <c r="E90" s="444">
        <v>1850.04294</v>
      </c>
      <c r="F90" s="445">
        <v>2617.7860350000001</v>
      </c>
      <c r="G90" s="787">
        <f t="shared" si="8"/>
        <v>0.41498663539128455</v>
      </c>
      <c r="H90" s="782">
        <f t="shared" si="9"/>
        <v>0.1486383055842119</v>
      </c>
    </row>
    <row r="91" spans="1:8" ht="12.75">
      <c r="A91" s="443" t="s">
        <v>37</v>
      </c>
      <c r="B91" s="444">
        <v>325.86278399999998</v>
      </c>
      <c r="C91" s="458">
        <v>389.18412000000001</v>
      </c>
      <c r="D91" s="789">
        <f t="shared" si="7"/>
        <v>0.19431901741808</v>
      </c>
      <c r="E91" s="444">
        <v>3022.7174210000003</v>
      </c>
      <c r="F91" s="445">
        <v>2732.8001749999999</v>
      </c>
      <c r="G91" s="787">
        <f t="shared" si="8"/>
        <v>-9.5912784961581843E-2</v>
      </c>
      <c r="H91" s="782">
        <f t="shared" si="9"/>
        <v>0.15516882666548326</v>
      </c>
    </row>
    <row r="92" spans="1:8" ht="12.75">
      <c r="A92" s="443" t="s">
        <v>35</v>
      </c>
      <c r="B92" s="444">
        <v>316.70048000000003</v>
      </c>
      <c r="C92" s="445">
        <v>330.57086199999998</v>
      </c>
      <c r="D92" s="789">
        <f t="shared" si="7"/>
        <v>4.3796529768442172E-2</v>
      </c>
      <c r="E92" s="444">
        <v>2501.9998270000001</v>
      </c>
      <c r="F92" s="445">
        <v>1947.4634129999999</v>
      </c>
      <c r="G92" s="787">
        <f t="shared" si="8"/>
        <v>-0.22163727112040288</v>
      </c>
      <c r="H92" s="782">
        <f t="shared" si="9"/>
        <v>0.11057728096389903</v>
      </c>
    </row>
    <row r="93" spans="1:8" ht="12.75">
      <c r="A93" s="443" t="s">
        <v>474</v>
      </c>
      <c r="B93" s="444">
        <v>140.414816</v>
      </c>
      <c r="C93" s="445">
        <v>179.124921</v>
      </c>
      <c r="D93" s="789">
        <f t="shared" si="7"/>
        <v>0.2756839064618366</v>
      </c>
      <c r="E93" s="444">
        <v>405.22860200000002</v>
      </c>
      <c r="F93" s="445">
        <v>1332.563656</v>
      </c>
      <c r="G93" s="787">
        <f t="shared" si="8"/>
        <v>2.2884244829292677</v>
      </c>
      <c r="H93" s="782">
        <f t="shared" si="9"/>
        <v>7.5663175394295581E-2</v>
      </c>
    </row>
    <row r="94" spans="1:8" ht="12.75">
      <c r="A94" s="443" t="s">
        <v>475</v>
      </c>
      <c r="B94" s="444">
        <v>303.39359999999999</v>
      </c>
      <c r="C94" s="445">
        <v>38.847380000000001</v>
      </c>
      <c r="D94" s="789">
        <f t="shared" si="7"/>
        <v>-0.87195715400720386</v>
      </c>
      <c r="E94" s="444">
        <v>1572.25119</v>
      </c>
      <c r="F94" s="445">
        <v>530.00420999999994</v>
      </c>
      <c r="G94" s="787">
        <f t="shared" si="8"/>
        <v>-0.66290105972188829</v>
      </c>
      <c r="H94" s="782">
        <f t="shared" si="9"/>
        <v>3.0093722968041886E-2</v>
      </c>
    </row>
    <row r="95" spans="1:8" ht="13.5" thickBot="1">
      <c r="A95" s="448" t="s">
        <v>36</v>
      </c>
      <c r="B95" s="449">
        <v>0</v>
      </c>
      <c r="C95" s="450">
        <v>87.556830000000005</v>
      </c>
      <c r="D95" s="785" t="s">
        <v>64</v>
      </c>
      <c r="E95" s="449">
        <v>320.51146199999999</v>
      </c>
      <c r="F95" s="450">
        <v>429.861966</v>
      </c>
      <c r="G95" s="787">
        <f t="shared" si="8"/>
        <v>0.34117501857078669</v>
      </c>
      <c r="H95" s="782">
        <f t="shared" si="9"/>
        <v>2.4407630496561229E-2</v>
      </c>
    </row>
    <row r="96" spans="1:8" ht="12.75">
      <c r="A96" s="831" t="s">
        <v>683</v>
      </c>
      <c r="B96" s="831"/>
      <c r="C96" s="831"/>
      <c r="D96" s="831"/>
      <c r="E96" s="831"/>
      <c r="F96" s="831"/>
      <c r="G96" s="831"/>
      <c r="H96" s="831"/>
    </row>
    <row r="97" spans="1:9" ht="38.25" customHeight="1">
      <c r="A97" s="801" t="s">
        <v>684</v>
      </c>
      <c r="B97" s="801"/>
      <c r="C97" s="801"/>
      <c r="D97" s="801"/>
      <c r="E97" s="801"/>
      <c r="F97" s="801"/>
      <c r="G97" s="801"/>
      <c r="H97" s="801"/>
      <c r="I97" s="801"/>
    </row>
  </sheetData>
  <mergeCells count="4">
    <mergeCell ref="B4:D4"/>
    <mergeCell ref="E4:H4"/>
    <mergeCell ref="A96:H96"/>
    <mergeCell ref="A97:I97"/>
  </mergeCells>
  <printOptions horizontalCentered="1"/>
  <pageMargins left="0" right="0" top="0" bottom="0" header="0.31496062992125984" footer="0.31496062992125984"/>
  <pageSetup paperSize="9" scale="6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7"/>
  <sheetViews>
    <sheetView showGridLines="0" view="pageBreakPreview" topLeftCell="A25" zoomScaleNormal="100" zoomScaleSheetLayoutView="100" workbookViewId="0">
      <selection activeCell="N52" sqref="N52"/>
    </sheetView>
  </sheetViews>
  <sheetFormatPr baseColWidth="10" defaultColWidth="11.5703125" defaultRowHeight="12.75"/>
  <cols>
    <col min="1" max="1" width="25.7109375" style="220" customWidth="1"/>
    <col min="2" max="4" width="12.7109375" style="454" customWidth="1"/>
    <col min="5" max="5" width="3.140625" style="454" customWidth="1"/>
    <col min="6" max="6" width="12.7109375" style="227" customWidth="1"/>
    <col min="7" max="7" width="16" style="227" customWidth="1"/>
    <col min="8" max="9" width="12.7109375" style="218" customWidth="1"/>
    <col min="10" max="10" width="11.5703125" style="220"/>
    <col min="11" max="11" width="21.5703125" style="220" customWidth="1"/>
    <col min="12" max="16384" width="11.5703125" style="220"/>
  </cols>
  <sheetData>
    <row r="1" spans="1:13">
      <c r="A1" s="217" t="s">
        <v>222</v>
      </c>
      <c r="B1" s="451"/>
      <c r="C1" s="451"/>
      <c r="D1" s="451"/>
      <c r="E1" s="451"/>
    </row>
    <row r="2" spans="1:13" ht="15.75">
      <c r="A2" s="221" t="s">
        <v>477</v>
      </c>
      <c r="B2" s="451"/>
      <c r="C2" s="451"/>
      <c r="D2" s="451"/>
      <c r="E2" s="648"/>
    </row>
    <row r="3" spans="1:13" s="453" customFormat="1">
      <c r="A3" s="228"/>
      <c r="B3" s="452"/>
      <c r="C3" s="452"/>
      <c r="D3" s="452"/>
      <c r="E3" s="649"/>
      <c r="F3" s="229"/>
      <c r="G3" s="229"/>
      <c r="H3" s="230"/>
      <c r="I3" s="230"/>
    </row>
    <row r="4" spans="1:13">
      <c r="E4" s="650"/>
    </row>
    <row r="5" spans="1:13">
      <c r="A5" s="651"/>
      <c r="B5" s="832" t="s">
        <v>648</v>
      </c>
      <c r="C5" s="833"/>
      <c r="D5" s="834"/>
      <c r="E5" s="652"/>
      <c r="F5" s="832" t="s">
        <v>649</v>
      </c>
      <c r="G5" s="833"/>
      <c r="H5" s="833"/>
      <c r="I5" s="834"/>
      <c r="J5" s="653"/>
    </row>
    <row r="6" spans="1:13">
      <c r="A6" s="654" t="s">
        <v>215</v>
      </c>
      <c r="B6" s="655">
        <v>2017</v>
      </c>
      <c r="C6" s="656">
        <v>2018</v>
      </c>
      <c r="D6" s="657" t="s">
        <v>597</v>
      </c>
      <c r="E6" s="658"/>
      <c r="F6" s="655">
        <v>2017</v>
      </c>
      <c r="G6" s="656">
        <v>2018</v>
      </c>
      <c r="H6" s="658" t="s">
        <v>597</v>
      </c>
      <c r="I6" s="657" t="s">
        <v>492</v>
      </c>
      <c r="J6" s="653"/>
    </row>
    <row r="7" spans="1:13" ht="15">
      <c r="A7" s="659" t="s">
        <v>216</v>
      </c>
      <c r="B7" s="660">
        <f>SUM(B8:B41)</f>
        <v>4149602.7179999999</v>
      </c>
      <c r="C7" s="661">
        <f>SUM(C8:C41)</f>
        <v>5433962.0265000006</v>
      </c>
      <c r="D7" s="662">
        <f>C7/B7-1</f>
        <v>0.30951380066548362</v>
      </c>
      <c r="E7" s="663"/>
      <c r="F7" s="660">
        <f>SUM(F8:F41)</f>
        <v>24857666.899599999</v>
      </c>
      <c r="G7" s="661">
        <f>SUM(G8:G41)</f>
        <v>43492839.877000012</v>
      </c>
      <c r="H7" s="663">
        <f>G7/F7-1</f>
        <v>0.74967506213142965</v>
      </c>
      <c r="I7" s="662">
        <f>G7/$G$7</f>
        <v>1</v>
      </c>
      <c r="J7" s="548"/>
      <c r="K7" s="124"/>
      <c r="L7" s="124"/>
      <c r="M7" s="124"/>
    </row>
    <row r="8" spans="1:13" ht="15">
      <c r="A8" s="664" t="s">
        <v>174</v>
      </c>
      <c r="B8" s="665">
        <v>1697166.2</v>
      </c>
      <c r="C8" s="458">
        <v>2783003.44</v>
      </c>
      <c r="D8" s="666">
        <f t="shared" ref="D8:D20" si="0">C8/B8-1</f>
        <v>0.63979428767789503</v>
      </c>
      <c r="E8" s="442"/>
      <c r="F8" s="665">
        <v>8483118.7070000004</v>
      </c>
      <c r="G8" s="458">
        <v>22948056.132999998</v>
      </c>
      <c r="H8" s="442">
        <f t="shared" ref="H8:H20" si="1">G8/F8-1</f>
        <v>1.7051438186364161</v>
      </c>
      <c r="I8" s="666">
        <f t="shared" ref="I8:I40" si="2">G8/$G$7</f>
        <v>0.52762836820723324</v>
      </c>
      <c r="J8" s="548"/>
      <c r="K8" s="124"/>
      <c r="L8" s="124"/>
      <c r="M8" s="124"/>
    </row>
    <row r="9" spans="1:13" ht="15">
      <c r="A9" s="664" t="s">
        <v>175</v>
      </c>
      <c r="B9" s="665">
        <v>869019.01</v>
      </c>
      <c r="C9" s="458">
        <v>864160</v>
      </c>
      <c r="D9" s="666">
        <f t="shared" si="0"/>
        <v>-5.59137365706186E-3</v>
      </c>
      <c r="E9" s="442"/>
      <c r="F9" s="665">
        <v>5194429.01</v>
      </c>
      <c r="G9" s="458">
        <v>6941227</v>
      </c>
      <c r="H9" s="442">
        <f t="shared" si="1"/>
        <v>0.33628296519928758</v>
      </c>
      <c r="I9" s="666">
        <f t="shared" si="2"/>
        <v>0.15959470615462562</v>
      </c>
      <c r="J9" s="548"/>
      <c r="K9" s="124"/>
      <c r="L9" s="124"/>
      <c r="M9" s="124"/>
    </row>
    <row r="10" spans="1:13" ht="15">
      <c r="A10" s="664" t="s">
        <v>519</v>
      </c>
      <c r="B10" s="665">
        <v>610278.1</v>
      </c>
      <c r="C10" s="457">
        <v>707749.59</v>
      </c>
      <c r="D10" s="666">
        <f t="shared" si="0"/>
        <v>0.15971651284881427</v>
      </c>
      <c r="E10" s="442"/>
      <c r="F10" s="665">
        <v>4122146.1869999999</v>
      </c>
      <c r="G10" s="457">
        <v>5604465.0360000003</v>
      </c>
      <c r="H10" s="442">
        <f t="shared" si="1"/>
        <v>0.35959880648454079</v>
      </c>
      <c r="I10" s="666">
        <f t="shared" si="2"/>
        <v>0.12885948702935279</v>
      </c>
      <c r="J10" s="548"/>
      <c r="K10" s="124"/>
      <c r="L10" s="124"/>
      <c r="M10" s="124"/>
    </row>
    <row r="11" spans="1:13" ht="15">
      <c r="A11" s="664" t="s">
        <v>176</v>
      </c>
      <c r="B11" s="665">
        <v>183788.51</v>
      </c>
      <c r="C11" s="458">
        <v>204185.62999999998</v>
      </c>
      <c r="D11" s="666">
        <f t="shared" si="0"/>
        <v>0.11098147539255843</v>
      </c>
      <c r="E11" s="442"/>
      <c r="F11" s="665">
        <v>1226865.575</v>
      </c>
      <c r="G11" s="458">
        <v>1374081.4850000001</v>
      </c>
      <c r="H11" s="442">
        <f t="shared" si="1"/>
        <v>0.11999351273671532</v>
      </c>
      <c r="I11" s="666">
        <f t="shared" si="2"/>
        <v>3.1593280385598485E-2</v>
      </c>
      <c r="J11" s="548"/>
      <c r="K11" s="124"/>
      <c r="L11" s="124"/>
      <c r="M11" s="124"/>
    </row>
    <row r="12" spans="1:13" ht="15">
      <c r="A12" s="664" t="s">
        <v>178</v>
      </c>
      <c r="B12" s="665">
        <v>129861</v>
      </c>
      <c r="C12" s="458">
        <v>131834.91</v>
      </c>
      <c r="D12" s="666">
        <f t="shared" si="0"/>
        <v>1.5200175572342767E-2</v>
      </c>
      <c r="E12" s="442"/>
      <c r="F12" s="665">
        <v>992341</v>
      </c>
      <c r="G12" s="458">
        <v>1022730.007</v>
      </c>
      <c r="H12" s="442">
        <f t="shared" si="1"/>
        <v>3.0623552790824959E-2</v>
      </c>
      <c r="I12" s="666">
        <f t="shared" si="2"/>
        <v>2.3514905209508809E-2</v>
      </c>
      <c r="J12" s="548"/>
      <c r="K12" s="124"/>
      <c r="L12" s="124"/>
      <c r="M12" s="124"/>
    </row>
    <row r="13" spans="1:13" ht="15">
      <c r="A13" s="664" t="s">
        <v>177</v>
      </c>
      <c r="B13" s="665">
        <v>115927.3</v>
      </c>
      <c r="C13" s="458">
        <v>114808.64</v>
      </c>
      <c r="D13" s="666">
        <f t="shared" si="0"/>
        <v>-9.6496683697455676E-3</v>
      </c>
      <c r="E13" s="442"/>
      <c r="F13" s="665">
        <v>1099441.4956</v>
      </c>
      <c r="G13" s="458">
        <v>934264.03299999994</v>
      </c>
      <c r="H13" s="442">
        <f t="shared" si="1"/>
        <v>-0.15023760996928492</v>
      </c>
      <c r="I13" s="666">
        <f t="shared" si="2"/>
        <v>2.1480869854489767E-2</v>
      </c>
      <c r="J13" s="548"/>
      <c r="K13" s="124"/>
      <c r="L13" s="124"/>
      <c r="M13" s="124"/>
    </row>
    <row r="14" spans="1:13" ht="15">
      <c r="A14" s="664" t="s">
        <v>598</v>
      </c>
      <c r="B14" s="665">
        <v>118440.15</v>
      </c>
      <c r="C14" s="457">
        <v>126073.40749999999</v>
      </c>
      <c r="D14" s="666">
        <f t="shared" si="0"/>
        <v>6.4448225538383586E-2</v>
      </c>
      <c r="E14" s="442"/>
      <c r="F14" s="750">
        <v>858300.52</v>
      </c>
      <c r="G14" s="457">
        <v>835090.3274999999</v>
      </c>
      <c r="H14" s="442">
        <f t="shared" si="1"/>
        <v>-2.7042034764233946E-2</v>
      </c>
      <c r="I14" s="666">
        <f t="shared" si="2"/>
        <v>1.920063922847251E-2</v>
      </c>
      <c r="J14" s="548"/>
      <c r="K14" s="124"/>
      <c r="L14" s="124"/>
      <c r="M14" s="124"/>
    </row>
    <row r="15" spans="1:13" ht="15">
      <c r="A15" s="664" t="s">
        <v>181</v>
      </c>
      <c r="B15" s="665">
        <v>62115</v>
      </c>
      <c r="C15" s="458">
        <v>145755</v>
      </c>
      <c r="D15" s="666">
        <f t="shared" si="0"/>
        <v>1.3465346534653464</v>
      </c>
      <c r="E15" s="442"/>
      <c r="F15" s="665">
        <v>405012</v>
      </c>
      <c r="G15" s="458">
        <v>825836</v>
      </c>
      <c r="H15" s="442">
        <f t="shared" si="1"/>
        <v>1.0390408185436479</v>
      </c>
      <c r="I15" s="666">
        <f t="shared" si="2"/>
        <v>1.898786104415133E-2</v>
      </c>
      <c r="J15" s="548"/>
      <c r="K15" s="124"/>
      <c r="L15" s="124"/>
      <c r="M15" s="124"/>
    </row>
    <row r="16" spans="1:13" ht="15">
      <c r="A16" s="664" t="s">
        <v>180</v>
      </c>
      <c r="B16" s="665">
        <v>76937.759999999995</v>
      </c>
      <c r="C16" s="458">
        <v>97601.01</v>
      </c>
      <c r="D16" s="666">
        <f t="shared" si="0"/>
        <v>0.26857098517035061</v>
      </c>
      <c r="E16" s="442"/>
      <c r="F16" s="665">
        <v>628864.14</v>
      </c>
      <c r="G16" s="458">
        <v>734639.64</v>
      </c>
      <c r="H16" s="442">
        <f t="shared" si="1"/>
        <v>0.16820087721968058</v>
      </c>
      <c r="I16" s="666">
        <f t="shared" si="2"/>
        <v>1.6891047861615813E-2</v>
      </c>
      <c r="J16" s="548"/>
      <c r="K16" s="124"/>
      <c r="L16" s="124"/>
      <c r="M16" s="124"/>
    </row>
    <row r="17" spans="1:13" ht="15">
      <c r="A17" s="664" t="s">
        <v>179</v>
      </c>
      <c r="B17" s="665">
        <v>139703.71</v>
      </c>
      <c r="C17" s="458">
        <v>73441.42</v>
      </c>
      <c r="D17" s="666">
        <f t="shared" si="0"/>
        <v>-0.47430587204878094</v>
      </c>
      <c r="E17" s="442"/>
      <c r="F17" s="665">
        <v>906603.86500000022</v>
      </c>
      <c r="G17" s="458">
        <v>706326.72449999978</v>
      </c>
      <c r="H17" s="442">
        <f t="shared" si="1"/>
        <v>-0.22090920658053936</v>
      </c>
      <c r="I17" s="666">
        <f t="shared" si="2"/>
        <v>1.6240069089476061E-2</v>
      </c>
      <c r="J17" s="548"/>
      <c r="K17" s="124"/>
      <c r="L17" s="124"/>
      <c r="M17" s="124"/>
    </row>
    <row r="18" spans="1:13" ht="15">
      <c r="A18" s="664" t="s">
        <v>182</v>
      </c>
      <c r="B18" s="665">
        <v>60581.2</v>
      </c>
      <c r="C18" s="458">
        <v>68371.39</v>
      </c>
      <c r="D18" s="666">
        <f>C18/B18-1</f>
        <v>0.1285908829801985</v>
      </c>
      <c r="E18" s="442"/>
      <c r="F18" s="665">
        <v>274711.5</v>
      </c>
      <c r="G18" s="458">
        <v>542895.21</v>
      </c>
      <c r="H18" s="442">
        <f t="shared" si="1"/>
        <v>0.97623765295591913</v>
      </c>
      <c r="I18" s="666">
        <f t="shared" si="2"/>
        <v>1.2482404265514405E-2</v>
      </c>
      <c r="J18" s="548"/>
      <c r="K18" s="124"/>
      <c r="L18" s="124"/>
      <c r="M18" s="124"/>
    </row>
    <row r="19" spans="1:13" ht="15">
      <c r="A19" s="664" t="s">
        <v>599</v>
      </c>
      <c r="B19" s="665">
        <v>32204.38</v>
      </c>
      <c r="C19" s="458">
        <v>34320.33</v>
      </c>
      <c r="D19" s="666">
        <f t="shared" si="0"/>
        <v>6.5703795570664525E-2</v>
      </c>
      <c r="E19" s="442"/>
      <c r="F19" s="665">
        <v>261226.29499999998</v>
      </c>
      <c r="G19" s="458">
        <v>301305.67099999997</v>
      </c>
      <c r="H19" s="442">
        <f t="shared" si="1"/>
        <v>0.15342780097998943</v>
      </c>
      <c r="I19" s="666">
        <f t="shared" si="2"/>
        <v>6.9277074537350955E-3</v>
      </c>
      <c r="J19" s="548"/>
      <c r="K19" s="124"/>
      <c r="L19" s="124"/>
      <c r="M19" s="124"/>
    </row>
    <row r="20" spans="1:13" ht="15">
      <c r="A20" s="664" t="s">
        <v>183</v>
      </c>
      <c r="B20" s="665">
        <v>26770.731</v>
      </c>
      <c r="C20" s="458">
        <v>43122.065000000002</v>
      </c>
      <c r="D20" s="666">
        <f t="shared" si="0"/>
        <v>0.61079146475305457</v>
      </c>
      <c r="E20" s="442"/>
      <c r="F20" s="665">
        <v>161098.42499999999</v>
      </c>
      <c r="G20" s="458">
        <v>251800.67</v>
      </c>
      <c r="H20" s="442">
        <f t="shared" si="1"/>
        <v>0.5630237849935531</v>
      </c>
      <c r="I20" s="666">
        <f t="shared" si="2"/>
        <v>5.7894740999232348E-3</v>
      </c>
      <c r="J20" s="548"/>
      <c r="K20" s="124"/>
      <c r="L20" s="124"/>
      <c r="M20" s="124"/>
    </row>
    <row r="21" spans="1:13" ht="15">
      <c r="A21" s="664" t="s">
        <v>461</v>
      </c>
      <c r="B21" s="665" t="s">
        <v>54</v>
      </c>
      <c r="C21" s="457">
        <v>0</v>
      </c>
      <c r="D21" s="666" t="s">
        <v>54</v>
      </c>
      <c r="E21" s="442"/>
      <c r="F21" s="665" t="s">
        <v>54</v>
      </c>
      <c r="G21" s="457">
        <v>132913.20000000001</v>
      </c>
      <c r="H21" s="442" t="s">
        <v>64</v>
      </c>
      <c r="I21" s="666">
        <f t="shared" si="2"/>
        <v>3.0559788778080571E-3</v>
      </c>
      <c r="J21" s="548"/>
      <c r="K21" s="124"/>
      <c r="L21" s="124"/>
      <c r="M21" s="124"/>
    </row>
    <row r="22" spans="1:13" ht="15">
      <c r="A22" s="664" t="s">
        <v>190</v>
      </c>
      <c r="B22" s="665">
        <v>2015.59</v>
      </c>
      <c r="C22" s="457">
        <v>2382.6099999999997</v>
      </c>
      <c r="D22" s="666">
        <f>C22/B22-1</f>
        <v>0.1820906037438168</v>
      </c>
      <c r="E22" s="442"/>
      <c r="F22" s="665">
        <v>8722.6650000000009</v>
      </c>
      <c r="G22" s="457">
        <v>89060.654999999999</v>
      </c>
      <c r="H22" s="442" t="s">
        <v>64</v>
      </c>
      <c r="I22" s="666">
        <f t="shared" si="2"/>
        <v>2.0477084332011456E-3</v>
      </c>
      <c r="J22" s="548"/>
      <c r="K22" s="124"/>
      <c r="L22" s="124"/>
      <c r="M22" s="124"/>
    </row>
    <row r="23" spans="1:13" ht="15">
      <c r="A23" s="664" t="s">
        <v>184</v>
      </c>
      <c r="B23" s="665">
        <v>8247.23</v>
      </c>
      <c r="C23" s="458">
        <v>11549.53</v>
      </c>
      <c r="D23" s="666">
        <f>C23/B23-1</f>
        <v>0.40041322965407788</v>
      </c>
      <c r="E23" s="442"/>
      <c r="F23" s="665">
        <v>79810.649999999994</v>
      </c>
      <c r="G23" s="458">
        <v>88221.22</v>
      </c>
      <c r="H23" s="442">
        <f t="shared" ref="H23:H31" si="3">G23/F23-1</f>
        <v>0.10538154995605242</v>
      </c>
      <c r="I23" s="666">
        <f t="shared" si="2"/>
        <v>2.0284079000013368E-3</v>
      </c>
      <c r="J23" s="548"/>
      <c r="K23" s="124"/>
      <c r="L23" s="124"/>
      <c r="M23" s="124"/>
    </row>
    <row r="24" spans="1:13" ht="15">
      <c r="A24" s="664" t="s">
        <v>185</v>
      </c>
      <c r="B24" s="665">
        <v>6231.47</v>
      </c>
      <c r="C24" s="458">
        <v>5852.84</v>
      </c>
      <c r="D24" s="666">
        <f>C24/B24-1</f>
        <v>-6.0760944046910348E-2</v>
      </c>
      <c r="E24" s="442"/>
      <c r="F24" s="665">
        <v>46342.053</v>
      </c>
      <c r="G24" s="458">
        <v>46160.09</v>
      </c>
      <c r="H24" s="442">
        <f t="shared" si="3"/>
        <v>-3.926520044332138E-3</v>
      </c>
      <c r="I24" s="666">
        <f t="shared" si="2"/>
        <v>1.0613261891047607E-3</v>
      </c>
      <c r="J24" s="548"/>
      <c r="K24" s="124"/>
      <c r="L24" s="124"/>
      <c r="M24" s="124"/>
    </row>
    <row r="25" spans="1:13" ht="15">
      <c r="A25" s="667" t="s">
        <v>188</v>
      </c>
      <c r="B25" s="665">
        <v>1260</v>
      </c>
      <c r="C25" s="458">
        <v>10782</v>
      </c>
      <c r="D25" s="666">
        <f>C25/B25-1</f>
        <v>7.5571428571428569</v>
      </c>
      <c r="E25" s="442"/>
      <c r="F25" s="665">
        <v>12678.2</v>
      </c>
      <c r="G25" s="458">
        <v>21035</v>
      </c>
      <c r="H25" s="442">
        <f t="shared" si="3"/>
        <v>0.65914719755170292</v>
      </c>
      <c r="I25" s="666">
        <f t="shared" si="2"/>
        <v>4.8364282625572535E-4</v>
      </c>
      <c r="J25" s="548"/>
      <c r="K25" s="124"/>
      <c r="L25" s="124"/>
      <c r="M25" s="124"/>
    </row>
    <row r="26" spans="1:13" ht="15">
      <c r="A26" s="664" t="s">
        <v>187</v>
      </c>
      <c r="B26" s="665">
        <v>1959.451</v>
      </c>
      <c r="C26" s="458">
        <v>2293.319</v>
      </c>
      <c r="D26" s="666">
        <f>C26/B26-1</f>
        <v>0.170388542505018</v>
      </c>
      <c r="E26" s="442"/>
      <c r="F26" s="665">
        <v>14678.047999999999</v>
      </c>
      <c r="G26" s="458">
        <v>18522.109</v>
      </c>
      <c r="H26" s="442">
        <f t="shared" si="3"/>
        <v>0.26189184011388988</v>
      </c>
      <c r="I26" s="666">
        <f t="shared" si="2"/>
        <v>4.2586570691593095E-4</v>
      </c>
      <c r="J26" s="548"/>
      <c r="K26" s="124"/>
      <c r="L26" s="124"/>
      <c r="M26" s="124"/>
    </row>
    <row r="27" spans="1:13" ht="15">
      <c r="A27" s="664" t="s">
        <v>186</v>
      </c>
      <c r="B27" s="665">
        <v>750</v>
      </c>
      <c r="C27" s="457">
        <v>0</v>
      </c>
      <c r="D27" s="666" t="s">
        <v>54</v>
      </c>
      <c r="E27" s="442"/>
      <c r="F27" s="665">
        <v>43014</v>
      </c>
      <c r="G27" s="457">
        <v>14174</v>
      </c>
      <c r="H27" s="442">
        <f t="shared" si="3"/>
        <v>-0.67047937880690012</v>
      </c>
      <c r="I27" s="666">
        <f t="shared" si="2"/>
        <v>3.2589272257421681E-4</v>
      </c>
      <c r="J27" s="548"/>
      <c r="K27" s="124"/>
      <c r="L27" s="124"/>
      <c r="M27" s="124"/>
    </row>
    <row r="28" spans="1:13" ht="15">
      <c r="A28" s="664" t="s">
        <v>191</v>
      </c>
      <c r="B28" s="665">
        <v>1319.69</v>
      </c>
      <c r="C28" s="458">
        <v>1193.8800000000001</v>
      </c>
      <c r="D28" s="666">
        <f>C28/B28-1</f>
        <v>-9.5332994870007348E-2</v>
      </c>
      <c r="E28" s="442"/>
      <c r="F28" s="665">
        <v>9195.3029999999999</v>
      </c>
      <c r="G28" s="458">
        <v>13853.18</v>
      </c>
      <c r="H28" s="442">
        <f t="shared" si="3"/>
        <v>0.5065495938524267</v>
      </c>
      <c r="I28" s="666">
        <f t="shared" si="2"/>
        <v>3.1851633600329401E-4</v>
      </c>
      <c r="J28" s="548"/>
      <c r="K28" s="124"/>
      <c r="L28" s="124"/>
      <c r="M28" s="124"/>
    </row>
    <row r="29" spans="1:13" ht="15">
      <c r="A29" s="664" t="s">
        <v>189</v>
      </c>
      <c r="B29" s="665">
        <v>1288.5999999999999</v>
      </c>
      <c r="C29" s="458">
        <v>1305.595</v>
      </c>
      <c r="D29" s="666">
        <f>C29/B29-1</f>
        <v>1.3188731957162858E-2</v>
      </c>
      <c r="E29" s="442"/>
      <c r="F29" s="665">
        <v>9676.5</v>
      </c>
      <c r="G29" s="458">
        <v>11895.4</v>
      </c>
      <c r="H29" s="442">
        <f>G29/F29-1</f>
        <v>0.22930811760450576</v>
      </c>
      <c r="I29" s="666">
        <f t="shared" si="2"/>
        <v>2.735024899188189E-4</v>
      </c>
      <c r="J29" s="548"/>
      <c r="K29" s="124"/>
      <c r="L29" s="124"/>
      <c r="M29" s="124"/>
    </row>
    <row r="30" spans="1:13" ht="15">
      <c r="A30" s="664" t="s">
        <v>520</v>
      </c>
      <c r="B30" s="665">
        <v>2148.41</v>
      </c>
      <c r="C30" s="458">
        <v>1410.8600000000001</v>
      </c>
      <c r="D30" s="666">
        <f>C30/B30-1</f>
        <v>-0.34330039424504621</v>
      </c>
      <c r="E30" s="442"/>
      <c r="F30" s="665">
        <v>12419.154999999999</v>
      </c>
      <c r="G30" s="458">
        <v>11744.755000000001</v>
      </c>
      <c r="H30" s="442">
        <f t="shared" si="3"/>
        <v>-5.430321145037631E-2</v>
      </c>
      <c r="I30" s="666">
        <f t="shared" si="2"/>
        <v>2.7003881634804196E-4</v>
      </c>
      <c r="J30" s="548"/>
      <c r="K30" s="124"/>
      <c r="L30" s="124"/>
      <c r="M30" s="124"/>
    </row>
    <row r="31" spans="1:13" ht="15">
      <c r="A31" s="664" t="s">
        <v>192</v>
      </c>
      <c r="B31" s="665">
        <v>1321.655</v>
      </c>
      <c r="C31" s="458">
        <v>1356.54</v>
      </c>
      <c r="D31" s="666">
        <f>C31/B31-1</f>
        <v>2.6394936651395362E-2</v>
      </c>
      <c r="E31" s="442"/>
      <c r="F31" s="665">
        <v>4861.2300000000005</v>
      </c>
      <c r="G31" s="458">
        <v>10324.976000000001</v>
      </c>
      <c r="H31" s="442">
        <f t="shared" si="3"/>
        <v>1.123943117276903</v>
      </c>
      <c r="I31" s="666">
        <f t="shared" si="2"/>
        <v>2.373948454320197E-4</v>
      </c>
      <c r="J31" s="548"/>
      <c r="K31" s="124"/>
      <c r="L31" s="124"/>
      <c r="M31" s="124"/>
    </row>
    <row r="32" spans="1:13" ht="15">
      <c r="A32" s="664" t="s">
        <v>462</v>
      </c>
      <c r="B32" s="665" t="s">
        <v>54</v>
      </c>
      <c r="C32" s="458">
        <v>1132.1300000000001</v>
      </c>
      <c r="D32" s="666" t="s">
        <v>64</v>
      </c>
      <c r="E32" s="442"/>
      <c r="F32" s="665" t="s">
        <v>54</v>
      </c>
      <c r="G32" s="458">
        <v>4717.92</v>
      </c>
      <c r="H32" s="668" t="s">
        <v>64</v>
      </c>
      <c r="I32" s="666">
        <f t="shared" si="2"/>
        <v>1.0847578620624729E-4</v>
      </c>
      <c r="J32" s="548"/>
      <c r="K32" s="124"/>
      <c r="L32" s="124"/>
      <c r="M32" s="124"/>
    </row>
    <row r="33" spans="1:13" ht="15">
      <c r="A33" s="664" t="s">
        <v>438</v>
      </c>
      <c r="B33" s="665" t="s">
        <v>54</v>
      </c>
      <c r="C33" s="669">
        <v>0</v>
      </c>
      <c r="D33" s="666" t="s">
        <v>54</v>
      </c>
      <c r="E33" s="442"/>
      <c r="F33" s="665" t="s">
        <v>54</v>
      </c>
      <c r="G33" s="457">
        <v>3428</v>
      </c>
      <c r="H33" s="668" t="s">
        <v>64</v>
      </c>
      <c r="I33" s="666">
        <f t="shared" si="2"/>
        <v>7.8817571115028602E-5</v>
      </c>
      <c r="J33" s="548"/>
      <c r="K33" s="124"/>
      <c r="L33" s="124"/>
      <c r="M33" s="124"/>
    </row>
    <row r="34" spans="1:13" ht="15">
      <c r="A34" s="664" t="s">
        <v>194</v>
      </c>
      <c r="B34" s="665" t="s">
        <v>54</v>
      </c>
      <c r="C34" s="457">
        <v>3.5</v>
      </c>
      <c r="D34" s="666" t="s">
        <v>64</v>
      </c>
      <c r="E34" s="442"/>
      <c r="F34" s="665">
        <v>671.755</v>
      </c>
      <c r="G34" s="457">
        <v>2033.9</v>
      </c>
      <c r="H34" s="442">
        <f t="shared" ref="H34:H40" si="4">G34/F34-1</f>
        <v>2.0277407685837843</v>
      </c>
      <c r="I34" s="666">
        <f t="shared" si="2"/>
        <v>4.6764019221370089E-5</v>
      </c>
      <c r="J34" s="548"/>
      <c r="K34" s="124"/>
      <c r="L34" s="124"/>
      <c r="M34" s="124"/>
    </row>
    <row r="35" spans="1:13" ht="15">
      <c r="A35" s="664" t="s">
        <v>193</v>
      </c>
      <c r="B35" s="665">
        <v>111.17</v>
      </c>
      <c r="C35" s="458">
        <v>70</v>
      </c>
      <c r="D35" s="666">
        <f>C35/B35-1</f>
        <v>-0.37033372312674284</v>
      </c>
      <c r="E35" s="442"/>
      <c r="F35" s="665">
        <v>699.3900000000001</v>
      </c>
      <c r="G35" s="458">
        <v>1158</v>
      </c>
      <c r="H35" s="442">
        <f t="shared" si="4"/>
        <v>0.65572856346244568</v>
      </c>
      <c r="I35" s="666">
        <f t="shared" si="2"/>
        <v>2.6625072156126929E-5</v>
      </c>
      <c r="J35" s="548"/>
      <c r="K35" s="124"/>
      <c r="L35" s="124"/>
      <c r="M35" s="124"/>
    </row>
    <row r="36" spans="1:13" ht="15">
      <c r="A36" s="664" t="s">
        <v>198</v>
      </c>
      <c r="B36" s="665">
        <v>31</v>
      </c>
      <c r="C36" s="458">
        <v>38</v>
      </c>
      <c r="D36" s="666">
        <f>C36/B36-1</f>
        <v>0.22580645161290325</v>
      </c>
      <c r="E36" s="442"/>
      <c r="F36" s="665">
        <v>127</v>
      </c>
      <c r="G36" s="458">
        <v>286</v>
      </c>
      <c r="H36" s="442">
        <f t="shared" si="4"/>
        <v>1.2519685039370079</v>
      </c>
      <c r="I36" s="666">
        <f t="shared" si="2"/>
        <v>6.5757950230158048E-6</v>
      </c>
      <c r="J36" s="548"/>
      <c r="K36" s="124"/>
      <c r="L36" s="124"/>
      <c r="M36" s="124"/>
    </row>
    <row r="37" spans="1:13" ht="15">
      <c r="A37" s="664" t="s">
        <v>195</v>
      </c>
      <c r="B37" s="665">
        <v>32.021000000000001</v>
      </c>
      <c r="C37" s="458">
        <v>30.535</v>
      </c>
      <c r="D37" s="666">
        <f t="shared" ref="D37:D39" si="5">C37/B37-1</f>
        <v>-4.6407045376471667E-2</v>
      </c>
      <c r="E37" s="442"/>
      <c r="F37" s="665">
        <v>223.62099999999998</v>
      </c>
      <c r="G37" s="458">
        <v>183.06</v>
      </c>
      <c r="H37" s="442">
        <f t="shared" si="4"/>
        <v>-0.18138278605318814</v>
      </c>
      <c r="I37" s="666">
        <f t="shared" si="2"/>
        <v>4.2089686605359204E-6</v>
      </c>
      <c r="J37" s="548"/>
      <c r="K37" s="124"/>
      <c r="L37" s="124"/>
      <c r="M37" s="124"/>
    </row>
    <row r="38" spans="1:13" ht="15">
      <c r="A38" s="667" t="s">
        <v>600</v>
      </c>
      <c r="B38" s="665">
        <v>50</v>
      </c>
      <c r="C38" s="458">
        <v>50</v>
      </c>
      <c r="D38" s="666">
        <f t="shared" si="5"/>
        <v>0</v>
      </c>
      <c r="E38" s="442"/>
      <c r="F38" s="665">
        <v>167</v>
      </c>
      <c r="G38" s="458">
        <v>165</v>
      </c>
      <c r="H38" s="442">
        <f t="shared" si="4"/>
        <v>-1.19760479041916E-2</v>
      </c>
      <c r="I38" s="666">
        <f t="shared" si="2"/>
        <v>3.7937278978937333E-6</v>
      </c>
      <c r="J38" s="548"/>
      <c r="K38" s="124"/>
      <c r="L38" s="124"/>
      <c r="M38" s="124"/>
    </row>
    <row r="39" spans="1:13">
      <c r="A39" s="664" t="s">
        <v>196</v>
      </c>
      <c r="B39" s="665">
        <v>43.38</v>
      </c>
      <c r="C39" s="458">
        <v>23.855</v>
      </c>
      <c r="D39" s="666">
        <f t="shared" si="5"/>
        <v>-0.45009220839096364</v>
      </c>
      <c r="E39" s="442"/>
      <c r="F39" s="665">
        <v>144.60999999999999</v>
      </c>
      <c r="G39" s="458">
        <v>133.47499999999999</v>
      </c>
      <c r="H39" s="442">
        <f t="shared" si="4"/>
        <v>-7.7000207454532843E-2</v>
      </c>
      <c r="I39" s="666">
        <f t="shared" si="2"/>
        <v>3.0688959464931276E-6</v>
      </c>
      <c r="J39" s="653"/>
    </row>
    <row r="40" spans="1:13">
      <c r="A40" s="664" t="s">
        <v>197</v>
      </c>
      <c r="B40" s="665" t="s">
        <v>54</v>
      </c>
      <c r="C40" s="458">
        <v>60</v>
      </c>
      <c r="D40" s="666" t="s">
        <v>64</v>
      </c>
      <c r="E40" s="442"/>
      <c r="F40" s="665">
        <v>57</v>
      </c>
      <c r="G40" s="458">
        <v>112</v>
      </c>
      <c r="H40" s="442">
        <f t="shared" si="4"/>
        <v>0.96491228070175428</v>
      </c>
      <c r="I40" s="666">
        <f t="shared" si="2"/>
        <v>2.5751365125096856E-6</v>
      </c>
      <c r="J40" s="653"/>
    </row>
    <row r="41" spans="1:13">
      <c r="A41" s="664" t="s">
        <v>471</v>
      </c>
      <c r="B41" s="665" t="s">
        <v>54</v>
      </c>
      <c r="C41" s="457" t="s">
        <v>54</v>
      </c>
      <c r="D41" s="666" t="s">
        <v>54</v>
      </c>
      <c r="E41" s="442"/>
      <c r="F41" s="665">
        <v>20</v>
      </c>
      <c r="G41" s="457" t="s">
        <v>54</v>
      </c>
      <c r="H41" s="442" t="s">
        <v>54</v>
      </c>
      <c r="I41" s="666">
        <v>0</v>
      </c>
      <c r="J41" s="653"/>
    </row>
    <row r="42" spans="1:13">
      <c r="A42" s="659" t="s">
        <v>601</v>
      </c>
      <c r="B42" s="670">
        <f>SUM(B43:B45)</f>
        <v>25143.940000000002</v>
      </c>
      <c r="C42" s="671">
        <f>SUM(C43:C45)</f>
        <v>17835.509999999998</v>
      </c>
      <c r="D42" s="662">
        <f>C42/B42-1</f>
        <v>-0.290663674825823</v>
      </c>
      <c r="E42" s="672"/>
      <c r="F42" s="670">
        <f>SUM(F43:F45)</f>
        <v>225755.65000000002</v>
      </c>
      <c r="G42" s="671">
        <f>SUM(G43:G45)</f>
        <v>151924.54999999999</v>
      </c>
      <c r="H42" s="672">
        <f>G42/F42-1</f>
        <v>-0.32703987696431969</v>
      </c>
      <c r="I42" s="662">
        <f>G42/$G$42</f>
        <v>1</v>
      </c>
      <c r="J42" s="653"/>
    </row>
    <row r="43" spans="1:13" ht="15">
      <c r="A43" s="667" t="s">
        <v>515</v>
      </c>
      <c r="B43" s="673">
        <v>13998.17</v>
      </c>
      <c r="C43" s="441">
        <v>7969.04</v>
      </c>
      <c r="D43" s="666">
        <f>C43/B43-1</f>
        <v>-0.43070844260356889</v>
      </c>
      <c r="E43" s="674"/>
      <c r="F43" s="673">
        <v>131265.54</v>
      </c>
      <c r="G43" s="441">
        <v>76677.929999999993</v>
      </c>
      <c r="H43" s="674">
        <f>G43/F43-1</f>
        <v>-0.41585636260666747</v>
      </c>
      <c r="I43" s="666">
        <f>G43/$G$42</f>
        <v>0.50471059483144753</v>
      </c>
      <c r="J43" s="653"/>
      <c r="K43" s="751"/>
    </row>
    <row r="44" spans="1:13" ht="15">
      <c r="A44" s="667" t="s">
        <v>516</v>
      </c>
      <c r="B44" s="673">
        <v>6133.77</v>
      </c>
      <c r="C44" s="441">
        <v>9865.4699999999993</v>
      </c>
      <c r="D44" s="666">
        <f>C44/B44-1</f>
        <v>0.60838603338566632</v>
      </c>
      <c r="E44" s="674"/>
      <c r="F44" s="673">
        <v>53048.54</v>
      </c>
      <c r="G44" s="441">
        <v>75167.62</v>
      </c>
      <c r="H44" s="674">
        <f>G44/F44-1</f>
        <v>0.41695926033025588</v>
      </c>
      <c r="I44" s="666">
        <f>G44/$G$42</f>
        <v>0.49476941021052884</v>
      </c>
      <c r="J44" s="653"/>
      <c r="K44" s="751"/>
    </row>
    <row r="45" spans="1:13" ht="15">
      <c r="A45" s="664" t="s">
        <v>517</v>
      </c>
      <c r="B45" s="675">
        <v>5012</v>
      </c>
      <c r="C45" s="676">
        <v>1</v>
      </c>
      <c r="D45" s="677" t="s">
        <v>54</v>
      </c>
      <c r="E45" s="674"/>
      <c r="F45" s="675">
        <v>41441.57</v>
      </c>
      <c r="G45" s="676">
        <v>79</v>
      </c>
      <c r="H45" s="678" t="s">
        <v>54</v>
      </c>
      <c r="I45" s="677">
        <f>G45/$G$42</f>
        <v>5.1999495802357157E-4</v>
      </c>
      <c r="J45" s="653"/>
      <c r="K45" s="751"/>
    </row>
    <row r="46" spans="1:13">
      <c r="A46" s="835" t="s">
        <v>655</v>
      </c>
      <c r="B46" s="836"/>
      <c r="C46" s="836"/>
      <c r="D46" s="836"/>
      <c r="E46" s="836"/>
      <c r="F46" s="836"/>
      <c r="G46" s="752"/>
      <c r="H46" s="753"/>
      <c r="I46" s="753"/>
    </row>
    <row r="47" spans="1:13" ht="30.75" customHeight="1">
      <c r="A47" s="801" t="s">
        <v>685</v>
      </c>
      <c r="B47" s="801"/>
      <c r="C47" s="801"/>
      <c r="D47" s="801"/>
      <c r="E47" s="801"/>
      <c r="F47" s="801"/>
      <c r="G47" s="801"/>
      <c r="H47" s="801"/>
      <c r="I47" s="801"/>
    </row>
  </sheetData>
  <mergeCells count="4">
    <mergeCell ref="B5:D5"/>
    <mergeCell ref="F5:I5"/>
    <mergeCell ref="A47:I47"/>
    <mergeCell ref="A46:F46"/>
  </mergeCells>
  <conditionalFormatting sqref="I7:I41">
    <cfRule type="cellIs" dxfId="1" priority="2" operator="greaterThan">
      <formula>1</formula>
    </cfRule>
  </conditionalFormatting>
  <conditionalFormatting sqref="I42:I45">
    <cfRule type="cellIs" dxfId="0" priority="1" operator="greaterThan">
      <formula>1</formula>
    </cfRule>
  </conditionalFormatting>
  <printOptions horizontalCentered="1" verticalCentered="1"/>
  <pageMargins left="0" right="0" top="0" bottom="0" header="0.31496062992125984" footer="0.31496062992125984"/>
  <pageSetup paperSize="9"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09"/>
  <sheetViews>
    <sheetView showGridLines="0" view="pageBreakPreview" zoomScaleNormal="100" zoomScaleSheetLayoutView="100" workbookViewId="0">
      <selection activeCell="O63" sqref="O63"/>
    </sheetView>
  </sheetViews>
  <sheetFormatPr baseColWidth="10" defaultRowHeight="15"/>
  <cols>
    <col min="1" max="1" width="2" style="124" customWidth="1"/>
    <col min="2" max="2" width="36.28515625" style="124" customWidth="1"/>
    <col min="3" max="5" width="9.7109375" style="124" customWidth="1"/>
    <col min="6" max="6" width="1.140625" style="124" customWidth="1"/>
    <col min="7" max="7" width="11.140625" style="124" customWidth="1"/>
    <col min="8" max="8" width="10.7109375" style="124" customWidth="1"/>
    <col min="9" max="9" width="8.7109375" style="124" customWidth="1"/>
    <col min="10" max="10" width="12.140625" style="124" customWidth="1"/>
    <col min="11" max="16384" width="11.42578125" style="124"/>
  </cols>
  <sheetData>
    <row r="1" spans="1:16">
      <c r="A1" s="217" t="s">
        <v>518</v>
      </c>
    </row>
    <row r="2" spans="1:16" ht="15.75">
      <c r="A2" s="221" t="s">
        <v>477</v>
      </c>
    </row>
    <row r="4" spans="1:16">
      <c r="A4" s="556"/>
      <c r="C4" s="839" t="s">
        <v>648</v>
      </c>
      <c r="D4" s="840"/>
      <c r="E4" s="841"/>
      <c r="F4" s="679"/>
      <c r="G4" s="839" t="s">
        <v>649</v>
      </c>
      <c r="H4" s="840"/>
      <c r="I4" s="840"/>
      <c r="J4" s="841"/>
    </row>
    <row r="5" spans="1:16">
      <c r="A5" s="842" t="s">
        <v>490</v>
      </c>
      <c r="B5" s="842"/>
      <c r="C5" s="557">
        <v>2017</v>
      </c>
      <c r="D5" s="558">
        <v>2018</v>
      </c>
      <c r="E5" s="559" t="s">
        <v>491</v>
      </c>
      <c r="F5" s="558"/>
      <c r="G5" s="557">
        <v>2017</v>
      </c>
      <c r="H5" s="558">
        <v>2018</v>
      </c>
      <c r="I5" s="558" t="s">
        <v>491</v>
      </c>
      <c r="J5" s="559" t="s">
        <v>492</v>
      </c>
    </row>
    <row r="6" spans="1:16">
      <c r="A6" s="837" t="s">
        <v>493</v>
      </c>
      <c r="B6" s="837"/>
      <c r="C6" s="560">
        <f>SUM(C7:C11)</f>
        <v>1697166.2</v>
      </c>
      <c r="D6" s="561">
        <f>SUM(D7:D11)</f>
        <v>2783003.4399999995</v>
      </c>
      <c r="E6" s="562">
        <f>(D6-C6)/C6</f>
        <v>0.63979428767789481</v>
      </c>
      <c r="F6" s="563"/>
      <c r="G6" s="560">
        <f>SUM(G7:G11)</f>
        <v>8483118.7070000023</v>
      </c>
      <c r="H6" s="561">
        <f>SUM(H7:H11)</f>
        <v>22948056.133000005</v>
      </c>
      <c r="I6" s="563">
        <f t="shared" ref="I6:I16" si="0">(H6-G6)/G6</f>
        <v>1.7051438186364163</v>
      </c>
      <c r="J6" s="562">
        <f t="shared" ref="J6:J11" si="1">H6/$H$6</f>
        <v>1</v>
      </c>
      <c r="K6" s="680"/>
      <c r="L6" s="680"/>
      <c r="M6" s="680"/>
      <c r="N6" s="680"/>
      <c r="O6" s="680"/>
      <c r="P6" s="680"/>
    </row>
    <row r="7" spans="1:16" s="568" customFormat="1">
      <c r="A7" s="564"/>
      <c r="B7" s="565" t="s">
        <v>475</v>
      </c>
      <c r="C7" s="754">
        <v>924787.18499999994</v>
      </c>
      <c r="D7" s="755">
        <v>1862481.605</v>
      </c>
      <c r="E7" s="756">
        <f t="shared" ref="E7:E16" si="2">(D7-C7)/C7</f>
        <v>1.0139569786534186</v>
      </c>
      <c r="F7" s="757"/>
      <c r="G7" s="754">
        <v>3332255.3600000003</v>
      </c>
      <c r="H7" s="755">
        <v>16136294.901000001</v>
      </c>
      <c r="I7" s="567">
        <f t="shared" si="0"/>
        <v>3.8424544813396295</v>
      </c>
      <c r="J7" s="566">
        <f t="shared" si="1"/>
        <v>0.70316608986307627</v>
      </c>
      <c r="K7" s="680"/>
      <c r="L7" s="680"/>
    </row>
    <row r="8" spans="1:16" s="568" customFormat="1">
      <c r="A8" s="564"/>
      <c r="B8" s="565" t="s">
        <v>41</v>
      </c>
      <c r="C8" s="754">
        <v>254093</v>
      </c>
      <c r="D8" s="755">
        <v>597676</v>
      </c>
      <c r="E8" s="756">
        <f t="shared" si="2"/>
        <v>1.3521938817676993</v>
      </c>
      <c r="F8" s="757"/>
      <c r="G8" s="754">
        <v>2221689.52</v>
      </c>
      <c r="H8" s="755">
        <v>3110118</v>
      </c>
      <c r="I8" s="567">
        <f t="shared" si="0"/>
        <v>0.39988867571378739</v>
      </c>
      <c r="J8" s="566">
        <f t="shared" si="1"/>
        <v>0.13552860346753098</v>
      </c>
      <c r="K8" s="680"/>
      <c r="L8" s="680"/>
    </row>
    <row r="9" spans="1:16" s="568" customFormat="1">
      <c r="A9" s="564"/>
      <c r="B9" s="565" t="s">
        <v>40</v>
      </c>
      <c r="C9" s="754">
        <v>214658.22</v>
      </c>
      <c r="D9" s="755">
        <v>205687.05</v>
      </c>
      <c r="E9" s="756">
        <f t="shared" si="2"/>
        <v>-4.179280905245563E-2</v>
      </c>
      <c r="F9" s="757"/>
      <c r="G9" s="754">
        <v>1435533.6970000002</v>
      </c>
      <c r="H9" s="755">
        <v>1684486.872</v>
      </c>
      <c r="I9" s="567">
        <f t="shared" si="0"/>
        <v>0.17342203496878261</v>
      </c>
      <c r="J9" s="566">
        <f t="shared" si="1"/>
        <v>7.3404338138150907E-2</v>
      </c>
      <c r="K9" s="680"/>
      <c r="L9" s="680"/>
    </row>
    <row r="10" spans="1:16" s="568" customFormat="1">
      <c r="A10" s="564"/>
      <c r="B10" s="565" t="s">
        <v>34</v>
      </c>
      <c r="C10" s="754">
        <v>257970.5</v>
      </c>
      <c r="D10" s="755">
        <v>68653.509999999995</v>
      </c>
      <c r="E10" s="756">
        <f t="shared" si="2"/>
        <v>-0.73387069451739628</v>
      </c>
      <c r="F10" s="757"/>
      <c r="G10" s="754">
        <v>1186936.5</v>
      </c>
      <c r="H10" s="755">
        <v>1517324.51</v>
      </c>
      <c r="I10" s="567">
        <f t="shared" si="0"/>
        <v>0.27835356819846724</v>
      </c>
      <c r="J10" s="566">
        <f t="shared" si="1"/>
        <v>6.6119958100417972E-2</v>
      </c>
      <c r="K10" s="680"/>
      <c r="L10" s="680"/>
    </row>
    <row r="11" spans="1:16" s="568" customFormat="1">
      <c r="A11" s="564"/>
      <c r="B11" s="565" t="s">
        <v>26</v>
      </c>
      <c r="C11" s="754">
        <v>45657.294999999998</v>
      </c>
      <c r="D11" s="755">
        <v>48505.275000000001</v>
      </c>
      <c r="E11" s="756">
        <f t="shared" si="2"/>
        <v>6.2377326558658443E-2</v>
      </c>
      <c r="F11" s="757"/>
      <c r="G11" s="754">
        <v>306703.63</v>
      </c>
      <c r="H11" s="755">
        <v>499831.85000000003</v>
      </c>
      <c r="I11" s="567">
        <f t="shared" si="0"/>
        <v>0.6296900365998277</v>
      </c>
      <c r="J11" s="566">
        <f t="shared" si="1"/>
        <v>2.1781010430823661E-2</v>
      </c>
      <c r="K11" s="680"/>
      <c r="L11" s="680"/>
    </row>
    <row r="12" spans="1:16">
      <c r="A12" s="837" t="s">
        <v>494</v>
      </c>
      <c r="B12" s="837"/>
      <c r="C12" s="561">
        <f>SUM(C13)</f>
        <v>869019.01</v>
      </c>
      <c r="D12" s="561">
        <f>SUM(D13)</f>
        <v>864160</v>
      </c>
      <c r="E12" s="562">
        <f>(D12-C12)/C12</f>
        <v>-5.5913736570618973E-3</v>
      </c>
      <c r="F12" s="563"/>
      <c r="G12" s="561">
        <f>SUM(G13)</f>
        <v>5194429.01</v>
      </c>
      <c r="H12" s="561">
        <f>SUM(H13)</f>
        <v>6941227</v>
      </c>
      <c r="I12" s="563">
        <f t="shared" si="0"/>
        <v>0.33628296519928769</v>
      </c>
      <c r="J12" s="562">
        <f>H12/$H$13</f>
        <v>1</v>
      </c>
      <c r="K12" s="680"/>
      <c r="L12" s="680"/>
    </row>
    <row r="13" spans="1:16" s="568" customFormat="1">
      <c r="A13" s="564"/>
      <c r="B13" s="565" t="s">
        <v>162</v>
      </c>
      <c r="C13" s="754">
        <v>869019.01</v>
      </c>
      <c r="D13" s="755">
        <v>864160</v>
      </c>
      <c r="E13" s="756">
        <f t="shared" si="2"/>
        <v>-5.5913736570618973E-3</v>
      </c>
      <c r="F13" s="758"/>
      <c r="G13" s="754">
        <v>5194429.01</v>
      </c>
      <c r="H13" s="755">
        <v>6941227</v>
      </c>
      <c r="I13" s="567">
        <f t="shared" si="0"/>
        <v>0.33628296519928769</v>
      </c>
      <c r="J13" s="566">
        <f>H13/$H$13</f>
        <v>1</v>
      </c>
      <c r="K13" s="680"/>
      <c r="L13" s="680"/>
    </row>
    <row r="14" spans="1:16">
      <c r="A14" s="837" t="s">
        <v>495</v>
      </c>
      <c r="B14" s="837"/>
      <c r="C14" s="560">
        <f>SUM(C15:C19)</f>
        <v>610278.1</v>
      </c>
      <c r="D14" s="561">
        <f>SUM(D15:D19)</f>
        <v>707749.59</v>
      </c>
      <c r="E14" s="562">
        <f>(D14-C14)/C14</f>
        <v>0.15971651284881433</v>
      </c>
      <c r="F14" s="563"/>
      <c r="G14" s="560">
        <f>SUM(G15:G19)</f>
        <v>4122146.1869999999</v>
      </c>
      <c r="H14" s="561">
        <f>SUM(H15:H19)</f>
        <v>5604465.0360000003</v>
      </c>
      <c r="I14" s="563">
        <f t="shared" si="0"/>
        <v>0.35959880648454073</v>
      </c>
      <c r="J14" s="562">
        <f t="shared" ref="J14:J19" si="3">H14/$H$14</f>
        <v>1</v>
      </c>
      <c r="K14" s="680"/>
      <c r="L14" s="680"/>
    </row>
    <row r="15" spans="1:16" s="195" customFormat="1">
      <c r="A15" s="759"/>
      <c r="B15" s="243" t="s">
        <v>41</v>
      </c>
      <c r="C15" s="754">
        <v>404854.7</v>
      </c>
      <c r="D15" s="755">
        <v>440919.18</v>
      </c>
      <c r="E15" s="756">
        <f t="shared" si="2"/>
        <v>8.9080057610792171E-2</v>
      </c>
      <c r="F15" s="758"/>
      <c r="G15" s="754">
        <v>3125144.54</v>
      </c>
      <c r="H15" s="755">
        <v>3320634.06</v>
      </c>
      <c r="I15" s="758">
        <f t="shared" si="0"/>
        <v>6.2553753113767985E-2</v>
      </c>
      <c r="J15" s="756">
        <f t="shared" si="3"/>
        <v>0.59249795273412775</v>
      </c>
      <c r="K15" s="760"/>
      <c r="L15" s="760"/>
    </row>
    <row r="16" spans="1:16" s="195" customFormat="1">
      <c r="A16" s="759"/>
      <c r="B16" s="243" t="s">
        <v>34</v>
      </c>
      <c r="C16" s="754">
        <v>100962.4</v>
      </c>
      <c r="D16" s="755">
        <v>135755.19</v>
      </c>
      <c r="E16" s="756">
        <f t="shared" si="2"/>
        <v>0.34461136026877343</v>
      </c>
      <c r="F16" s="758"/>
      <c r="G16" s="754">
        <v>566558.6370000001</v>
      </c>
      <c r="H16" s="755">
        <v>1155977.5359999998</v>
      </c>
      <c r="I16" s="758">
        <f t="shared" si="0"/>
        <v>1.0403493310437339</v>
      </c>
      <c r="J16" s="756">
        <f t="shared" si="3"/>
        <v>0.20626010307400192</v>
      </c>
      <c r="K16" s="760"/>
      <c r="L16" s="760"/>
    </row>
    <row r="17" spans="1:12" s="195" customFormat="1">
      <c r="A17" s="759"/>
      <c r="B17" s="243" t="s">
        <v>39</v>
      </c>
      <c r="C17" s="754">
        <v>4993</v>
      </c>
      <c r="D17" s="755">
        <v>118770</v>
      </c>
      <c r="E17" s="756" t="s">
        <v>64</v>
      </c>
      <c r="F17" s="758"/>
      <c r="G17" s="754">
        <v>30204.11</v>
      </c>
      <c r="H17" s="755">
        <v>717800.74</v>
      </c>
      <c r="I17" s="758" t="s">
        <v>64</v>
      </c>
      <c r="J17" s="756">
        <f t="shared" si="3"/>
        <v>0.12807658454272494</v>
      </c>
      <c r="K17" s="760"/>
      <c r="L17" s="760"/>
    </row>
    <row r="18" spans="1:12" s="195" customFormat="1">
      <c r="A18" s="759"/>
      <c r="B18" s="243" t="s">
        <v>35</v>
      </c>
      <c r="C18" s="754">
        <v>63477</v>
      </c>
      <c r="D18" s="755">
        <v>2623</v>
      </c>
      <c r="E18" s="756">
        <f t="shared" ref="E18:E27" si="4">(D18-C18)/C18</f>
        <v>-0.95867794634276982</v>
      </c>
      <c r="F18" s="758"/>
      <c r="G18" s="754">
        <v>219761</v>
      </c>
      <c r="H18" s="755">
        <v>283185</v>
      </c>
      <c r="I18" s="758">
        <f t="shared" ref="I18:I27" si="5">(H18-G18)/G18</f>
        <v>0.28860443845814315</v>
      </c>
      <c r="J18" s="756">
        <f t="shared" si="3"/>
        <v>5.0528462249469906E-2</v>
      </c>
      <c r="K18" s="760"/>
      <c r="L18" s="760"/>
    </row>
    <row r="19" spans="1:12" s="195" customFormat="1">
      <c r="A19" s="759"/>
      <c r="B19" s="243" t="s">
        <v>26</v>
      </c>
      <c r="C19" s="754">
        <v>35991</v>
      </c>
      <c r="D19" s="755">
        <v>9682.2200000000012</v>
      </c>
      <c r="E19" s="756">
        <f t="shared" si="4"/>
        <v>-0.73098218999194242</v>
      </c>
      <c r="F19" s="758"/>
      <c r="G19" s="754">
        <v>180477.9</v>
      </c>
      <c r="H19" s="755">
        <v>126867.7</v>
      </c>
      <c r="I19" s="758">
        <f t="shared" si="5"/>
        <v>-0.29704578787762931</v>
      </c>
      <c r="J19" s="756">
        <f t="shared" si="3"/>
        <v>2.2636897399675379E-2</v>
      </c>
      <c r="K19" s="760"/>
      <c r="L19" s="760"/>
    </row>
    <row r="20" spans="1:12" s="568" customFormat="1">
      <c r="A20" s="837" t="s">
        <v>496</v>
      </c>
      <c r="B20" s="837"/>
      <c r="C20" s="560">
        <f>SUM(C21:C23)</f>
        <v>183788.51</v>
      </c>
      <c r="D20" s="561">
        <f>SUM(D21:D23)</f>
        <v>204185.62999999998</v>
      </c>
      <c r="E20" s="562">
        <f>(D20-C20)/C20</f>
        <v>0.11098147539255836</v>
      </c>
      <c r="F20" s="563"/>
      <c r="G20" s="560">
        <f>SUM(G21:G23)</f>
        <v>1226865.575</v>
      </c>
      <c r="H20" s="561">
        <f>SUM(H21:H23)</f>
        <v>1374081.4850000001</v>
      </c>
      <c r="I20" s="563">
        <f t="shared" si="5"/>
        <v>0.11999351273671539</v>
      </c>
      <c r="J20" s="562">
        <f>H20/$H$20</f>
        <v>1</v>
      </c>
      <c r="K20" s="680"/>
      <c r="L20" s="680"/>
    </row>
    <row r="21" spans="1:12" s="568" customFormat="1">
      <c r="A21" s="564"/>
      <c r="B21" s="243" t="s">
        <v>43</v>
      </c>
      <c r="C21" s="754">
        <v>181614</v>
      </c>
      <c r="D21" s="755">
        <v>202285.8</v>
      </c>
      <c r="E21" s="756">
        <f t="shared" si="4"/>
        <v>0.11382272291783667</v>
      </c>
      <c r="F21" s="758"/>
      <c r="G21" s="754">
        <v>1207957</v>
      </c>
      <c r="H21" s="755">
        <v>1358611.09</v>
      </c>
      <c r="I21" s="567">
        <f t="shared" si="5"/>
        <v>0.12471809013069181</v>
      </c>
      <c r="J21" s="566">
        <f>H21/$H$20</f>
        <v>0.98874128269037842</v>
      </c>
      <c r="K21" s="680"/>
      <c r="L21" s="680"/>
    </row>
    <row r="22" spans="1:12" s="568" customFormat="1">
      <c r="A22" s="564"/>
      <c r="B22" s="243" t="s">
        <v>473</v>
      </c>
      <c r="C22" s="754">
        <v>1590</v>
      </c>
      <c r="D22" s="755">
        <v>1490</v>
      </c>
      <c r="E22" s="756">
        <f t="shared" si="4"/>
        <v>-6.2893081761006289E-2</v>
      </c>
      <c r="F22" s="758"/>
      <c r="G22" s="754">
        <v>11365</v>
      </c>
      <c r="H22" s="755">
        <v>10610</v>
      </c>
      <c r="I22" s="567">
        <f t="shared" si="5"/>
        <v>-6.6432028156621206E-2</v>
      </c>
      <c r="J22" s="566">
        <f>H22/$H$20</f>
        <v>7.7215216970920753E-3</v>
      </c>
      <c r="K22" s="680"/>
      <c r="L22" s="680"/>
    </row>
    <row r="23" spans="1:12">
      <c r="A23" s="564"/>
      <c r="B23" s="243" t="s">
        <v>475</v>
      </c>
      <c r="C23" s="754">
        <v>584.51</v>
      </c>
      <c r="D23" s="755">
        <v>409.83</v>
      </c>
      <c r="E23" s="756">
        <f t="shared" si="4"/>
        <v>-0.29884860823595832</v>
      </c>
      <c r="F23" s="758"/>
      <c r="G23" s="754">
        <v>7543.5749999999998</v>
      </c>
      <c r="H23" s="755">
        <v>4860.3949999999995</v>
      </c>
      <c r="I23" s="567">
        <f t="shared" si="5"/>
        <v>-0.35569076995986654</v>
      </c>
      <c r="J23" s="566">
        <f>H23/$H$20</f>
        <v>3.537195612529485E-3</v>
      </c>
      <c r="K23" s="680"/>
      <c r="L23" s="680"/>
    </row>
    <row r="24" spans="1:12" s="568" customFormat="1">
      <c r="A24" s="837" t="s">
        <v>497</v>
      </c>
      <c r="B24" s="837"/>
      <c r="C24" s="560">
        <f>SUM(C25:C28)</f>
        <v>129861</v>
      </c>
      <c r="D24" s="561">
        <f>SUM(D25:D28)</f>
        <v>131834.91</v>
      </c>
      <c r="E24" s="562">
        <f>(D24-C24)/C24</f>
        <v>1.5200175572342763E-2</v>
      </c>
      <c r="F24" s="563"/>
      <c r="G24" s="560">
        <f>SUM(G25:G28)</f>
        <v>992341</v>
      </c>
      <c r="H24" s="561">
        <f>SUM(H25:H28)</f>
        <v>1022730.007</v>
      </c>
      <c r="I24" s="563">
        <f t="shared" si="5"/>
        <v>3.0623552790824911E-2</v>
      </c>
      <c r="J24" s="562">
        <f>H24/$H$24</f>
        <v>1</v>
      </c>
      <c r="K24" s="680"/>
      <c r="L24" s="680"/>
    </row>
    <row r="25" spans="1:12" s="568" customFormat="1">
      <c r="A25" s="564"/>
      <c r="B25" s="243" t="s">
        <v>39</v>
      </c>
      <c r="C25" s="754">
        <v>76580</v>
      </c>
      <c r="D25" s="755">
        <v>74633</v>
      </c>
      <c r="E25" s="756">
        <f t="shared" si="4"/>
        <v>-2.5424392791851658E-2</v>
      </c>
      <c r="F25" s="758"/>
      <c r="G25" s="754">
        <v>566487</v>
      </c>
      <c r="H25" s="755">
        <v>596717.09699999995</v>
      </c>
      <c r="I25" s="758">
        <f t="shared" si="5"/>
        <v>5.3364149574482649E-2</v>
      </c>
      <c r="J25" s="566">
        <f>H25/$H$24</f>
        <v>0.58345515719282104</v>
      </c>
      <c r="K25" s="680"/>
      <c r="L25" s="680"/>
    </row>
    <row r="26" spans="1:12" s="568" customFormat="1">
      <c r="A26" s="564"/>
      <c r="B26" s="243" t="s">
        <v>41</v>
      </c>
      <c r="C26" s="754">
        <v>44821</v>
      </c>
      <c r="D26" s="755">
        <v>52341.91</v>
      </c>
      <c r="E26" s="756">
        <f t="shared" si="4"/>
        <v>0.16779879966979772</v>
      </c>
      <c r="F26" s="758"/>
      <c r="G26" s="754">
        <v>365064</v>
      </c>
      <c r="H26" s="755">
        <v>379732.91</v>
      </c>
      <c r="I26" s="758">
        <f t="shared" si="5"/>
        <v>4.0181748953608064E-2</v>
      </c>
      <c r="J26" s="566">
        <f>H26/$H$24</f>
        <v>0.37129340823183649</v>
      </c>
      <c r="K26" s="680"/>
      <c r="L26" s="680"/>
    </row>
    <row r="27" spans="1:12" s="568" customFormat="1">
      <c r="A27" s="564"/>
      <c r="B27" s="243" t="s">
        <v>44</v>
      </c>
      <c r="C27" s="754">
        <v>7600</v>
      </c>
      <c r="D27" s="755">
        <v>4000</v>
      </c>
      <c r="E27" s="756">
        <f t="shared" si="4"/>
        <v>-0.47368421052631576</v>
      </c>
      <c r="F27" s="758"/>
      <c r="G27" s="754">
        <v>53910</v>
      </c>
      <c r="H27" s="755">
        <v>39400</v>
      </c>
      <c r="I27" s="758">
        <f t="shared" si="5"/>
        <v>-0.26915229085512893</v>
      </c>
      <c r="J27" s="566">
        <f>H27/$H$24</f>
        <v>3.8524341449189529E-2</v>
      </c>
      <c r="K27" s="680"/>
      <c r="L27" s="680"/>
    </row>
    <row r="28" spans="1:12">
      <c r="A28" s="564"/>
      <c r="B28" s="243" t="s">
        <v>481</v>
      </c>
      <c r="C28" s="754">
        <v>860</v>
      </c>
      <c r="D28" s="755">
        <v>860</v>
      </c>
      <c r="E28" s="756" t="s">
        <v>54</v>
      </c>
      <c r="F28" s="758"/>
      <c r="G28" s="754">
        <v>6880</v>
      </c>
      <c r="H28" s="755">
        <v>6880</v>
      </c>
      <c r="I28" s="758" t="s">
        <v>54</v>
      </c>
      <c r="J28" s="566">
        <f>H28/$H$24</f>
        <v>6.7270931261528928E-3</v>
      </c>
      <c r="K28" s="680"/>
      <c r="L28" s="680"/>
    </row>
    <row r="29" spans="1:12" s="568" customFormat="1">
      <c r="A29" s="837" t="s">
        <v>499</v>
      </c>
      <c r="B29" s="837"/>
      <c r="C29" s="560">
        <f>SUM(C30:C36)</f>
        <v>115927.3</v>
      </c>
      <c r="D29" s="561">
        <f>SUM(D30:D36)</f>
        <v>114808.64</v>
      </c>
      <c r="E29" s="562">
        <f>(D29-C29)/C29</f>
        <v>-9.649668369745552E-3</v>
      </c>
      <c r="F29" s="563"/>
      <c r="G29" s="560">
        <f>SUM(G30:G36)</f>
        <v>1099441.4956</v>
      </c>
      <c r="H29" s="561">
        <f>SUM(H30:H36)</f>
        <v>934264.03300000005</v>
      </c>
      <c r="I29" s="563">
        <f>(H29-G29)/G29</f>
        <v>-0.15023760996928481</v>
      </c>
      <c r="J29" s="562">
        <f t="shared" ref="J29:J36" si="6">H29/$H$29</f>
        <v>1</v>
      </c>
      <c r="K29" s="680"/>
      <c r="L29" s="680"/>
    </row>
    <row r="30" spans="1:12">
      <c r="A30" s="564"/>
      <c r="B30" s="243" t="s">
        <v>41</v>
      </c>
      <c r="C30" s="754">
        <v>98024.08</v>
      </c>
      <c r="D30" s="755">
        <v>75482.52</v>
      </c>
      <c r="E30" s="756">
        <f t="shared" ref="E30:E32" si="7">(D30-C30)/C30</f>
        <v>-0.2299594140541793</v>
      </c>
      <c r="F30" s="758"/>
      <c r="G30" s="754">
        <v>812761.25560000003</v>
      </c>
      <c r="H30" s="755">
        <v>587191.75</v>
      </c>
      <c r="I30" s="567">
        <f>(H30-G30)/G30</f>
        <v>-0.27753476687748752</v>
      </c>
      <c r="J30" s="566">
        <f t="shared" si="6"/>
        <v>0.62850728408593248</v>
      </c>
      <c r="K30" s="680"/>
      <c r="L30" s="680"/>
    </row>
    <row r="31" spans="1:12" s="568" customFormat="1">
      <c r="A31" s="564"/>
      <c r="B31" s="243" t="s">
        <v>44</v>
      </c>
      <c r="C31" s="754">
        <v>3466.2</v>
      </c>
      <c r="D31" s="755">
        <v>13496.619999999999</v>
      </c>
      <c r="E31" s="756">
        <f t="shared" si="7"/>
        <v>2.8937799319139113</v>
      </c>
      <c r="F31" s="758"/>
      <c r="G31" s="754">
        <v>114034.29</v>
      </c>
      <c r="H31" s="755">
        <v>125589.30000000002</v>
      </c>
      <c r="I31" s="567">
        <f>(H31-G31)/G31</f>
        <v>0.10132925806790243</v>
      </c>
      <c r="J31" s="566">
        <f t="shared" si="6"/>
        <v>0.13442591768915929</v>
      </c>
      <c r="K31" s="680"/>
      <c r="L31" s="680"/>
    </row>
    <row r="32" spans="1:12" s="568" customFormat="1">
      <c r="A32" s="564"/>
      <c r="B32" s="243" t="s">
        <v>39</v>
      </c>
      <c r="C32" s="754">
        <v>4707.5200000000004</v>
      </c>
      <c r="D32" s="755">
        <v>9780</v>
      </c>
      <c r="E32" s="756">
        <f t="shared" si="7"/>
        <v>1.0775270205968321</v>
      </c>
      <c r="F32" s="758"/>
      <c r="G32" s="754">
        <v>62376.460000000006</v>
      </c>
      <c r="H32" s="755">
        <v>59289.49</v>
      </c>
      <c r="I32" s="567">
        <f>(H32-G32)/G32</f>
        <v>-4.9489342614185035E-2</v>
      </c>
      <c r="J32" s="566">
        <f t="shared" si="6"/>
        <v>6.3461171473781858E-2</v>
      </c>
      <c r="K32" s="680"/>
      <c r="L32" s="680"/>
    </row>
    <row r="33" spans="1:12" s="568" customFormat="1">
      <c r="A33" s="564"/>
      <c r="B33" s="243" t="s">
        <v>35</v>
      </c>
      <c r="C33" s="754">
        <v>150</v>
      </c>
      <c r="D33" s="755">
        <v>5079</v>
      </c>
      <c r="E33" s="756" t="s">
        <v>64</v>
      </c>
      <c r="F33" s="758"/>
      <c r="G33" s="754">
        <v>499</v>
      </c>
      <c r="H33" s="755">
        <v>57240.998</v>
      </c>
      <c r="I33" s="567" t="s">
        <v>64</v>
      </c>
      <c r="J33" s="566">
        <f t="shared" si="6"/>
        <v>6.1268545055934952E-2</v>
      </c>
      <c r="K33" s="680"/>
      <c r="L33" s="680"/>
    </row>
    <row r="34" spans="1:12" s="568" customFormat="1">
      <c r="A34" s="564"/>
      <c r="B34" s="243" t="s">
        <v>34</v>
      </c>
      <c r="C34" s="754" t="s">
        <v>54</v>
      </c>
      <c r="D34" s="755">
        <v>4792</v>
      </c>
      <c r="E34" s="756" t="s">
        <v>64</v>
      </c>
      <c r="F34" s="758"/>
      <c r="G34" s="754">
        <v>11760.2</v>
      </c>
      <c r="H34" s="755">
        <v>36155.125</v>
      </c>
      <c r="I34" s="567">
        <f>(H34-G34)/G34</f>
        <v>2.0743631060696246</v>
      </c>
      <c r="J34" s="566">
        <f t="shared" si="6"/>
        <v>3.8699044084896286E-2</v>
      </c>
      <c r="K34" s="680"/>
      <c r="L34" s="680"/>
    </row>
    <row r="35" spans="1:12" s="568" customFormat="1">
      <c r="A35" s="564"/>
      <c r="B35" s="243" t="s">
        <v>481</v>
      </c>
      <c r="C35" s="754">
        <v>2157.5</v>
      </c>
      <c r="D35" s="755">
        <v>1552.8</v>
      </c>
      <c r="E35" s="756">
        <f t="shared" ref="E35:E41" si="8">(D35-C35)/C35</f>
        <v>-0.28027809965237543</v>
      </c>
      <c r="F35" s="758"/>
      <c r="G35" s="754">
        <v>16391.29</v>
      </c>
      <c r="H35" s="755">
        <v>27414.47</v>
      </c>
      <c r="I35" s="567">
        <f>(H35-G35)/G35</f>
        <v>0.6725022862752108</v>
      </c>
      <c r="J35" s="566">
        <f t="shared" si="6"/>
        <v>2.9343385843474935E-2</v>
      </c>
      <c r="K35" s="680"/>
      <c r="L35" s="680"/>
    </row>
    <row r="36" spans="1:12" s="568" customFormat="1">
      <c r="A36" s="564"/>
      <c r="B36" s="243" t="s">
        <v>26</v>
      </c>
      <c r="C36" s="754">
        <v>7422</v>
      </c>
      <c r="D36" s="755">
        <v>4625.7000000000007</v>
      </c>
      <c r="E36" s="756">
        <f t="shared" si="8"/>
        <v>-0.37675828617623275</v>
      </c>
      <c r="F36" s="758"/>
      <c r="G36" s="754">
        <v>81619</v>
      </c>
      <c r="H36" s="755">
        <v>41382.899999999994</v>
      </c>
      <c r="I36" s="567">
        <f>(H36-G36)/G36</f>
        <v>-0.49297467501439624</v>
      </c>
      <c r="J36" s="566">
        <f t="shared" si="6"/>
        <v>4.4294651766820174E-2</v>
      </c>
      <c r="K36" s="680"/>
      <c r="L36" s="680"/>
    </row>
    <row r="37" spans="1:12">
      <c r="A37" s="837" t="s">
        <v>500</v>
      </c>
      <c r="B37" s="837"/>
      <c r="C37" s="560">
        <f>SUM(C38:C44)</f>
        <v>118440.15</v>
      </c>
      <c r="D37" s="561">
        <f>SUM(D38:D44)</f>
        <v>126073.40750000002</v>
      </c>
      <c r="E37" s="562">
        <f>(D37-C37)/C37</f>
        <v>6.4448225538383919E-2</v>
      </c>
      <c r="F37" s="563"/>
      <c r="G37" s="560">
        <f>SUM(G38:G44)</f>
        <v>858300.52</v>
      </c>
      <c r="H37" s="561">
        <f>SUM(H38:H44)</f>
        <v>835090.32750000001</v>
      </c>
      <c r="I37" s="563">
        <f t="shared" ref="I37" si="9">(H37-G37)/G37</f>
        <v>-2.7042034764233867E-2</v>
      </c>
      <c r="J37" s="562">
        <f t="shared" ref="J37:J44" si="10">H37/$H$37</f>
        <v>1</v>
      </c>
      <c r="K37" s="680"/>
      <c r="L37" s="680"/>
    </row>
    <row r="38" spans="1:12" s="568" customFormat="1">
      <c r="A38" s="564"/>
      <c r="B38" s="243" t="s">
        <v>41</v>
      </c>
      <c r="C38" s="754">
        <v>80035.95</v>
      </c>
      <c r="D38" s="755">
        <v>60637.51</v>
      </c>
      <c r="E38" s="756">
        <f t="shared" si="8"/>
        <v>-0.24237158426931893</v>
      </c>
      <c r="F38" s="758"/>
      <c r="G38" s="754">
        <v>634066.06000000006</v>
      </c>
      <c r="H38" s="755">
        <v>473986.97</v>
      </c>
      <c r="I38" s="758">
        <f>(H38-G38)/G38</f>
        <v>-0.2524643725608024</v>
      </c>
      <c r="J38" s="566">
        <f>H38/$H$37</f>
        <v>0.56758766613782863</v>
      </c>
      <c r="K38" s="680"/>
      <c r="L38" s="680"/>
    </row>
    <row r="39" spans="1:12" s="568" customFormat="1">
      <c r="A39" s="564"/>
      <c r="B39" s="243" t="s">
        <v>39</v>
      </c>
      <c r="C39" s="754">
        <v>16586.2</v>
      </c>
      <c r="D39" s="755">
        <v>32930</v>
      </c>
      <c r="E39" s="756">
        <f t="shared" si="8"/>
        <v>0.98538544090870717</v>
      </c>
      <c r="F39" s="758"/>
      <c r="G39" s="754">
        <v>72143.960000000006</v>
      </c>
      <c r="H39" s="755">
        <v>162422</v>
      </c>
      <c r="I39" s="758">
        <f>(H39-G39)/G39</f>
        <v>1.2513596425813054</v>
      </c>
      <c r="J39" s="566">
        <f>H39/$H$37</f>
        <v>0.19449632530919236</v>
      </c>
      <c r="K39" s="680"/>
      <c r="L39" s="680"/>
    </row>
    <row r="40" spans="1:12" s="568" customFormat="1">
      <c r="A40" s="564"/>
      <c r="B40" s="243" t="s">
        <v>288</v>
      </c>
      <c r="C40" s="754">
        <v>3081</v>
      </c>
      <c r="D40" s="755">
        <v>9400</v>
      </c>
      <c r="E40" s="756">
        <f t="shared" si="8"/>
        <v>2.0509574813372282</v>
      </c>
      <c r="F40" s="758"/>
      <c r="G40" s="754">
        <v>46832</v>
      </c>
      <c r="H40" s="755">
        <v>52922</v>
      </c>
      <c r="I40" s="758">
        <f>(H40-G40)/G40</f>
        <v>0.13003928937478648</v>
      </c>
      <c r="J40" s="566">
        <f t="shared" si="10"/>
        <v>6.3372785263160647E-2</v>
      </c>
      <c r="K40" s="680"/>
      <c r="L40" s="680"/>
    </row>
    <row r="41" spans="1:12" s="568" customFormat="1">
      <c r="A41" s="564"/>
      <c r="B41" s="243" t="s">
        <v>287</v>
      </c>
      <c r="C41" s="754">
        <v>8213</v>
      </c>
      <c r="D41" s="755">
        <v>11086.609999999999</v>
      </c>
      <c r="E41" s="756">
        <f t="shared" si="8"/>
        <v>0.34988554730305599</v>
      </c>
      <c r="F41" s="758"/>
      <c r="G41" s="754">
        <v>44019</v>
      </c>
      <c r="H41" s="755">
        <v>50081.270000000004</v>
      </c>
      <c r="I41" s="758">
        <f>(H41-G41)/G41</f>
        <v>0.13771939389808954</v>
      </c>
      <c r="J41" s="566">
        <f t="shared" si="10"/>
        <v>5.9971081391791123E-2</v>
      </c>
      <c r="K41" s="680"/>
      <c r="L41" s="680"/>
    </row>
    <row r="42" spans="1:12" s="568" customFormat="1">
      <c r="A42" s="564"/>
      <c r="B42" s="243" t="s">
        <v>36</v>
      </c>
      <c r="C42" s="754">
        <v>21</v>
      </c>
      <c r="D42" s="755">
        <v>2071.5</v>
      </c>
      <c r="E42" s="756" t="s">
        <v>64</v>
      </c>
      <c r="F42" s="758"/>
      <c r="G42" s="754">
        <v>2807.5</v>
      </c>
      <c r="H42" s="755">
        <v>24460.5</v>
      </c>
      <c r="I42" s="758" t="s">
        <v>64</v>
      </c>
      <c r="J42" s="566">
        <f t="shared" si="10"/>
        <v>2.9290843390830677E-2</v>
      </c>
      <c r="K42" s="680"/>
      <c r="L42" s="680"/>
    </row>
    <row r="43" spans="1:12" s="568" customFormat="1">
      <c r="A43" s="564"/>
      <c r="B43" s="243" t="s">
        <v>162</v>
      </c>
      <c r="C43" s="754">
        <v>3600</v>
      </c>
      <c r="D43" s="755">
        <v>4500</v>
      </c>
      <c r="E43" s="756" t="s">
        <v>64</v>
      </c>
      <c r="F43" s="758"/>
      <c r="G43" s="754">
        <v>15050</v>
      </c>
      <c r="H43" s="755">
        <v>23250</v>
      </c>
      <c r="I43" s="758">
        <f t="shared" ref="I43:I49" si="11">(H43-G43)/G43</f>
        <v>0.54485049833887045</v>
      </c>
      <c r="J43" s="566">
        <f t="shared" si="10"/>
        <v>2.7841299598814956E-2</v>
      </c>
      <c r="K43" s="680"/>
      <c r="L43" s="680"/>
    </row>
    <row r="44" spans="1:12" s="568" customFormat="1">
      <c r="A44" s="564"/>
      <c r="B44" s="243" t="s">
        <v>26</v>
      </c>
      <c r="C44" s="754">
        <v>6903</v>
      </c>
      <c r="D44" s="755">
        <v>5447.7874999999995</v>
      </c>
      <c r="E44" s="756">
        <f t="shared" ref="E44:E58" si="12">(D44-C44)/C44</f>
        <v>-0.2108087063595539</v>
      </c>
      <c r="F44" s="758"/>
      <c r="G44" s="754">
        <v>43382</v>
      </c>
      <c r="H44" s="755">
        <v>47967.587500000001</v>
      </c>
      <c r="I44" s="758">
        <f t="shared" si="11"/>
        <v>0.10570253791895259</v>
      </c>
      <c r="J44" s="566">
        <f t="shared" si="10"/>
        <v>5.7439998908381563E-2</v>
      </c>
      <c r="K44" s="680"/>
      <c r="L44" s="680"/>
    </row>
    <row r="45" spans="1:12" s="568" customFormat="1">
      <c r="A45" s="837" t="s">
        <v>498</v>
      </c>
      <c r="B45" s="837"/>
      <c r="C45" s="560">
        <f>SUM(C46:C47)</f>
        <v>62115</v>
      </c>
      <c r="D45" s="561">
        <f>SUM(D46:D47)</f>
        <v>145755</v>
      </c>
      <c r="E45" s="562">
        <f>(D45-C45)/C45</f>
        <v>1.3465346534653466</v>
      </c>
      <c r="F45" s="563"/>
      <c r="G45" s="560">
        <f>SUM(G46:G47)</f>
        <v>405012</v>
      </c>
      <c r="H45" s="561">
        <f>SUM(H46:H47)</f>
        <v>825836</v>
      </c>
      <c r="I45" s="563">
        <f t="shared" si="11"/>
        <v>1.0390408185436482</v>
      </c>
      <c r="J45" s="562">
        <f>H45/$H$45</f>
        <v>1</v>
      </c>
      <c r="K45" s="680"/>
      <c r="L45" s="680"/>
    </row>
    <row r="46" spans="1:12" s="568" customFormat="1">
      <c r="A46" s="564"/>
      <c r="B46" s="243" t="s">
        <v>162</v>
      </c>
      <c r="C46" s="754">
        <v>61020</v>
      </c>
      <c r="D46" s="755">
        <v>145303</v>
      </c>
      <c r="E46" s="756" t="s">
        <v>54</v>
      </c>
      <c r="F46" s="758"/>
      <c r="G46" s="754">
        <v>394667</v>
      </c>
      <c r="H46" s="755">
        <v>816197</v>
      </c>
      <c r="I46" s="567">
        <f t="shared" si="11"/>
        <v>1.0680649762964727</v>
      </c>
      <c r="J46" s="566">
        <f>H46/$H$45</f>
        <v>0.98832819106941328</v>
      </c>
      <c r="K46" s="680"/>
      <c r="L46" s="680"/>
    </row>
    <row r="47" spans="1:12" s="568" customFormat="1" ht="14.25" customHeight="1">
      <c r="A47" s="564"/>
      <c r="B47" s="243" t="s">
        <v>34</v>
      </c>
      <c r="C47" s="754">
        <v>1095</v>
      </c>
      <c r="D47" s="755">
        <v>452</v>
      </c>
      <c r="E47" s="756">
        <f>(D47-C47)/C47</f>
        <v>-0.58721461187214608</v>
      </c>
      <c r="F47" s="758"/>
      <c r="G47" s="754">
        <v>10345</v>
      </c>
      <c r="H47" s="755">
        <v>9639</v>
      </c>
      <c r="I47" s="567">
        <f t="shared" si="11"/>
        <v>-6.8245529241179312E-2</v>
      </c>
      <c r="J47" s="566">
        <f>H47/$H$45</f>
        <v>1.1671808930586702E-2</v>
      </c>
      <c r="K47" s="680"/>
      <c r="L47" s="680"/>
    </row>
    <row r="48" spans="1:12" s="568" customFormat="1">
      <c r="A48" s="837" t="s">
        <v>502</v>
      </c>
      <c r="B48" s="837"/>
      <c r="C48" s="560">
        <f>SUM(C49:C51)</f>
        <v>76937.759999999995</v>
      </c>
      <c r="D48" s="561">
        <f>SUM(D49:D51)</f>
        <v>97601.01</v>
      </c>
      <c r="E48" s="562">
        <f>(D48-C48)/C48</f>
        <v>0.26857098517035072</v>
      </c>
      <c r="F48" s="563"/>
      <c r="G48" s="560">
        <f>SUM(G49:G52)</f>
        <v>628864.14</v>
      </c>
      <c r="H48" s="561">
        <f>SUM(H49:H51)</f>
        <v>734639.64</v>
      </c>
      <c r="I48" s="563">
        <f t="shared" si="11"/>
        <v>0.16820087721968055</v>
      </c>
      <c r="J48" s="562">
        <f>H48/$H$48</f>
        <v>1</v>
      </c>
      <c r="K48" s="680"/>
      <c r="L48" s="680"/>
    </row>
    <row r="49" spans="1:12" s="568" customFormat="1">
      <c r="A49" s="564"/>
      <c r="B49" s="243" t="s">
        <v>34</v>
      </c>
      <c r="C49" s="754">
        <v>72200</v>
      </c>
      <c r="D49" s="755">
        <v>87758</v>
      </c>
      <c r="E49" s="756">
        <f>(D49-C49)/C49</f>
        <v>0.21548476454293627</v>
      </c>
      <c r="F49" s="758"/>
      <c r="G49" s="754">
        <v>585142</v>
      </c>
      <c r="H49" s="755">
        <v>661758</v>
      </c>
      <c r="I49" s="758">
        <f t="shared" si="11"/>
        <v>0.13093573867539846</v>
      </c>
      <c r="J49" s="566">
        <f>H49/$H$48</f>
        <v>0.90079266618392662</v>
      </c>
      <c r="K49" s="680"/>
      <c r="L49" s="680"/>
    </row>
    <row r="50" spans="1:12" s="568" customFormat="1">
      <c r="A50" s="564"/>
      <c r="B50" s="243" t="s">
        <v>45</v>
      </c>
      <c r="C50" s="754">
        <v>900</v>
      </c>
      <c r="D50" s="755">
        <v>7927.01</v>
      </c>
      <c r="E50" s="756" t="s">
        <v>64</v>
      </c>
      <c r="F50" s="758"/>
      <c r="G50" s="754">
        <v>2050</v>
      </c>
      <c r="H50" s="755">
        <v>52232.1</v>
      </c>
      <c r="I50" s="758" t="s">
        <v>64</v>
      </c>
      <c r="J50" s="566">
        <f t="shared" ref="J50:J51" si="13">H50/$H$48</f>
        <v>7.1098940427445481E-2</v>
      </c>
      <c r="K50" s="680"/>
      <c r="L50" s="680"/>
    </row>
    <row r="51" spans="1:12" s="568" customFormat="1">
      <c r="A51" s="564"/>
      <c r="B51" s="243" t="s">
        <v>475</v>
      </c>
      <c r="C51" s="754">
        <v>3837.76</v>
      </c>
      <c r="D51" s="755">
        <v>1916</v>
      </c>
      <c r="E51" s="756">
        <f>(D51-C51)/C51</f>
        <v>-0.50075043775535732</v>
      </c>
      <c r="F51" s="758"/>
      <c r="G51" s="754">
        <v>23835.14</v>
      </c>
      <c r="H51" s="755">
        <v>20649.54</v>
      </c>
      <c r="I51" s="758">
        <f>(H51-G51)/G51</f>
        <v>-0.13365140712410326</v>
      </c>
      <c r="J51" s="566">
        <f t="shared" si="13"/>
        <v>2.8108393388627927E-2</v>
      </c>
      <c r="K51" s="680"/>
      <c r="L51" s="680"/>
    </row>
    <row r="52" spans="1:12" s="568" customFormat="1">
      <c r="A52" s="564"/>
      <c r="B52" s="243" t="s">
        <v>40</v>
      </c>
      <c r="C52" s="754" t="s">
        <v>54</v>
      </c>
      <c r="D52" s="755" t="s">
        <v>54</v>
      </c>
      <c r="E52" s="756" t="s">
        <v>54</v>
      </c>
      <c r="F52" s="758"/>
      <c r="G52" s="754">
        <v>17837</v>
      </c>
      <c r="H52" s="755" t="s">
        <v>54</v>
      </c>
      <c r="I52" s="758" t="s">
        <v>54</v>
      </c>
      <c r="J52" s="566" t="s">
        <v>54</v>
      </c>
      <c r="K52" s="680"/>
      <c r="L52" s="680"/>
    </row>
    <row r="53" spans="1:12" s="568" customFormat="1">
      <c r="A53" s="837" t="s">
        <v>501</v>
      </c>
      <c r="B53" s="837"/>
      <c r="C53" s="560">
        <f>SUM(C54:C60)</f>
        <v>139703.71</v>
      </c>
      <c r="D53" s="561">
        <f>SUM(D54:D60)</f>
        <v>73441.42</v>
      </c>
      <c r="E53" s="562">
        <f t="shared" si="12"/>
        <v>-0.47430587204878094</v>
      </c>
      <c r="F53" s="563"/>
      <c r="G53" s="560">
        <f>SUM(G54:G60)</f>
        <v>906603.86500000011</v>
      </c>
      <c r="H53" s="561">
        <f>SUM(H54:H60)</f>
        <v>706326.72449999989</v>
      </c>
      <c r="I53" s="563">
        <f>(H53-G53)/G53</f>
        <v>-0.22090920658053911</v>
      </c>
      <c r="J53" s="562">
        <f>H53/$H$53</f>
        <v>1</v>
      </c>
      <c r="K53" s="680"/>
      <c r="L53" s="680"/>
    </row>
    <row r="54" spans="1:12">
      <c r="A54" s="564"/>
      <c r="B54" s="243" t="s">
        <v>41</v>
      </c>
      <c r="C54" s="754">
        <v>97280.07</v>
      </c>
      <c r="D54" s="755">
        <v>43385.89</v>
      </c>
      <c r="E54" s="756">
        <f t="shared" si="12"/>
        <v>-0.55401049773093303</v>
      </c>
      <c r="F54" s="758"/>
      <c r="G54" s="754">
        <v>629523.55000000005</v>
      </c>
      <c r="H54" s="755">
        <v>411341.02</v>
      </c>
      <c r="I54" s="758">
        <f>(H54-G54)/G54</f>
        <v>-0.3465835869047314</v>
      </c>
      <c r="J54" s="756">
        <f>H54/$H$53</f>
        <v>0.58236649659714257</v>
      </c>
      <c r="K54" s="760"/>
      <c r="L54" s="680"/>
    </row>
    <row r="55" spans="1:12" s="568" customFormat="1">
      <c r="A55" s="564"/>
      <c r="B55" s="243" t="s">
        <v>475</v>
      </c>
      <c r="C55" s="761">
        <v>11127.560000000001</v>
      </c>
      <c r="D55" s="755">
        <v>7776</v>
      </c>
      <c r="E55" s="756">
        <f t="shared" si="12"/>
        <v>-0.30119451164496086</v>
      </c>
      <c r="F55" s="758"/>
      <c r="G55" s="754">
        <v>64630.735000000001</v>
      </c>
      <c r="H55" s="755">
        <v>97710.054499999998</v>
      </c>
      <c r="I55" s="758">
        <f>(H55-G55)/G55</f>
        <v>0.51182025858130809</v>
      </c>
      <c r="J55" s="756">
        <f>H55/$H$53</f>
        <v>0.13833549136791867</v>
      </c>
      <c r="K55" s="760"/>
      <c r="L55" s="680"/>
    </row>
    <row r="56" spans="1:12" s="568" customFormat="1">
      <c r="A56" s="564"/>
      <c r="B56" s="243" t="s">
        <v>37</v>
      </c>
      <c r="C56" s="754">
        <v>7623.68</v>
      </c>
      <c r="D56" s="755">
        <v>9195</v>
      </c>
      <c r="E56" s="756">
        <f t="shared" si="12"/>
        <v>0.20611043485560773</v>
      </c>
      <c r="F56" s="758"/>
      <c r="G56" s="754">
        <v>62278.520000000004</v>
      </c>
      <c r="H56" s="755">
        <v>67958.570000000007</v>
      </c>
      <c r="I56" s="758">
        <f t="shared" ref="I56:I72" si="14">(H56-G56)/G56</f>
        <v>9.1203997782863214E-2</v>
      </c>
      <c r="J56" s="756">
        <f>H56/$H$53</f>
        <v>9.6214071537654267E-2</v>
      </c>
      <c r="K56" s="760"/>
      <c r="L56" s="680"/>
    </row>
    <row r="57" spans="1:12" s="568" customFormat="1">
      <c r="A57" s="564"/>
      <c r="B57" s="243" t="s">
        <v>44</v>
      </c>
      <c r="C57" s="754">
        <v>1682.37</v>
      </c>
      <c r="D57" s="755">
        <v>1397.1</v>
      </c>
      <c r="E57" s="756">
        <f t="shared" si="12"/>
        <v>-0.16956436455714261</v>
      </c>
      <c r="F57" s="758"/>
      <c r="G57" s="754">
        <v>30116.7</v>
      </c>
      <c r="H57" s="755">
        <v>51582.41</v>
      </c>
      <c r="I57" s="758">
        <f t="shared" si="14"/>
        <v>0.71275106502372443</v>
      </c>
      <c r="J57" s="756">
        <f t="shared" ref="J57" si="15">H57/$H$53</f>
        <v>7.3029107084281092E-2</v>
      </c>
      <c r="K57" s="760"/>
      <c r="L57" s="680"/>
    </row>
    <row r="58" spans="1:12">
      <c r="A58" s="564"/>
      <c r="B58" s="243" t="s">
        <v>481</v>
      </c>
      <c r="C58" s="754">
        <v>10308.029999999999</v>
      </c>
      <c r="D58" s="755">
        <v>6152.83</v>
      </c>
      <c r="E58" s="756">
        <f t="shared" si="12"/>
        <v>-0.40310321176791292</v>
      </c>
      <c r="F58" s="758"/>
      <c r="G58" s="754">
        <v>53284.68</v>
      </c>
      <c r="H58" s="755">
        <v>46770.509999999995</v>
      </c>
      <c r="I58" s="758">
        <f t="shared" si="14"/>
        <v>-0.12225221208047052</v>
      </c>
      <c r="J58" s="756">
        <f>H58/$H$53</f>
        <v>6.6216537443218315E-2</v>
      </c>
      <c r="K58" s="760"/>
      <c r="L58" s="680"/>
    </row>
    <row r="59" spans="1:12" s="568" customFormat="1">
      <c r="A59" s="564"/>
      <c r="B59" s="243" t="s">
        <v>287</v>
      </c>
      <c r="C59" s="754">
        <v>11329</v>
      </c>
      <c r="D59" s="755">
        <v>5176.6000000000004</v>
      </c>
      <c r="E59" s="756" t="s">
        <v>54</v>
      </c>
      <c r="F59" s="758"/>
      <c r="G59" s="754">
        <v>62863</v>
      </c>
      <c r="H59" s="755">
        <v>18036.699999999997</v>
      </c>
      <c r="I59" s="758">
        <f t="shared" si="14"/>
        <v>-0.71307923579848242</v>
      </c>
      <c r="J59" s="756">
        <f>H59/$H$53</f>
        <v>2.5535916133950558E-2</v>
      </c>
      <c r="K59" s="760"/>
      <c r="L59" s="680"/>
    </row>
    <row r="60" spans="1:12" s="568" customFormat="1">
      <c r="A60" s="564"/>
      <c r="B60" s="243" t="s">
        <v>26</v>
      </c>
      <c r="C60" s="754">
        <v>353</v>
      </c>
      <c r="D60" s="755">
        <v>358</v>
      </c>
      <c r="E60" s="756">
        <f t="shared" ref="E60:E66" si="16">(D60-C60)/C60</f>
        <v>1.4164305949008499E-2</v>
      </c>
      <c r="F60" s="755"/>
      <c r="G60" s="754">
        <v>3906.68</v>
      </c>
      <c r="H60" s="755">
        <v>12927.46</v>
      </c>
      <c r="I60" s="758">
        <f t="shared" si="14"/>
        <v>2.3090654980699723</v>
      </c>
      <c r="J60" s="756">
        <f>H60/$H$53</f>
        <v>1.8302379835834742E-2</v>
      </c>
      <c r="K60" s="760"/>
      <c r="L60" s="680"/>
    </row>
    <row r="61" spans="1:12" s="568" customFormat="1">
      <c r="A61" s="837" t="s">
        <v>503</v>
      </c>
      <c r="B61" s="837"/>
      <c r="C61" s="561">
        <f>SUM(C62)</f>
        <v>60581.2</v>
      </c>
      <c r="D61" s="561">
        <f>SUM(D62)</f>
        <v>68371.39</v>
      </c>
      <c r="E61" s="562">
        <f>(D61-C61)/C61</f>
        <v>0.12859088298019852</v>
      </c>
      <c r="F61" s="563"/>
      <c r="G61" s="561">
        <f>SUM(G62)</f>
        <v>274711.5</v>
      </c>
      <c r="H61" s="561">
        <f>SUM(H62)</f>
        <v>542895.21</v>
      </c>
      <c r="I61" s="563">
        <f t="shared" si="14"/>
        <v>0.97623765295591902</v>
      </c>
      <c r="J61" s="562">
        <f>H61/$H$61</f>
        <v>1</v>
      </c>
      <c r="K61" s="680"/>
      <c r="L61" s="680"/>
    </row>
    <row r="62" spans="1:12" s="568" customFormat="1">
      <c r="A62" s="564"/>
      <c r="B62" s="243" t="s">
        <v>162</v>
      </c>
      <c r="C62" s="754">
        <v>60581.2</v>
      </c>
      <c r="D62" s="755">
        <v>68371.39</v>
      </c>
      <c r="E62" s="756">
        <f t="shared" si="16"/>
        <v>0.12859088298019852</v>
      </c>
      <c r="F62" s="758"/>
      <c r="G62" s="754">
        <v>274711.5</v>
      </c>
      <c r="H62" s="755">
        <v>542895.21</v>
      </c>
      <c r="I62" s="758">
        <f t="shared" si="14"/>
        <v>0.97623765295591902</v>
      </c>
      <c r="J62" s="566">
        <f>H62/$H$61</f>
        <v>1</v>
      </c>
      <c r="K62" s="680"/>
      <c r="L62" s="680"/>
    </row>
    <row r="63" spans="1:12" s="568" customFormat="1">
      <c r="A63" s="837" t="s">
        <v>504</v>
      </c>
      <c r="B63" s="837"/>
      <c r="C63" s="560">
        <f>SUM(C64:C66)</f>
        <v>32204.379999999997</v>
      </c>
      <c r="D63" s="561">
        <f>SUM(D64:D66)</f>
        <v>34320.33</v>
      </c>
      <c r="E63" s="562">
        <f>(D63-C63)/C63</f>
        <v>6.5703795570664747E-2</v>
      </c>
      <c r="F63" s="563"/>
      <c r="G63" s="560">
        <f>SUM(G64:G66)</f>
        <v>261226.29499999998</v>
      </c>
      <c r="H63" s="561">
        <f>SUM(H64:H66)</f>
        <v>301305.67099999997</v>
      </c>
      <c r="I63" s="563">
        <f>(H63-G63)/G63</f>
        <v>0.15342780097998937</v>
      </c>
      <c r="J63" s="562">
        <f>H63/$H$63</f>
        <v>1</v>
      </c>
      <c r="K63" s="680"/>
      <c r="L63" s="680"/>
    </row>
    <row r="64" spans="1:12">
      <c r="A64" s="564"/>
      <c r="B64" s="243" t="s">
        <v>475</v>
      </c>
      <c r="C64" s="754">
        <v>19791.73</v>
      </c>
      <c r="D64" s="755">
        <v>24515.22</v>
      </c>
      <c r="E64" s="756">
        <f t="shared" si="16"/>
        <v>0.23865978365711343</v>
      </c>
      <c r="F64" s="758"/>
      <c r="G64" s="754">
        <v>163544.54499999998</v>
      </c>
      <c r="H64" s="755">
        <v>213521.541</v>
      </c>
      <c r="I64" s="758">
        <f>(H64-G64)/G64</f>
        <v>0.30558644435373872</v>
      </c>
      <c r="J64" s="756">
        <f>H64/$H$63</f>
        <v>0.70865423903687497</v>
      </c>
      <c r="K64" s="680"/>
      <c r="L64" s="680"/>
    </row>
    <row r="65" spans="1:12" s="568" customFormat="1">
      <c r="A65" s="564"/>
      <c r="B65" s="243" t="s">
        <v>34</v>
      </c>
      <c r="C65" s="754">
        <v>9130.65</v>
      </c>
      <c r="D65" s="755">
        <v>6929.1100000000006</v>
      </c>
      <c r="E65" s="756">
        <f t="shared" si="16"/>
        <v>-0.24111536418546314</v>
      </c>
      <c r="F65" s="758"/>
      <c r="G65" s="754">
        <v>73790.05</v>
      </c>
      <c r="H65" s="755">
        <v>63504.13</v>
      </c>
      <c r="I65" s="758">
        <f>(H65-G65)/G65</f>
        <v>-0.13939440344599313</v>
      </c>
      <c r="J65" s="756">
        <f>H65/$H$63</f>
        <v>0.21076314225761786</v>
      </c>
      <c r="K65" s="680"/>
      <c r="L65" s="680"/>
    </row>
    <row r="66" spans="1:12" s="568" customFormat="1">
      <c r="A66" s="564"/>
      <c r="B66" s="243" t="s">
        <v>37</v>
      </c>
      <c r="C66" s="754">
        <v>3282</v>
      </c>
      <c r="D66" s="755">
        <v>2876</v>
      </c>
      <c r="E66" s="756">
        <f t="shared" si="16"/>
        <v>-0.12370505789152955</v>
      </c>
      <c r="F66" s="758"/>
      <c r="G66" s="754">
        <v>23891.7</v>
      </c>
      <c r="H66" s="755">
        <v>24280</v>
      </c>
      <c r="I66" s="758">
        <f>(H66-G66)/G66</f>
        <v>1.6252506100444892E-2</v>
      </c>
      <c r="J66" s="756">
        <f>H66/$H$63</f>
        <v>8.0582618705507217E-2</v>
      </c>
      <c r="K66" s="680"/>
      <c r="L66" s="680"/>
    </row>
    <row r="67" spans="1:12" s="568" customFormat="1">
      <c r="A67" s="837" t="s">
        <v>505</v>
      </c>
      <c r="B67" s="837"/>
      <c r="C67" s="560">
        <f>SUM(C68:C72)</f>
        <v>26770.73</v>
      </c>
      <c r="D67" s="561">
        <f>SUM(D68:D72)</f>
        <v>43122.065000000002</v>
      </c>
      <c r="E67" s="562" t="s">
        <v>64</v>
      </c>
      <c r="F67" s="563"/>
      <c r="G67" s="560">
        <f>SUM(G68:G72)</f>
        <v>161098.42499999999</v>
      </c>
      <c r="H67" s="561">
        <f>SUM(H68:H72)</f>
        <v>251800.66999999998</v>
      </c>
      <c r="I67" s="563">
        <f t="shared" si="14"/>
        <v>0.56302378499355288</v>
      </c>
      <c r="J67" s="562">
        <f>H67/$H$67</f>
        <v>1</v>
      </c>
      <c r="K67" s="680"/>
      <c r="L67" s="680"/>
    </row>
    <row r="68" spans="1:12" s="568" customFormat="1">
      <c r="A68" s="564"/>
      <c r="B68" s="243" t="s">
        <v>162</v>
      </c>
      <c r="C68" s="754" t="s">
        <v>54</v>
      </c>
      <c r="D68" s="755">
        <v>20748</v>
      </c>
      <c r="E68" s="756" t="s">
        <v>64</v>
      </c>
      <c r="F68" s="758"/>
      <c r="G68" s="754">
        <v>13513.105000000001</v>
      </c>
      <c r="H68" s="755">
        <v>123384</v>
      </c>
      <c r="I68" s="758">
        <f t="shared" si="14"/>
        <v>8.1306920208197884</v>
      </c>
      <c r="J68" s="566">
        <f t="shared" ref="J68:J72" si="17">H68/$H$67</f>
        <v>0.49000663898154045</v>
      </c>
      <c r="K68" s="680"/>
      <c r="L68" s="680"/>
    </row>
    <row r="69" spans="1:12" s="568" customFormat="1">
      <c r="A69" s="564"/>
      <c r="B69" s="243" t="s">
        <v>34</v>
      </c>
      <c r="C69" s="754">
        <v>18072</v>
      </c>
      <c r="D69" s="755">
        <v>0</v>
      </c>
      <c r="E69" s="756" t="s">
        <v>64</v>
      </c>
      <c r="F69" s="758"/>
      <c r="G69" s="754">
        <v>102320.5</v>
      </c>
      <c r="H69" s="755">
        <v>56380</v>
      </c>
      <c r="I69" s="758">
        <f t="shared" si="14"/>
        <v>-0.4489862735229011</v>
      </c>
      <c r="J69" s="566">
        <f t="shared" si="17"/>
        <v>0.22390726760178994</v>
      </c>
      <c r="K69" s="680"/>
      <c r="L69" s="680"/>
    </row>
    <row r="70" spans="1:12" s="568" customFormat="1">
      <c r="A70" s="564"/>
      <c r="B70" s="243" t="s">
        <v>475</v>
      </c>
      <c r="C70" s="754">
        <v>6051.25</v>
      </c>
      <c r="D70" s="755">
        <v>17312.264999999999</v>
      </c>
      <c r="E70" s="756">
        <f t="shared" ref="E70:E72" si="18">(D70-C70)/C70</f>
        <v>1.8609403015905803</v>
      </c>
      <c r="F70" s="758"/>
      <c r="G70" s="754">
        <v>19790.96</v>
      </c>
      <c r="H70" s="755">
        <v>47904.97</v>
      </c>
      <c r="I70" s="758">
        <f t="shared" si="14"/>
        <v>1.4205480684110323</v>
      </c>
      <c r="J70" s="566">
        <f t="shared" si="17"/>
        <v>0.19024957320407448</v>
      </c>
      <c r="K70" s="680"/>
      <c r="L70" s="680"/>
    </row>
    <row r="71" spans="1:12" s="568" customFormat="1">
      <c r="A71" s="564"/>
      <c r="B71" s="243" t="s">
        <v>481</v>
      </c>
      <c r="C71" s="754">
        <v>2028.8</v>
      </c>
      <c r="D71" s="755">
        <v>887</v>
      </c>
      <c r="E71" s="756">
        <f t="shared" si="18"/>
        <v>-0.56279574132492116</v>
      </c>
      <c r="F71" s="758"/>
      <c r="G71" s="754">
        <v>15523.5</v>
      </c>
      <c r="H71" s="755">
        <v>12382.4</v>
      </c>
      <c r="I71" s="758">
        <f t="shared" si="14"/>
        <v>-0.2023448320288595</v>
      </c>
      <c r="J71" s="566">
        <f t="shared" si="17"/>
        <v>4.9175405291812767E-2</v>
      </c>
      <c r="K71" s="680"/>
      <c r="L71" s="680"/>
    </row>
    <row r="72" spans="1:12" s="568" customFormat="1">
      <c r="A72" s="564"/>
      <c r="B72" s="243" t="s">
        <v>26</v>
      </c>
      <c r="C72" s="754">
        <v>618.67999999999995</v>
      </c>
      <c r="D72" s="755">
        <v>4174.8</v>
      </c>
      <c r="E72" s="756">
        <f t="shared" si="18"/>
        <v>5.7479149156268194</v>
      </c>
      <c r="F72" s="758"/>
      <c r="G72" s="754">
        <v>9950.3599999999988</v>
      </c>
      <c r="H72" s="755">
        <v>11749.3</v>
      </c>
      <c r="I72" s="758">
        <f t="shared" si="14"/>
        <v>0.18079144875160302</v>
      </c>
      <c r="J72" s="566">
        <f t="shared" si="17"/>
        <v>4.6661114920782377E-2</v>
      </c>
      <c r="K72" s="680"/>
      <c r="L72" s="680"/>
    </row>
    <row r="73" spans="1:12" s="568" customFormat="1">
      <c r="A73" s="837" t="s">
        <v>506</v>
      </c>
      <c r="B73" s="837"/>
      <c r="C73" s="569" t="s">
        <v>54</v>
      </c>
      <c r="D73" s="561" t="s">
        <v>54</v>
      </c>
      <c r="E73" s="562" t="s">
        <v>54</v>
      </c>
      <c r="F73" s="563"/>
      <c r="G73" s="560" t="s">
        <v>54</v>
      </c>
      <c r="H73" s="561">
        <v>132913.20000000001</v>
      </c>
      <c r="I73" s="563" t="s">
        <v>64</v>
      </c>
      <c r="J73" s="562">
        <v>1</v>
      </c>
      <c r="K73" s="680"/>
      <c r="L73" s="680"/>
    </row>
    <row r="74" spans="1:12" s="568" customFormat="1">
      <c r="A74" s="564"/>
      <c r="B74" s="243" t="s">
        <v>34</v>
      </c>
      <c r="C74" s="762" t="s">
        <v>54</v>
      </c>
      <c r="D74" s="755" t="s">
        <v>54</v>
      </c>
      <c r="E74" s="756" t="s">
        <v>54</v>
      </c>
      <c r="F74" s="758"/>
      <c r="G74" s="754" t="s">
        <v>54</v>
      </c>
      <c r="H74" s="755">
        <v>132913.20000000001</v>
      </c>
      <c r="I74" s="758" t="s">
        <v>64</v>
      </c>
      <c r="J74" s="566">
        <v>1</v>
      </c>
      <c r="K74" s="680"/>
      <c r="L74" s="680"/>
    </row>
    <row r="75" spans="1:12">
      <c r="A75" s="837" t="s">
        <v>509</v>
      </c>
      <c r="B75" s="837"/>
      <c r="C75" s="560">
        <f>SUM(C76:C78)</f>
        <v>2015.59</v>
      </c>
      <c r="D75" s="561">
        <f>SUM(D76:D78)</f>
        <v>2382.6099999999997</v>
      </c>
      <c r="E75" s="562">
        <f>D75/C75-1</f>
        <v>0.1820906037438168</v>
      </c>
      <c r="F75" s="563"/>
      <c r="G75" s="560">
        <f>SUM(G76:G78)</f>
        <v>8722.6650000000009</v>
      </c>
      <c r="H75" s="561">
        <f>SUM(H76:H78)</f>
        <v>89060.654999999999</v>
      </c>
      <c r="I75" s="563" t="s">
        <v>64</v>
      </c>
      <c r="J75" s="562">
        <f>H75/$H$75</f>
        <v>1</v>
      </c>
      <c r="K75" s="680"/>
      <c r="L75" s="680"/>
    </row>
    <row r="76" spans="1:12" s="568" customFormat="1">
      <c r="A76" s="564"/>
      <c r="B76" s="243" t="s">
        <v>162</v>
      </c>
      <c r="C76" s="754">
        <v>0</v>
      </c>
      <c r="D76" s="755">
        <v>0</v>
      </c>
      <c r="E76" s="756" t="s">
        <v>64</v>
      </c>
      <c r="F76" s="758"/>
      <c r="G76" s="754" t="s">
        <v>54</v>
      </c>
      <c r="H76" s="755">
        <v>80131</v>
      </c>
      <c r="I76" s="567" t="s">
        <v>64</v>
      </c>
      <c r="J76" s="566">
        <f>H76/$H$75</f>
        <v>0.89973512995160432</v>
      </c>
      <c r="K76" s="680"/>
      <c r="L76" s="680"/>
    </row>
    <row r="77" spans="1:12" s="568" customFormat="1">
      <c r="A77" s="564"/>
      <c r="B77" s="243" t="s">
        <v>34</v>
      </c>
      <c r="C77" s="754">
        <v>2015.59</v>
      </c>
      <c r="D77" s="755">
        <v>2002.61</v>
      </c>
      <c r="E77" s="756">
        <f>D77/C77-1</f>
        <v>-6.4398017453947132E-3</v>
      </c>
      <c r="F77" s="758"/>
      <c r="G77" s="754">
        <v>6484.8700000000008</v>
      </c>
      <c r="H77" s="755">
        <v>6421.61</v>
      </c>
      <c r="I77" s="567">
        <f>(H77-G77)/G77</f>
        <v>-9.7550143642048514E-3</v>
      </c>
      <c r="J77" s="566">
        <f>H77/$H$75</f>
        <v>7.2103781406054113E-2</v>
      </c>
      <c r="K77" s="680"/>
      <c r="L77" s="680"/>
    </row>
    <row r="78" spans="1:12">
      <c r="A78" s="564"/>
      <c r="B78" s="243" t="s">
        <v>39</v>
      </c>
      <c r="C78" s="754">
        <v>0</v>
      </c>
      <c r="D78" s="755">
        <v>380</v>
      </c>
      <c r="E78" s="756" t="s">
        <v>64</v>
      </c>
      <c r="F78" s="758"/>
      <c r="G78" s="754">
        <v>2237.7950000000001</v>
      </c>
      <c r="H78" s="755">
        <v>2508.0450000000001</v>
      </c>
      <c r="I78" s="567">
        <f>(H78-G78)/G78</f>
        <v>0.1207662006573435</v>
      </c>
      <c r="J78" s="566">
        <f>H78/$H$75</f>
        <v>2.8161088642341559E-2</v>
      </c>
      <c r="K78" s="680"/>
      <c r="L78" s="680"/>
    </row>
    <row r="79" spans="1:12" s="568" customFormat="1">
      <c r="A79" s="837" t="s">
        <v>507</v>
      </c>
      <c r="B79" s="837"/>
      <c r="C79" s="560">
        <f>SUM(C80:C82)</f>
        <v>8247.23</v>
      </c>
      <c r="D79" s="561">
        <f>SUM(D80:D81)</f>
        <v>11549.529999999999</v>
      </c>
      <c r="E79" s="562">
        <f>(D79-C79)/C79</f>
        <v>0.40041322965407772</v>
      </c>
      <c r="F79" s="563"/>
      <c r="G79" s="681">
        <f>SUM(G80:G82)</f>
        <v>79810.649999999994</v>
      </c>
      <c r="H79" s="561">
        <f>SUM(H80:H81)</f>
        <v>88221.22</v>
      </c>
      <c r="I79" s="682">
        <f>(H79-G79)/G79</f>
        <v>0.10538154995605233</v>
      </c>
      <c r="J79" s="562">
        <f>H79/$H$79</f>
        <v>1</v>
      </c>
      <c r="K79" s="680"/>
      <c r="L79" s="680"/>
    </row>
    <row r="80" spans="1:12" s="568" customFormat="1">
      <c r="A80" s="564"/>
      <c r="B80" s="243" t="s">
        <v>475</v>
      </c>
      <c r="C80" s="754">
        <v>8247.23</v>
      </c>
      <c r="D80" s="755">
        <v>10843.23</v>
      </c>
      <c r="E80" s="756">
        <f>(D80-C80)/C80</f>
        <v>0.31477235386911728</v>
      </c>
      <c r="F80" s="758"/>
      <c r="G80" s="754">
        <v>79212.319999999992</v>
      </c>
      <c r="H80" s="755">
        <v>83963.12</v>
      </c>
      <c r="I80" s="567">
        <f>(H80-G80)/G80</f>
        <v>5.9975518959677024E-2</v>
      </c>
      <c r="J80" s="566">
        <f>H80/$H$79</f>
        <v>0.95173383455817084</v>
      </c>
      <c r="K80" s="680"/>
      <c r="L80" s="680"/>
    </row>
    <row r="81" spans="1:12" s="568" customFormat="1">
      <c r="A81" s="564"/>
      <c r="B81" s="243" t="s">
        <v>34</v>
      </c>
      <c r="C81" s="754">
        <v>0</v>
      </c>
      <c r="D81" s="755">
        <v>706.3</v>
      </c>
      <c r="E81" s="756" t="s">
        <v>64</v>
      </c>
      <c r="F81" s="758"/>
      <c r="G81" s="754" t="s">
        <v>54</v>
      </c>
      <c r="H81" s="755">
        <v>4258.1000000000004</v>
      </c>
      <c r="I81" s="567" t="s">
        <v>64</v>
      </c>
      <c r="J81" s="566">
        <f>H81/$H$79</f>
        <v>4.826616544182908E-2</v>
      </c>
      <c r="K81" s="680"/>
      <c r="L81" s="680"/>
    </row>
    <row r="82" spans="1:12" s="568" customFormat="1">
      <c r="A82" s="564"/>
      <c r="B82" s="243" t="s">
        <v>473</v>
      </c>
      <c r="C82" s="754">
        <v>0</v>
      </c>
      <c r="D82" s="755">
        <v>0</v>
      </c>
      <c r="E82" s="756" t="s">
        <v>54</v>
      </c>
      <c r="F82" s="758"/>
      <c r="G82" s="754">
        <v>598.33000000000004</v>
      </c>
      <c r="H82" s="755" t="s">
        <v>54</v>
      </c>
      <c r="I82" s="567" t="s">
        <v>54</v>
      </c>
      <c r="J82" s="566" t="s">
        <v>54</v>
      </c>
      <c r="K82" s="680"/>
      <c r="L82" s="680"/>
    </row>
    <row r="83" spans="1:12" s="568" customFormat="1">
      <c r="A83" s="837" t="s">
        <v>508</v>
      </c>
      <c r="B83" s="837"/>
      <c r="C83" s="560">
        <f>SUM(C84:C86)</f>
        <v>6231.47</v>
      </c>
      <c r="D83" s="561">
        <f>SUM(D84:D86)</f>
        <v>5852.84</v>
      </c>
      <c r="E83" s="562">
        <f>(D83-C83)/C83</f>
        <v>-6.0760944046910292E-2</v>
      </c>
      <c r="F83" s="563"/>
      <c r="G83" s="560">
        <f>SUM(G84:G86)</f>
        <v>46342.053</v>
      </c>
      <c r="H83" s="561">
        <f>SUM(H84:H86)</f>
        <v>46160.090000000004</v>
      </c>
      <c r="I83" s="563">
        <f>(H83-G83)/G83</f>
        <v>-3.9265200443320044E-3</v>
      </c>
      <c r="J83" s="562">
        <f>H83/$H$83</f>
        <v>1</v>
      </c>
      <c r="K83" s="680"/>
      <c r="L83" s="680"/>
    </row>
    <row r="84" spans="1:12">
      <c r="A84" s="564"/>
      <c r="B84" s="243" t="s">
        <v>37</v>
      </c>
      <c r="C84" s="754">
        <v>6067.47</v>
      </c>
      <c r="D84" s="755">
        <v>5792.84</v>
      </c>
      <c r="E84" s="756">
        <f>(D84-C84)/C84</f>
        <v>-4.5262687742996688E-2</v>
      </c>
      <c r="F84" s="758"/>
      <c r="G84" s="754">
        <v>44480.31</v>
      </c>
      <c r="H84" s="755">
        <v>40547.090000000004</v>
      </c>
      <c r="I84" s="758">
        <f>(H84-G84)/G84</f>
        <v>-8.8426092354122396E-2</v>
      </c>
      <c r="J84" s="756">
        <f t="shared" ref="J84:J85" si="19">H84/$H$83</f>
        <v>0.87840145025713767</v>
      </c>
      <c r="K84" s="680"/>
      <c r="L84" s="680"/>
    </row>
    <row r="85" spans="1:12" s="568" customFormat="1">
      <c r="A85" s="564"/>
      <c r="B85" s="243" t="s">
        <v>45</v>
      </c>
      <c r="C85" s="754">
        <v>0</v>
      </c>
      <c r="D85" s="755">
        <v>1</v>
      </c>
      <c r="E85" s="756" t="s">
        <v>64</v>
      </c>
      <c r="F85" s="758"/>
      <c r="G85" s="754">
        <v>0</v>
      </c>
      <c r="H85" s="755">
        <v>4782</v>
      </c>
      <c r="I85" s="758" t="s">
        <v>64</v>
      </c>
      <c r="J85" s="756">
        <f t="shared" si="19"/>
        <v>0.10359598518980356</v>
      </c>
      <c r="K85" s="680"/>
      <c r="L85" s="680"/>
    </row>
    <row r="86" spans="1:12" s="568" customFormat="1">
      <c r="A86" s="564"/>
      <c r="B86" s="243" t="s">
        <v>26</v>
      </c>
      <c r="C86" s="763">
        <v>164</v>
      </c>
      <c r="D86" s="755">
        <v>59</v>
      </c>
      <c r="E86" s="756">
        <f>(D86-C86)/C86</f>
        <v>-0.6402439024390244</v>
      </c>
      <c r="F86" s="758"/>
      <c r="G86" s="754">
        <v>1861.7429999999999</v>
      </c>
      <c r="H86" s="755">
        <v>831</v>
      </c>
      <c r="I86" s="758">
        <f t="shared" ref="I86:I91" si="20">(H86-G86)/G86</f>
        <v>-0.55364408513957075</v>
      </c>
      <c r="J86" s="756">
        <f>H86/$H$83</f>
        <v>1.8002564553058712E-2</v>
      </c>
      <c r="K86" s="680"/>
      <c r="L86" s="680"/>
    </row>
    <row r="87" spans="1:12">
      <c r="A87" s="837" t="s">
        <v>511</v>
      </c>
      <c r="B87" s="837"/>
      <c r="C87" s="560">
        <f>SUM(C88)</f>
        <v>1959.451</v>
      </c>
      <c r="D87" s="561">
        <f>SUM(D88)</f>
        <v>2293.319</v>
      </c>
      <c r="E87" s="683">
        <f>(D87-C87)/C87</f>
        <v>0.17038854250501795</v>
      </c>
      <c r="F87" s="563"/>
      <c r="G87" s="560">
        <f>SUM(G88)</f>
        <v>14678.047999999999</v>
      </c>
      <c r="H87" s="561">
        <f>SUM(H88)</f>
        <v>18522.109</v>
      </c>
      <c r="I87" s="563">
        <f t="shared" si="20"/>
        <v>0.26189184011388994</v>
      </c>
      <c r="J87" s="562">
        <v>1</v>
      </c>
      <c r="K87" s="680"/>
      <c r="L87" s="680"/>
    </row>
    <row r="88" spans="1:12" s="568" customFormat="1">
      <c r="A88" s="564"/>
      <c r="B88" s="243" t="s">
        <v>475</v>
      </c>
      <c r="C88" s="754">
        <v>1959.451</v>
      </c>
      <c r="D88" s="755">
        <v>2293.319</v>
      </c>
      <c r="E88" s="756">
        <f>(D88-C88)/C88</f>
        <v>0.17038854250501795</v>
      </c>
      <c r="F88" s="758"/>
      <c r="G88" s="754">
        <v>14678.047999999999</v>
      </c>
      <c r="H88" s="755">
        <v>18522.109</v>
      </c>
      <c r="I88" s="758">
        <f t="shared" si="20"/>
        <v>0.26189184011388994</v>
      </c>
      <c r="J88" s="566">
        <v>1</v>
      </c>
      <c r="K88" s="680"/>
      <c r="L88" s="680"/>
    </row>
    <row r="89" spans="1:12">
      <c r="A89" s="837" t="s">
        <v>510</v>
      </c>
      <c r="B89" s="837"/>
      <c r="C89" s="560">
        <f>SUM(C90:C93)</f>
        <v>750</v>
      </c>
      <c r="D89" s="561">
        <f>SUM(D90:D93)</f>
        <v>0</v>
      </c>
      <c r="E89" s="562" t="s">
        <v>54</v>
      </c>
      <c r="F89" s="563"/>
      <c r="G89" s="681">
        <f>SUM(G90:G93)</f>
        <v>43014</v>
      </c>
      <c r="H89" s="684">
        <f>SUM(H90:H92)</f>
        <v>14174</v>
      </c>
      <c r="I89" s="682">
        <f t="shared" si="20"/>
        <v>-0.67047937880690012</v>
      </c>
      <c r="J89" s="562">
        <f>H89/$H$89</f>
        <v>1</v>
      </c>
      <c r="K89" s="680"/>
      <c r="L89" s="680"/>
    </row>
    <row r="90" spans="1:12">
      <c r="A90" s="564"/>
      <c r="B90" s="243" t="s">
        <v>34</v>
      </c>
      <c r="C90" s="754">
        <v>0</v>
      </c>
      <c r="D90" s="755">
        <v>0</v>
      </c>
      <c r="E90" s="756" t="s">
        <v>54</v>
      </c>
      <c r="F90" s="758"/>
      <c r="G90" s="754">
        <v>21292</v>
      </c>
      <c r="H90" s="755">
        <v>12093</v>
      </c>
      <c r="I90" s="758">
        <f t="shared" si="20"/>
        <v>-0.43204020289310541</v>
      </c>
      <c r="J90" s="566">
        <f>H90/$H$89</f>
        <v>0.85318188231974035</v>
      </c>
      <c r="K90" s="680"/>
      <c r="L90" s="680"/>
    </row>
    <row r="91" spans="1:12" s="568" customFormat="1">
      <c r="A91" s="564"/>
      <c r="B91" s="243" t="s">
        <v>473</v>
      </c>
      <c r="C91" s="754">
        <v>750</v>
      </c>
      <c r="D91" s="755">
        <v>0</v>
      </c>
      <c r="E91" s="756" t="s">
        <v>54</v>
      </c>
      <c r="F91" s="758"/>
      <c r="G91" s="754">
        <v>5940</v>
      </c>
      <c r="H91" s="755">
        <v>2080</v>
      </c>
      <c r="I91" s="758">
        <f t="shared" si="20"/>
        <v>-0.64983164983164987</v>
      </c>
      <c r="J91" s="566">
        <f>H91/$H$89</f>
        <v>0.14674756596585298</v>
      </c>
      <c r="K91" s="680"/>
      <c r="L91" s="680"/>
    </row>
    <row r="92" spans="1:12" s="568" customFormat="1">
      <c r="A92" s="564"/>
      <c r="B92" s="243" t="s">
        <v>43</v>
      </c>
      <c r="C92" s="754">
        <v>0</v>
      </c>
      <c r="D92" s="755">
        <v>0</v>
      </c>
      <c r="E92" s="756" t="s">
        <v>54</v>
      </c>
      <c r="F92" s="758"/>
      <c r="G92" s="754">
        <v>0</v>
      </c>
      <c r="H92" s="755">
        <v>1</v>
      </c>
      <c r="I92" s="758" t="s">
        <v>64</v>
      </c>
      <c r="J92" s="566">
        <f t="shared" ref="J92" si="21">H92/$H$89</f>
        <v>7.0551714406660087E-5</v>
      </c>
      <c r="K92" s="680"/>
      <c r="L92" s="680"/>
    </row>
    <row r="93" spans="1:12" s="568" customFormat="1">
      <c r="A93" s="564"/>
      <c r="B93" s="243" t="s">
        <v>40</v>
      </c>
      <c r="C93" s="754">
        <v>0</v>
      </c>
      <c r="D93" s="755">
        <v>0</v>
      </c>
      <c r="E93" s="756" t="s">
        <v>54</v>
      </c>
      <c r="F93" s="758"/>
      <c r="G93" s="754">
        <v>15782</v>
      </c>
      <c r="H93" s="755">
        <v>0</v>
      </c>
      <c r="I93" s="758" t="s">
        <v>54</v>
      </c>
      <c r="J93" s="566" t="s">
        <v>54</v>
      </c>
      <c r="K93" s="680"/>
      <c r="L93" s="680"/>
    </row>
    <row r="94" spans="1:12">
      <c r="A94" s="837" t="s">
        <v>512</v>
      </c>
      <c r="B94" s="837"/>
      <c r="C94" s="560">
        <f>SUM(C95:C97)</f>
        <v>1319.69</v>
      </c>
      <c r="D94" s="561">
        <f>SUM(D95:D97)</f>
        <v>1193.8800000000001</v>
      </c>
      <c r="E94" s="562">
        <f>(D94-C94)/C94</f>
        <v>-9.5332994870007307E-2</v>
      </c>
      <c r="F94" s="563"/>
      <c r="G94" s="681">
        <f>SUM(G95:G97)</f>
        <v>9195.3029999999999</v>
      </c>
      <c r="H94" s="561">
        <f>SUM(H95:H97)</f>
        <v>13853.18</v>
      </c>
      <c r="I94" s="563">
        <f>(H94-G94)/G94</f>
        <v>0.5065495938524267</v>
      </c>
      <c r="J94" s="562">
        <f>H94/$H$94</f>
        <v>1</v>
      </c>
      <c r="K94" s="680"/>
      <c r="L94" s="680"/>
    </row>
    <row r="95" spans="1:12" s="568" customFormat="1">
      <c r="A95" s="564"/>
      <c r="B95" s="243" t="s">
        <v>42</v>
      </c>
      <c r="C95" s="754">
        <v>951.04</v>
      </c>
      <c r="D95" s="755">
        <v>233.57</v>
      </c>
      <c r="E95" s="756">
        <f>(D95-C95)/C95</f>
        <v>-0.75440570323014811</v>
      </c>
      <c r="F95" s="758"/>
      <c r="G95" s="754">
        <v>6155.14</v>
      </c>
      <c r="H95" s="755">
        <v>10588.539999999999</v>
      </c>
      <c r="I95" s="567">
        <f t="shared" ref="I95:I103" si="22">(H95-G95)/G95</f>
        <v>0.72027606195797311</v>
      </c>
      <c r="J95" s="566">
        <f>H95/$H$94</f>
        <v>0.76434002878761398</v>
      </c>
      <c r="K95" s="680"/>
      <c r="L95" s="680"/>
    </row>
    <row r="96" spans="1:12" s="568" customFormat="1">
      <c r="A96" s="564"/>
      <c r="B96" s="243" t="s">
        <v>34</v>
      </c>
      <c r="C96" s="754">
        <v>368.65</v>
      </c>
      <c r="D96" s="755">
        <v>357.19</v>
      </c>
      <c r="E96" s="756">
        <f>(D96-C96)/C96</f>
        <v>-3.108639631086391E-2</v>
      </c>
      <c r="F96" s="758"/>
      <c r="G96" s="754">
        <v>2952.8629999999998</v>
      </c>
      <c r="H96" s="755">
        <v>2661.52</v>
      </c>
      <c r="I96" s="567">
        <f t="shared" si="22"/>
        <v>-9.8664584167975244E-2</v>
      </c>
      <c r="J96" s="566">
        <f>H96/$H$94</f>
        <v>0.19212339693846467</v>
      </c>
      <c r="K96" s="680"/>
      <c r="L96" s="680"/>
    </row>
    <row r="97" spans="1:13" s="568" customFormat="1">
      <c r="A97" s="564"/>
      <c r="B97" s="243" t="s">
        <v>40</v>
      </c>
      <c r="C97" s="754">
        <v>0</v>
      </c>
      <c r="D97" s="755">
        <v>603.12</v>
      </c>
      <c r="E97" s="756" t="s">
        <v>64</v>
      </c>
      <c r="F97" s="758"/>
      <c r="G97" s="754">
        <v>87.300000000000011</v>
      </c>
      <c r="H97" s="755">
        <v>603.12</v>
      </c>
      <c r="I97" s="567" t="s">
        <v>54</v>
      </c>
      <c r="J97" s="566">
        <f>H97/$H$94</f>
        <v>4.3536574273921221E-2</v>
      </c>
      <c r="K97" s="680"/>
      <c r="L97" s="680"/>
    </row>
    <row r="98" spans="1:13">
      <c r="A98" s="837" t="s">
        <v>514</v>
      </c>
      <c r="B98" s="837"/>
      <c r="C98" s="560">
        <f>SUM(C99)</f>
        <v>1288.5999999999999</v>
      </c>
      <c r="D98" s="561">
        <f>SUM(D99)</f>
        <v>1305.595</v>
      </c>
      <c r="E98" s="562">
        <f t="shared" ref="E98:E103" si="23">(D98-C98)/C98</f>
        <v>1.3188731957162905E-2</v>
      </c>
      <c r="F98" s="563"/>
      <c r="G98" s="560">
        <f>SUM(G99)</f>
        <v>9676.5</v>
      </c>
      <c r="H98" s="561">
        <f>SUM(H99)</f>
        <v>11895.4</v>
      </c>
      <c r="I98" s="563">
        <f>(H98-G98)/G98</f>
        <v>0.22930811760450573</v>
      </c>
      <c r="J98" s="562">
        <f>H98/$H$98</f>
        <v>1</v>
      </c>
      <c r="K98" s="680"/>
      <c r="L98" s="680"/>
    </row>
    <row r="99" spans="1:13" s="568" customFormat="1">
      <c r="A99" s="564"/>
      <c r="B99" s="243" t="s">
        <v>475</v>
      </c>
      <c r="C99" s="754">
        <v>1288.5999999999999</v>
      </c>
      <c r="D99" s="755">
        <v>1305.595</v>
      </c>
      <c r="E99" s="756">
        <f t="shared" si="23"/>
        <v>1.3188731957162905E-2</v>
      </c>
      <c r="F99" s="758"/>
      <c r="G99" s="754">
        <v>9676.5</v>
      </c>
      <c r="H99" s="755">
        <v>11895.4</v>
      </c>
      <c r="I99" s="567">
        <f>(H99-G99)/G99</f>
        <v>0.22930811760450573</v>
      </c>
      <c r="J99" s="566">
        <v>1</v>
      </c>
      <c r="K99" s="680"/>
      <c r="L99" s="680"/>
    </row>
    <row r="100" spans="1:13">
      <c r="A100" s="837" t="s">
        <v>513</v>
      </c>
      <c r="B100" s="837"/>
      <c r="C100" s="560">
        <f>SUM(C101:C103)</f>
        <v>2148.41</v>
      </c>
      <c r="D100" s="561">
        <f>SUM(D101:D103)</f>
        <v>1410.8600000000001</v>
      </c>
      <c r="E100" s="562">
        <f t="shared" si="23"/>
        <v>-0.34330039424504621</v>
      </c>
      <c r="F100" s="563"/>
      <c r="G100" s="681">
        <f>SUM(G101:G103)</f>
        <v>12419.154999999999</v>
      </c>
      <c r="H100" s="561">
        <f>SUM(H101:H103)</f>
        <v>11744.755000000001</v>
      </c>
      <c r="I100" s="563">
        <f>(H100-G100)/G100</f>
        <v>-5.4303211450376282E-2</v>
      </c>
      <c r="J100" s="562">
        <f>H100/$H$100</f>
        <v>1</v>
      </c>
      <c r="K100" s="680"/>
      <c r="L100" s="680"/>
    </row>
    <row r="101" spans="1:13">
      <c r="A101" s="564"/>
      <c r="B101" s="243" t="s">
        <v>38</v>
      </c>
      <c r="C101" s="754">
        <v>1104.845</v>
      </c>
      <c r="D101" s="755">
        <v>824.52</v>
      </c>
      <c r="E101" s="756">
        <f t="shared" si="23"/>
        <v>-0.25372337296181818</v>
      </c>
      <c r="F101" s="758"/>
      <c r="G101" s="754">
        <v>7269.9849999999997</v>
      </c>
      <c r="H101" s="755">
        <v>6342.6750000000011</v>
      </c>
      <c r="I101" s="567">
        <f t="shared" si="22"/>
        <v>-0.12755322053621826</v>
      </c>
      <c r="J101" s="566">
        <f>H101/$H$100</f>
        <v>0.54004319374903953</v>
      </c>
      <c r="K101" s="680"/>
      <c r="L101" s="680"/>
    </row>
    <row r="102" spans="1:13">
      <c r="A102" s="564"/>
      <c r="B102" s="243" t="s">
        <v>473</v>
      </c>
      <c r="C102" s="754">
        <v>809.84</v>
      </c>
      <c r="D102" s="755">
        <v>308.93</v>
      </c>
      <c r="E102" s="756">
        <f t="shared" si="23"/>
        <v>-0.61852958609107977</v>
      </c>
      <c r="F102" s="758"/>
      <c r="G102" s="754">
        <v>4593.7550000000001</v>
      </c>
      <c r="H102" s="755">
        <v>5024.0950000000003</v>
      </c>
      <c r="I102" s="567">
        <f t="shared" si="22"/>
        <v>9.3679353818390432E-2</v>
      </c>
      <c r="J102" s="566">
        <f>H102/$H$100</f>
        <v>0.42777350400242492</v>
      </c>
      <c r="K102" s="680"/>
      <c r="L102" s="680"/>
    </row>
    <row r="103" spans="1:13">
      <c r="A103" s="564"/>
      <c r="B103" s="243" t="s">
        <v>42</v>
      </c>
      <c r="C103" s="764">
        <v>233.72499999999999</v>
      </c>
      <c r="D103" s="765">
        <v>277.41000000000003</v>
      </c>
      <c r="E103" s="766">
        <f t="shared" si="23"/>
        <v>0.18690769066210303</v>
      </c>
      <c r="F103" s="758"/>
      <c r="G103" s="764">
        <v>555.41499999999996</v>
      </c>
      <c r="H103" s="765">
        <v>377.98500000000001</v>
      </c>
      <c r="I103" s="571">
        <f t="shared" si="22"/>
        <v>-0.31945482206998366</v>
      </c>
      <c r="J103" s="570">
        <f>H103/$H$100</f>
        <v>3.218330224853562E-2</v>
      </c>
      <c r="K103" s="680"/>
      <c r="L103" s="680"/>
    </row>
    <row r="105" spans="1:13" ht="15" customHeight="1">
      <c r="A105" s="767"/>
      <c r="B105" s="768" t="s">
        <v>656</v>
      </c>
      <c r="C105" s="838" t="s">
        <v>657</v>
      </c>
      <c r="D105" s="838"/>
      <c r="E105" s="838"/>
      <c r="F105" s="838"/>
      <c r="G105" s="838"/>
      <c r="H105" s="838"/>
      <c r="I105" s="838"/>
      <c r="J105" s="838"/>
      <c r="K105" s="547"/>
      <c r="L105" s="547"/>
      <c r="M105" s="548"/>
    </row>
    <row r="106" spans="1:13">
      <c r="B106" s="547" t="s">
        <v>658</v>
      </c>
      <c r="C106" s="547"/>
      <c r="D106" s="547"/>
      <c r="E106" s="547"/>
      <c r="F106" s="547"/>
      <c r="G106" s="547"/>
      <c r="H106" s="547"/>
      <c r="I106" s="547"/>
      <c r="J106" s="547"/>
      <c r="K106" s="547"/>
      <c r="L106" s="547"/>
      <c r="M106" s="548"/>
    </row>
    <row r="107" spans="1:13">
      <c r="A107" s="547"/>
      <c r="B107" s="547"/>
      <c r="C107" s="547"/>
      <c r="D107" s="547"/>
      <c r="E107" s="547"/>
      <c r="F107" s="547"/>
      <c r="G107" s="547"/>
      <c r="H107" s="547"/>
      <c r="I107" s="547"/>
      <c r="J107" s="547"/>
      <c r="K107" s="547"/>
      <c r="L107" s="547"/>
      <c r="M107" s="548"/>
    </row>
    <row r="108" spans="1:13">
      <c r="A108" s="548"/>
      <c r="B108" s="548"/>
      <c r="C108" s="548"/>
      <c r="D108" s="548"/>
      <c r="E108" s="548"/>
      <c r="F108" s="548"/>
      <c r="G108" s="548"/>
      <c r="H108" s="548"/>
      <c r="I108" s="548"/>
      <c r="J108" s="548"/>
      <c r="K108" s="548"/>
      <c r="L108" s="548"/>
      <c r="M108" s="548"/>
    </row>
    <row r="109" spans="1:13">
      <c r="A109" s="548"/>
      <c r="B109" s="548"/>
      <c r="C109" s="548"/>
      <c r="D109" s="548"/>
      <c r="E109" s="548"/>
      <c r="F109" s="548"/>
      <c r="G109" s="548"/>
      <c r="H109" s="548"/>
      <c r="I109" s="548"/>
      <c r="J109" s="548"/>
      <c r="K109" s="548"/>
      <c r="L109" s="548"/>
      <c r="M109" s="548"/>
    </row>
  </sheetData>
  <mergeCells count="26">
    <mergeCell ref="A53:B53"/>
    <mergeCell ref="A14:B14"/>
    <mergeCell ref="A20:B20"/>
    <mergeCell ref="A24:B24"/>
    <mergeCell ref="A29:B29"/>
    <mergeCell ref="A48:B48"/>
    <mergeCell ref="A37:B37"/>
    <mergeCell ref="A45:B45"/>
    <mergeCell ref="C4:E4"/>
    <mergeCell ref="G4:J4"/>
    <mergeCell ref="A5:B5"/>
    <mergeCell ref="A6:B6"/>
    <mergeCell ref="A12:B12"/>
    <mergeCell ref="A61:B61"/>
    <mergeCell ref="A63:B63"/>
    <mergeCell ref="A98:B98"/>
    <mergeCell ref="A100:B100"/>
    <mergeCell ref="C105:J105"/>
    <mergeCell ref="A79:B79"/>
    <mergeCell ref="A83:B83"/>
    <mergeCell ref="A87:B87"/>
    <mergeCell ref="A89:B89"/>
    <mergeCell ref="A94:B94"/>
    <mergeCell ref="A67:B67"/>
    <mergeCell ref="A73:B73"/>
    <mergeCell ref="A75:B75"/>
  </mergeCells>
  <pageMargins left="0.7" right="0.7" top="0.75" bottom="0.75" header="0.3" footer="0.3"/>
  <pageSetup paperSize="9" scale="78" orientation="portrait" r:id="rId1"/>
  <rowBreaks count="1" manualBreakCount="1">
    <brk id="5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9"/>
  <sheetViews>
    <sheetView showGridLines="0" view="pageBreakPreview" zoomScaleNormal="100" zoomScaleSheetLayoutView="100" workbookViewId="0">
      <selection activeCell="H18" sqref="H18"/>
    </sheetView>
  </sheetViews>
  <sheetFormatPr baseColWidth="10" defaultRowHeight="15"/>
  <cols>
    <col min="1" max="1" width="5.42578125" style="124" customWidth="1"/>
    <col min="2" max="2" width="13.85546875" style="124" customWidth="1"/>
    <col min="3" max="16384" width="11.42578125" style="124"/>
  </cols>
  <sheetData>
    <row r="1" spans="1:10">
      <c r="A1" s="217" t="s">
        <v>521</v>
      </c>
    </row>
    <row r="2" spans="1:10" ht="15.75" customHeight="1">
      <c r="A2" s="221" t="s">
        <v>522</v>
      </c>
      <c r="B2" s="582"/>
      <c r="C2" s="582"/>
      <c r="D2" s="582"/>
      <c r="E2" s="582"/>
      <c r="F2" s="582"/>
      <c r="G2" s="582"/>
      <c r="H2" s="582"/>
    </row>
    <row r="3" spans="1:10" ht="15" customHeight="1">
      <c r="A3" s="581"/>
      <c r="B3" s="582"/>
      <c r="C3" s="582"/>
      <c r="D3" s="582"/>
      <c r="E3" s="582"/>
      <c r="F3" s="582"/>
      <c r="G3" s="582"/>
      <c r="H3" s="582"/>
    </row>
    <row r="5" spans="1:10">
      <c r="B5" s="198"/>
      <c r="C5" s="846" t="s">
        <v>648</v>
      </c>
      <c r="D5" s="847"/>
      <c r="E5" s="848"/>
      <c r="F5" s="846" t="s">
        <v>649</v>
      </c>
      <c r="G5" s="847"/>
      <c r="H5" s="847"/>
      <c r="I5" s="848"/>
    </row>
    <row r="6" spans="1:10" ht="24.75" customHeight="1">
      <c r="A6" s="849" t="s">
        <v>214</v>
      </c>
      <c r="B6" s="850"/>
      <c r="C6" s="572">
        <v>2017</v>
      </c>
      <c r="D6" s="379">
        <v>2018</v>
      </c>
      <c r="E6" s="573" t="s">
        <v>491</v>
      </c>
      <c r="F6" s="572">
        <v>2017</v>
      </c>
      <c r="G6" s="379">
        <v>2018</v>
      </c>
      <c r="H6" s="379" t="s">
        <v>491</v>
      </c>
      <c r="I6" s="573" t="s">
        <v>492</v>
      </c>
    </row>
    <row r="7" spans="1:10" ht="24.75" customHeight="1">
      <c r="A7" s="851" t="s">
        <v>515</v>
      </c>
      <c r="B7" s="852"/>
      <c r="C7" s="685">
        <f>SUM(C8:C11)</f>
        <v>13998.17</v>
      </c>
      <c r="D7" s="685">
        <f>SUM(D8:D11)</f>
        <v>7969.04</v>
      </c>
      <c r="E7" s="563">
        <f>(D7-C7)/C7</f>
        <v>-0.43070844260356889</v>
      </c>
      <c r="F7" s="685">
        <f>SUM(F8:F11)</f>
        <v>131265.54</v>
      </c>
      <c r="G7" s="685">
        <f>SUM(G8:G11)</f>
        <v>76677.929999999993</v>
      </c>
      <c r="H7" s="563">
        <f>(G7-F7)/F7</f>
        <v>-0.41585636260666747</v>
      </c>
      <c r="I7" s="562">
        <f>G7/$G$7</f>
        <v>1</v>
      </c>
      <c r="J7" s="686"/>
    </row>
    <row r="8" spans="1:10" ht="18.75" customHeight="1">
      <c r="A8" s="198"/>
      <c r="B8" s="574" t="s">
        <v>473</v>
      </c>
      <c r="C8" s="687">
        <v>6133.77</v>
      </c>
      <c r="D8" s="688">
        <v>3402.16</v>
      </c>
      <c r="E8" s="566">
        <f>(D8-C8)/C8</f>
        <v>-0.44533948941678614</v>
      </c>
      <c r="F8" s="687">
        <v>53048.54</v>
      </c>
      <c r="G8" s="688">
        <v>45006.6</v>
      </c>
      <c r="H8" s="567">
        <f>(G8-F8)/F8</f>
        <v>-0.15159587803924485</v>
      </c>
      <c r="I8" s="566">
        <f>G8/$G$7</f>
        <v>0.58695637714789639</v>
      </c>
      <c r="J8" s="686"/>
    </row>
    <row r="9" spans="1:10" ht="18.75" customHeight="1">
      <c r="A9" s="198"/>
      <c r="B9" s="574" t="s">
        <v>40</v>
      </c>
      <c r="C9" s="687">
        <v>5012</v>
      </c>
      <c r="D9" s="688">
        <v>209</v>
      </c>
      <c r="E9" s="566">
        <f>(D9-C9)/C9</f>
        <v>-0.95830007980845966</v>
      </c>
      <c r="F9" s="687">
        <v>41441.57</v>
      </c>
      <c r="G9" s="688">
        <v>6078</v>
      </c>
      <c r="H9" s="567">
        <f>(G9-F9)/F9</f>
        <v>-0.85333567236955554</v>
      </c>
      <c r="I9" s="566">
        <f>G9/$G$7</f>
        <v>7.9266615569825644E-2</v>
      </c>
      <c r="J9" s="686"/>
    </row>
    <row r="10" spans="1:10" ht="18.75" customHeight="1">
      <c r="A10" s="198"/>
      <c r="B10" s="574" t="s">
        <v>44</v>
      </c>
      <c r="C10" s="687">
        <v>1906.87</v>
      </c>
      <c r="D10" s="688">
        <v>2663</v>
      </c>
      <c r="E10" s="566">
        <f>(D10-C10)/C10</f>
        <v>0.39652939109640412</v>
      </c>
      <c r="F10" s="687">
        <v>23638.400000000001</v>
      </c>
      <c r="G10" s="688">
        <v>8978.5</v>
      </c>
      <c r="H10" s="567">
        <f>(G10-F10)/F10</f>
        <v>-0.6201731081629891</v>
      </c>
      <c r="I10" s="566">
        <f>G10/$G$7</f>
        <v>0.11709366697822959</v>
      </c>
      <c r="J10" s="686"/>
    </row>
    <row r="11" spans="1:10" ht="18.75" customHeight="1">
      <c r="A11" s="198"/>
      <c r="B11" s="574" t="s">
        <v>41</v>
      </c>
      <c r="C11" s="687">
        <v>945.53</v>
      </c>
      <c r="D11" s="688">
        <v>1694.88</v>
      </c>
      <c r="E11" s="566">
        <f>(D11-C11)/C11</f>
        <v>0.79251848169809547</v>
      </c>
      <c r="F11" s="687">
        <v>13137.029999999999</v>
      </c>
      <c r="G11" s="688">
        <v>16614.830000000002</v>
      </c>
      <c r="H11" s="567">
        <f>(G11-F11)/F11</f>
        <v>0.26473259176541447</v>
      </c>
      <c r="I11" s="566">
        <f>G11/$G$7</f>
        <v>0.21668334030404843</v>
      </c>
      <c r="J11" s="686"/>
    </row>
    <row r="12" spans="1:10" ht="24.75" customHeight="1">
      <c r="A12" s="853" t="s">
        <v>516</v>
      </c>
      <c r="B12" s="854"/>
      <c r="C12" s="689">
        <f>SUM(C13:C14)</f>
        <v>10228.89</v>
      </c>
      <c r="D12" s="689">
        <f>SUM(D13:D14)</f>
        <v>9865.4699999999993</v>
      </c>
      <c r="E12" s="683">
        <f t="shared" ref="E12:E13" si="0">(D12-C12)/C12</f>
        <v>-3.5528781715318092E-2</v>
      </c>
      <c r="F12" s="689">
        <f>SUM(F13:F14)</f>
        <v>75946.25</v>
      </c>
      <c r="G12" s="689">
        <f>SUM(G13:G14)</f>
        <v>75167.62</v>
      </c>
      <c r="H12" s="682">
        <f t="shared" ref="H12:H13" si="1">(G12-F12)/F12</f>
        <v>-1.0252382441529432E-2</v>
      </c>
      <c r="I12" s="683">
        <f>G12/$G$12</f>
        <v>1</v>
      </c>
      <c r="J12" s="686"/>
    </row>
    <row r="13" spans="1:10" ht="17.25" customHeight="1">
      <c r="A13" s="690"/>
      <c r="B13" s="691" t="s">
        <v>41</v>
      </c>
      <c r="C13" s="692">
        <v>9478.89</v>
      </c>
      <c r="D13" s="693">
        <v>9865.4699999999993</v>
      </c>
      <c r="E13" s="694">
        <f t="shared" si="0"/>
        <v>4.0783256267347752E-2</v>
      </c>
      <c r="F13" s="692">
        <v>70006.25</v>
      </c>
      <c r="G13" s="693">
        <v>74857.62</v>
      </c>
      <c r="H13" s="695">
        <f t="shared" si="1"/>
        <v>6.9299098294795039E-2</v>
      </c>
      <c r="I13" s="694">
        <f>G13/$G$12</f>
        <v>0.99587588379145164</v>
      </c>
      <c r="J13" s="686"/>
    </row>
    <row r="14" spans="1:10" ht="17.25" customHeight="1">
      <c r="A14" s="690"/>
      <c r="B14" s="574" t="s">
        <v>473</v>
      </c>
      <c r="C14" s="692">
        <v>750</v>
      </c>
      <c r="D14" s="693" t="s">
        <v>54</v>
      </c>
      <c r="E14" s="694" t="s">
        <v>54</v>
      </c>
      <c r="F14" s="692">
        <v>5940</v>
      </c>
      <c r="G14" s="693">
        <v>310</v>
      </c>
      <c r="H14" s="695" t="s">
        <v>54</v>
      </c>
      <c r="I14" s="694">
        <f>G14/$G$12</f>
        <v>4.1241162085483086E-3</v>
      </c>
      <c r="J14" s="686"/>
    </row>
    <row r="15" spans="1:10" ht="24.75" customHeight="1">
      <c r="A15" s="844" t="s">
        <v>517</v>
      </c>
      <c r="B15" s="845"/>
      <c r="C15" s="696">
        <f>SUM(C16)</f>
        <v>63.274999999999999</v>
      </c>
      <c r="D15" s="696">
        <f>SUM(D16)</f>
        <v>1</v>
      </c>
      <c r="E15" s="575" t="s">
        <v>54</v>
      </c>
      <c r="F15" s="696">
        <f>SUM(F16)</f>
        <v>207.69</v>
      </c>
      <c r="G15" s="696">
        <v>79</v>
      </c>
      <c r="H15" s="576">
        <f>(G15-F15)/F15</f>
        <v>-0.6196254032452212</v>
      </c>
      <c r="I15" s="575">
        <v>1</v>
      </c>
      <c r="J15" s="686"/>
    </row>
    <row r="16" spans="1:10" ht="21" customHeight="1">
      <c r="A16" s="577"/>
      <c r="B16" s="578" t="s">
        <v>473</v>
      </c>
      <c r="C16" s="697">
        <v>63.274999999999999</v>
      </c>
      <c r="D16" s="698">
        <v>1</v>
      </c>
      <c r="E16" s="579" t="s">
        <v>54</v>
      </c>
      <c r="F16" s="697">
        <v>207.69</v>
      </c>
      <c r="G16" s="698">
        <v>79</v>
      </c>
      <c r="H16" s="580">
        <f>(G16-F16)/F16</f>
        <v>-0.6196254032452212</v>
      </c>
      <c r="I16" s="579">
        <v>1</v>
      </c>
      <c r="J16" s="686"/>
    </row>
    <row r="18" spans="1:7" ht="32.25" customHeight="1">
      <c r="A18" s="547" t="s">
        <v>659</v>
      </c>
      <c r="B18" s="547"/>
      <c r="D18" s="843" t="s">
        <v>660</v>
      </c>
      <c r="E18" s="843"/>
      <c r="F18" s="843"/>
      <c r="G18" s="843"/>
    </row>
    <row r="19" spans="1:7">
      <c r="A19" s="547" t="s">
        <v>661</v>
      </c>
      <c r="B19" s="547"/>
    </row>
  </sheetData>
  <mergeCells count="7">
    <mergeCell ref="D18:G18"/>
    <mergeCell ref="A15:B15"/>
    <mergeCell ref="C5:E5"/>
    <mergeCell ref="F5:I5"/>
    <mergeCell ref="A6:B6"/>
    <mergeCell ref="A7:B7"/>
    <mergeCell ref="A12:B12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19</vt:i4>
      </vt:variant>
    </vt:vector>
  </HeadingPairs>
  <TitlesOfParts>
    <vt:vector size="43" baseType="lpstr">
      <vt:lpstr>1. PRODUCCIÓN METÁLICA</vt:lpstr>
      <vt:lpstr>2. PRODUCCIÓN EMPRESAS </vt:lpstr>
      <vt:lpstr>08.5 RECAUDACION TRIB</vt:lpstr>
      <vt:lpstr>SALDO IED por SECTOR</vt:lpstr>
      <vt:lpstr>2.1PRODUCCION METÁLICA UNIDADES</vt:lpstr>
      <vt:lpstr>3. PRODUCCIÓN REGIONES</vt:lpstr>
      <vt:lpstr>4. NO METÁLICA</vt:lpstr>
      <vt:lpstr>4.1 NO METÁLICA REGIONES</vt:lpstr>
      <vt:lpstr>4.2 PRODUCCIÓN CARBONÍFERA</vt:lpstr>
      <vt:lpstr>5. MACROECONÓMICAS</vt:lpstr>
      <vt:lpstr>03.1 EXPORTACIONES MINERAS</vt:lpstr>
      <vt:lpstr>6. EXPORTACIONES</vt:lpstr>
      <vt:lpstr>6.1 EXPORTACIONES PART</vt:lpstr>
      <vt:lpstr>6.2 EXPORT PRODUCTOS</vt:lpstr>
      <vt:lpstr>7. INVERSIONES</vt:lpstr>
      <vt:lpstr>8. INVERSIONES TIPO</vt:lpstr>
      <vt:lpstr>9. INVERSIONES RUBRO</vt:lpstr>
      <vt:lpstr>10. EMPLEO</vt:lpstr>
      <vt:lpstr>11. TRANSFERENCIAS</vt:lpstr>
      <vt:lpstr>12. TRANSFERENCIAS 2</vt:lpstr>
      <vt:lpstr>13. CATASTRO ACTIVIDAD</vt:lpstr>
      <vt:lpstr>13.1 ACTIVIDAD MINERA</vt:lpstr>
      <vt:lpstr>13.2 PETITORIOS</vt:lpstr>
      <vt:lpstr>14. RECAUDACIÓN</vt:lpstr>
      <vt:lpstr>'1. PRODUCCIÓN METÁLICA'!Área_de_impresión</vt:lpstr>
      <vt:lpstr>'10. EMPLEO'!Área_de_impresión</vt:lpstr>
      <vt:lpstr>'11. TRANSFERENCIAS'!Área_de_impresión</vt:lpstr>
      <vt:lpstr>'12. TRANSFERENCIAS 2'!Área_de_impresión</vt:lpstr>
      <vt:lpstr>'13. CATASTRO ACTIVIDAD'!Área_de_impresión</vt:lpstr>
      <vt:lpstr>'13.1 ACTIVIDAD MINERA'!Área_de_impresión</vt:lpstr>
      <vt:lpstr>'13.2 PETITORIOS'!Área_de_impresión</vt:lpstr>
      <vt:lpstr>'14. RECAUDACIÓN'!Área_de_impresión</vt:lpstr>
      <vt:lpstr>'2. PRODUCCIÓN EMPRESAS '!Área_de_impresión</vt:lpstr>
      <vt:lpstr>'2.1PRODUCCION METÁLICA UNIDADES'!Área_de_impresión</vt:lpstr>
      <vt:lpstr>'3. PRODUCCIÓN REGIONES'!Área_de_impresión</vt:lpstr>
      <vt:lpstr>'4. NO METÁLICA'!Área_de_impresión</vt:lpstr>
      <vt:lpstr>'4.1 NO METÁLICA REGIONES'!Área_de_impresión</vt:lpstr>
      <vt:lpstr>'5. MACROECONÓMICAS'!Área_de_impresión</vt:lpstr>
      <vt:lpstr>'6.1 EXPORTACIONES PART'!Área_de_impresión</vt:lpstr>
      <vt:lpstr>'6.2 EXPORT PRODUCTOS'!Área_de_impresión</vt:lpstr>
      <vt:lpstr>'7. INVERSIONES'!Área_de_impresión</vt:lpstr>
      <vt:lpstr>'8. INVERSIONES TIPO'!Área_de_impresión</vt:lpstr>
      <vt:lpstr>'9. INVERSIONES RUBRO'!Área_de_impresión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Abanto Leon Carlos</dc:creator>
  <cp:lastModifiedBy>TEMP_DGM152</cp:lastModifiedBy>
  <cp:lastPrinted>2018-07-23T15:22:38Z</cp:lastPrinted>
  <dcterms:created xsi:type="dcterms:W3CDTF">2014-07-07T20:10:18Z</dcterms:created>
  <dcterms:modified xsi:type="dcterms:W3CDTF">2018-09-27T14:48:51Z</dcterms:modified>
</cp:coreProperties>
</file>